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62913"/>
</workbook>
</file>

<file path=xl/calcChain.xml><?xml version="1.0" encoding="utf-8"?>
<calcChain xmlns="http://schemas.openxmlformats.org/spreadsheetml/2006/main">
  <c r="T57" i="371" l="1"/>
  <c r="S57" i="371"/>
  <c r="T56" i="371"/>
  <c r="S56" i="371"/>
  <c r="T55" i="371"/>
  <c r="S55" i="371"/>
  <c r="T54" i="371"/>
  <c r="S54" i="371"/>
  <c r="T53" i="371"/>
  <c r="S53" i="371"/>
  <c r="T52" i="37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57" i="371"/>
  <c r="Q57" i="371"/>
  <c r="R56" i="371"/>
  <c r="Q56" i="371"/>
  <c r="R55" i="371"/>
  <c r="Q55" i="371"/>
  <c r="R54" i="371"/>
  <c r="Q54" i="371"/>
  <c r="R53" i="371"/>
  <c r="Q53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C9" i="431"/>
  <c r="C13" i="431"/>
  <c r="C17" i="431"/>
  <c r="C21" i="431"/>
  <c r="D12" i="431"/>
  <c r="D16" i="431"/>
  <c r="D20" i="431"/>
  <c r="E11" i="431"/>
  <c r="E15" i="431"/>
  <c r="E19" i="431"/>
  <c r="F10" i="431"/>
  <c r="F14" i="431"/>
  <c r="F18" i="431"/>
  <c r="G9" i="431"/>
  <c r="G13" i="431"/>
  <c r="G17" i="431"/>
  <c r="G21" i="431"/>
  <c r="H12" i="431"/>
  <c r="H16" i="431"/>
  <c r="H20" i="431"/>
  <c r="I11" i="431"/>
  <c r="I15" i="431"/>
  <c r="I19" i="431"/>
  <c r="J10" i="431"/>
  <c r="J14" i="431"/>
  <c r="J18" i="431"/>
  <c r="K9" i="431"/>
  <c r="K13" i="431"/>
  <c r="K17" i="431"/>
  <c r="K21" i="431"/>
  <c r="L12" i="431"/>
  <c r="L16" i="431"/>
  <c r="L20" i="431"/>
  <c r="M11" i="431"/>
  <c r="M15" i="431"/>
  <c r="M19" i="431"/>
  <c r="N10" i="431"/>
  <c r="N14" i="431"/>
  <c r="N18" i="431"/>
  <c r="O9" i="431"/>
  <c r="O13" i="431"/>
  <c r="O17" i="431"/>
  <c r="O21" i="431"/>
  <c r="P12" i="431"/>
  <c r="P16" i="431"/>
  <c r="P20" i="431"/>
  <c r="Q11" i="431"/>
  <c r="Q15" i="431"/>
  <c r="Q19" i="431"/>
  <c r="C10" i="431"/>
  <c r="C14" i="431"/>
  <c r="C18" i="431"/>
  <c r="D9" i="431"/>
  <c r="D13" i="431"/>
  <c r="D17" i="431"/>
  <c r="D21" i="431"/>
  <c r="E12" i="431"/>
  <c r="E16" i="431"/>
  <c r="E20" i="431"/>
  <c r="F11" i="431"/>
  <c r="F15" i="431"/>
  <c r="F19" i="431"/>
  <c r="G10" i="431"/>
  <c r="G14" i="431"/>
  <c r="G18" i="431"/>
  <c r="H9" i="431"/>
  <c r="H13" i="431"/>
  <c r="H17" i="431"/>
  <c r="H21" i="431"/>
  <c r="I12" i="431"/>
  <c r="I16" i="431"/>
  <c r="I20" i="431"/>
  <c r="J11" i="431"/>
  <c r="J15" i="431"/>
  <c r="J19" i="431"/>
  <c r="K10" i="431"/>
  <c r="K14" i="431"/>
  <c r="K18" i="431"/>
  <c r="L9" i="431"/>
  <c r="L13" i="431"/>
  <c r="L17" i="431"/>
  <c r="L21" i="431"/>
  <c r="M12" i="431"/>
  <c r="M16" i="431"/>
  <c r="M20" i="431"/>
  <c r="N11" i="431"/>
  <c r="N15" i="431"/>
  <c r="N19" i="431"/>
  <c r="O10" i="431"/>
  <c r="O14" i="431"/>
  <c r="O18" i="431"/>
  <c r="P9" i="431"/>
  <c r="P13" i="431"/>
  <c r="P17" i="431"/>
  <c r="P21" i="431"/>
  <c r="Q12" i="431"/>
  <c r="Q16" i="431"/>
  <c r="Q20" i="431"/>
  <c r="C11" i="431"/>
  <c r="C15" i="431"/>
  <c r="C19" i="431"/>
  <c r="D10" i="431"/>
  <c r="D14" i="431"/>
  <c r="D18" i="431"/>
  <c r="E9" i="431"/>
  <c r="E13" i="431"/>
  <c r="E17" i="431"/>
  <c r="E21" i="431"/>
  <c r="C12" i="431"/>
  <c r="D15" i="431"/>
  <c r="E18" i="431"/>
  <c r="F16" i="431"/>
  <c r="G11" i="431"/>
  <c r="G19" i="431"/>
  <c r="H14" i="431"/>
  <c r="I9" i="431"/>
  <c r="I17" i="431"/>
  <c r="J12" i="431"/>
  <c r="J20" i="431"/>
  <c r="K15" i="431"/>
  <c r="L10" i="431"/>
  <c r="L18" i="431"/>
  <c r="M13" i="431"/>
  <c r="M21" i="431"/>
  <c r="N16" i="431"/>
  <c r="O11" i="431"/>
  <c r="O19" i="431"/>
  <c r="P14" i="431"/>
  <c r="Q9" i="431"/>
  <c r="Q17" i="431"/>
  <c r="D19" i="431"/>
  <c r="F9" i="431"/>
  <c r="F17" i="431"/>
  <c r="G12" i="431"/>
  <c r="G20" i="431"/>
  <c r="H15" i="431"/>
  <c r="I10" i="431"/>
  <c r="I18" i="431"/>
  <c r="J13" i="431"/>
  <c r="J21" i="431"/>
  <c r="K16" i="431"/>
  <c r="L11" i="431"/>
  <c r="L19" i="431"/>
  <c r="M14" i="431"/>
  <c r="N9" i="431"/>
  <c r="N17" i="431"/>
  <c r="O12" i="431"/>
  <c r="O20" i="431"/>
  <c r="P15" i="431"/>
  <c r="Q10" i="431"/>
  <c r="Q18" i="431"/>
  <c r="C20" i="431"/>
  <c r="E10" i="431"/>
  <c r="F12" i="431"/>
  <c r="F20" i="431"/>
  <c r="G15" i="431"/>
  <c r="H10" i="431"/>
  <c r="H18" i="431"/>
  <c r="I13" i="431"/>
  <c r="I21" i="431"/>
  <c r="J16" i="431"/>
  <c r="K11" i="431"/>
  <c r="K19" i="431"/>
  <c r="L14" i="431"/>
  <c r="M9" i="431"/>
  <c r="M17" i="431"/>
  <c r="N12" i="431"/>
  <c r="N20" i="431"/>
  <c r="O15" i="431"/>
  <c r="P10" i="431"/>
  <c r="P18" i="431"/>
  <c r="Q13" i="431"/>
  <c r="Q21" i="431"/>
  <c r="D11" i="431"/>
  <c r="E14" i="431"/>
  <c r="F13" i="431"/>
  <c r="F21" i="431"/>
  <c r="G16" i="431"/>
  <c r="H11" i="431"/>
  <c r="H19" i="431"/>
  <c r="I14" i="431"/>
  <c r="J9" i="431"/>
  <c r="J17" i="431"/>
  <c r="K12" i="431"/>
  <c r="K20" i="431"/>
  <c r="L15" i="431"/>
  <c r="M10" i="431"/>
  <c r="M18" i="431"/>
  <c r="N13" i="431"/>
  <c r="N21" i="431"/>
  <c r="O16" i="431"/>
  <c r="P11" i="431"/>
  <c r="P19" i="431"/>
  <c r="Q14" i="431"/>
  <c r="C16" i="431"/>
  <c r="O8" i="431"/>
  <c r="I8" i="431"/>
  <c r="M8" i="431"/>
  <c r="Q8" i="431"/>
  <c r="F8" i="431"/>
  <c r="J8" i="431"/>
  <c r="E8" i="431"/>
  <c r="K8" i="431"/>
  <c r="L8" i="431"/>
  <c r="N8" i="431"/>
  <c r="G8" i="431"/>
  <c r="H8" i="431"/>
  <c r="D8" i="431"/>
  <c r="C8" i="431"/>
  <c r="P8" i="431"/>
  <c r="R14" i="431" l="1"/>
  <c r="S14" i="431"/>
  <c r="S21" i="431"/>
  <c r="R21" i="431"/>
  <c r="S13" i="431"/>
  <c r="R13" i="431"/>
  <c r="R18" i="431"/>
  <c r="S18" i="431"/>
  <c r="R10" i="431"/>
  <c r="S10" i="431"/>
  <c r="S17" i="431"/>
  <c r="R17" i="431"/>
  <c r="S9" i="431"/>
  <c r="R9" i="431"/>
  <c r="R20" i="431"/>
  <c r="S20" i="431"/>
  <c r="S16" i="431"/>
  <c r="R16" i="431"/>
  <c r="R12" i="431"/>
  <c r="S12" i="431"/>
  <c r="R19" i="431"/>
  <c r="S19" i="431"/>
  <c r="R15" i="431"/>
  <c r="S15" i="431"/>
  <c r="R11" i="431"/>
  <c r="S11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K13" i="370" s="1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P26" i="370" l="1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9" i="414" l="1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C3" i="410"/>
  <c r="B3" i="410"/>
  <c r="D31" i="414" l="1"/>
  <c r="G3" i="410"/>
  <c r="M3" i="410"/>
  <c r="D23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30" i="414"/>
  <c r="A23" i="414"/>
  <c r="A15" i="414"/>
  <c r="A16" i="414"/>
  <c r="A4" i="414"/>
  <c r="A6" i="339" l="1"/>
  <c r="A5" i="339"/>
  <c r="C19" i="414"/>
  <c r="D4" i="414"/>
  <c r="D16" i="414"/>
  <c r="D19" i="414"/>
  <c r="C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J12" i="339" s="1"/>
  <c r="D29" i="414"/>
  <c r="E29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K3" i="377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Q3" i="347" s="1"/>
  <c r="M3" i="387"/>
  <c r="K3" i="387" s="1"/>
  <c r="L3" i="387"/>
  <c r="J3" i="387"/>
  <c r="I3" i="387"/>
  <c r="G3" i="387"/>
  <c r="H3" i="387" s="1"/>
  <c r="F3" i="387"/>
  <c r="N3" i="220"/>
  <c r="L3" i="220" s="1"/>
  <c r="D24" i="414"/>
  <c r="C24" i="414"/>
  <c r="J3" i="372" l="1"/>
  <c r="P3" i="377"/>
  <c r="Q3" i="377"/>
  <c r="H3" i="390"/>
  <c r="S3" i="347"/>
  <c r="U3" i="347"/>
  <c r="N3" i="372"/>
  <c r="F3" i="372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8" i="414"/>
  <c r="C4" i="414"/>
  <c r="H13" i="339" l="1"/>
  <c r="F15" i="339"/>
  <c r="J13" i="339"/>
  <c r="B15" i="339"/>
  <c r="D30" i="414"/>
  <c r="E30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<sst xmlns="http://schemas.openxmlformats.org/spreadsheetml/2006/main" count="15681" uniqueCount="3686">
  <si>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</si>
  <si>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</si>
  <si>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</si>
  <si>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</si>
  <si>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</si>
  <si>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</si>
  <si>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</si>
  <si>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</si>
  <si>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</si>
  <si>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</si>
  <si>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</si>
  <si>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</si>
  <si>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</si>
  <si>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</si>
  <si>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</si>
  <si>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</si>
  <si>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</si>
  <si>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</si>
  <si>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</si>
  <si>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</si>
  <si>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</si>
  <si>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</si>
  <si>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</si>
  <si>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</si>
  <si>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</si>
  <si>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</si>
  <si>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</si>
  <si>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</si>
  <si>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</si>
  <si>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</si>
  <si>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</si>
  <si>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</si>
  <si>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</si>
  <si>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</si>
  <si>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</si>
  <si>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</si>
  <si>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</si>
  <si>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</si>
  <si>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</si>
  <si>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</si>
  <si>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</si>
  <si>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</si>
  <si>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</si>
  <si>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</si>
  <si>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</si>
  <si>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</si>
  <si>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</si>
  <si>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</si>
  <si>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</si>
  <si>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</si>
  <si>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</si>
  <si>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</si>
  <si>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</si>
  <si>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</si>
  <si>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</si>
  <si>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</si>
  <si>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</si>
  <si>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</si>
  <si>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</si>
  <si>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</si>
  <si>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</si>
  <si>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</si>
  <si>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</si>
  <si>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</si>
  <si>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</si>
  <si>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</si>
  <si>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</si>
  <si>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</si>
  <si>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</si>
  <si>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</si>
  <si>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</si>
  <si>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</si>
  <si>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</si>
  <si>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</si>
  <si>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</si>
  <si>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</si>
  <si>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</si>
  <si>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</si>
  <si>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</si>
  <si>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</si>
  <si>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</si>
  <si>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</si>
  <si>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</si>
  <si>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</si>
  <si>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</si>
  <si>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</si>
  <si>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</si>
  <si>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</si>
  <si>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</si>
  <si>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</si>
  <si>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</si>
  <si>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</si>
  <si>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</si>
  <si>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</si>
  <si>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</si>
  <si>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</si>
  <si>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</si>
  <si>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</si>
  <si>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</si>
  <si>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</si>
  <si>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</si>
  <si>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</si>
  <si>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</si>
  <si>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</si>
  <si>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</si>
  <si>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</si>
  <si>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</si>
  <si>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</si>
  <si>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</si>
  <si>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</si>
  <si>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</si>
  <si>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</si>
  <si>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</si>
  <si>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</si>
  <si>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</si>
  <si>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</si>
  <si>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</si>
  <si>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</si>
  <si>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</si>
  <si>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</si>
  <si>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</si>
  <si>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</si>
  <si>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</si>
  <si>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</si>
  <si>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</si>
  <si>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</si>
  <si>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</si>
  <si>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</si>
  <si>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</si>
  <si>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</si>
  <si>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</si>
  <si>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</si>
  <si>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</si>
  <si>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</si>
  <si>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</si>
  <si>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</si>
  <si>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</si>
  <si>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</si>
  <si>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</si>
  <si>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</si>
  <si>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</si>
  <si>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</si>
  <si>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</si>
  <si>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</si>
  <si>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</si>
  <si>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</si>
  <si>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</si>
  <si>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</si>
  <si>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</si>
  <si>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</si>
  <si>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</si>
  <si>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</si>
  <si>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</si>
  <si>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</si>
  <si>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</si>
  <si>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</si>
  <si>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</si>
  <si>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</si>
  <si>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</si>
  <si>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</si>
  <si>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</si>
  <si>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</si>
  <si>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</si>
  <si>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</si>
  <si>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</si>
  <si>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</si>
  <si>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</si>
  <si>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</si>
  <si>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</si>
  <si>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</si>
  <si>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</si>
  <si>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</si>
  <si>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</si>
  <si>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</si>
  <si>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</si>
  <si>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</si>
  <si>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</si>
  <si>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</si>
  <si>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</si>
  <si>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</si>
  <si>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</si>
  <si>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</si>
  <si>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</si>
  <si>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</si>
  <si>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</si>
  <si>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</si>
  <si>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</si>
  <si>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</si>
  <si>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</si>
  <si>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</si>
  <si>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</si>
  <si>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</si>
  <si>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</si>
  <si>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</si>
  <si>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</si>
  <si>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</si>
  <si>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</si>
  <si>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</si>
  <si>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</si>
  <si>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</si>
  <si>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</si>
  <si>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</si>
  <si>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</si>
  <si>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</si>
  <si>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</si>
  <si>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</si>
  <si>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</si>
  <si>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</si>
  <si>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</si>
  <si>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</si>
  <si>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</si>
  <si>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</si>
  <si>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</si>
  <si>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</si>
  <si>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</si>
  <si>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</si>
  <si>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</si>
  <si>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</si>
  <si>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</si>
  <si>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</si>
  <si>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</si>
  <si>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</si>
  <si>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</si>
  <si>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</si>
  <si>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</si>
  <si>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</si>
  <si>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</si>
  <si>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</si>
  <si>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</si>
  <si>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</si>
  <si>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</si>
  <si>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</si>
  <si>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</si>
  <si>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</si>
  <si>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</si>
  <si>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</si>
  <si>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</si>
  <si>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</si>
  <si>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</si>
  <si>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</si>
  <si>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</si>
  <si>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</si>
  <si>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</si>
  <si>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</si>
  <si>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</si>
  <si>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</si>
  <si>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</si>
  <si>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</si>
  <si>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</si>
  <si>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</si>
  <si>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</si>
  <si>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</si>
  <si>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</si>
  <si>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</si>
  <si>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</si>
  <si>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</si>
  <si>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</si>
  <si>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</si>
  <si>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</si>
  <si>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</si>
  <si>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</si>
  <si>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</si>
  <si>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</si>
  <si>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</si>
  <si>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Rozdíl 2015</t>
  </si>
  <si>
    <t>Plnění 2015</t>
  </si>
  <si>
    <t>CM 2015</t>
  </si>
  <si>
    <t>Hosp. 2015</t>
  </si>
  <si>
    <t>Kč (tisíce)</t>
  </si>
  <si>
    <t>Rozdíly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</si>
  <si>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</si>
  <si>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</si>
  <si>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</si>
  <si>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</si>
  <si>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</si>
  <si>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</si>
  <si>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</si>
  <si>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</si>
  <si>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</si>
  <si>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</si>
  <si>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</si>
  <si>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</si>
  <si>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</si>
  <si>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</si>
  <si>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</si>
  <si>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</si>
  <si>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</si>
  <si>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</si>
  <si>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</si>
  <si>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</si>
  <si>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</si>
  <si>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</si>
  <si>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</si>
  <si>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</si>
  <si>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</si>
  <si>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</si>
  <si>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</si>
  <si>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</si>
  <si>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</si>
  <si>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</si>
  <si>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</si>
  <si>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</si>
  <si>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</si>
  <si>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</si>
  <si>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</si>
  <si>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</si>
  <si>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</si>
  <si>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</si>
  <si>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</si>
  <si>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</si>
  <si>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</si>
  <si>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</si>
  <si>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</si>
  <si>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</si>
  <si>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</si>
  <si>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</si>
  <si>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</si>
  <si>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</si>
  <si>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</si>
  <si>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</si>
  <si>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</si>
  <si>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</si>
  <si>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</si>
  <si>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</si>
  <si>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</si>
  <si>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</si>
  <si>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</si>
  <si>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</si>
  <si>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Neurochirurgická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</si>
  <si>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</si>
  <si>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</si>
  <si>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</si>
  <si>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</si>
  <si>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</si>
  <si>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</si>
  <si>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</si>
  <si>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</si>
  <si>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</si>
  <si>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</si>
  <si>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</si>
  <si>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50113008     léky - krev.deriváty ZUL (TO)</t>
  </si>
  <si>
    <t>50113009     léky - RTG diagnostika ZUL (LEK)</t>
  </si>
  <si>
    <t>50113013     léky - antibiotika (LEK)</t>
  </si>
  <si>
    <t>50113014     léky - antimykotika (LEK)</t>
  </si>
  <si>
    <t>50113017     léky - dle §16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</si>
  <si>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</si>
  <si>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</si>
  <si>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</si>
  <si>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</si>
  <si>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</si>
  <si>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50115004     IUTN - kovové (Z506)</t>
  </si>
  <si>
    <t>50115005     IUTN - neurostimulace (Z511)</t>
  </si>
  <si>
    <t>50115006     IUTN - neuromodulace-DBS (Z508)</t>
  </si>
  <si>
    <t>50115011     IUTN - ostat.nákl.PZT (Z515)</t>
  </si>
  <si>
    <t>50115020     laboratorní diagnostika-LEK (Z501)</t>
  </si>
  <si>
    <t>50115040     laboratorní materiál (Z505)</t>
  </si>
  <si>
    <t>--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</si>
  <si>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</si>
  <si>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</si>
  <si>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</si>
  <si>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</si>
  <si>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</si>
  <si>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</si>
  <si>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50115068     ZPr - čidla ICP (Z522)</t>
  </si>
  <si>
    <t>50115070     ZPr - katetry ostatní (Z513)</t>
  </si>
  <si>
    <t>50115079     ZPr - internzivní péče (Z542)</t>
  </si>
  <si>
    <t>50115080     ZPr - staplery, extraktory, endoskop.mat. (Z523)</t>
  </si>
  <si>
    <t>50115089     ZPr - katetry PICC/MIDLINE (Z554)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</si>
  <si>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</si>
  <si>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</si>
  <si>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</si>
  <si>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</si>
  <si>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</si>
  <si>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</si>
  <si>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</si>
  <si>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</si>
  <si>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</si>
  <si>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</si>
  <si>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</si>
  <si>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</si>
  <si>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</si>
  <si>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38, 48)</t>
  </si>
  <si>
    <t>50117020     všeob.mat. - nábytek (V30) do 1tis.</t>
  </si>
  <si>
    <t>50117021     všeob.mat. - hosp.přístr.a nářadí (V32) od 1tis do 2999,99</t>
  </si>
  <si>
    <t>50117023     všeob.mat. - kancel.tech. (V34) od 1tis do 2999,99</t>
  </si>
  <si>
    <t>50117024     všeob.mat. - ostatní-vyjímky (V44) od 0,01 do 999,99</t>
  </si>
  <si>
    <t>50117201     obaly ostatní - LEK (sk.Z519)</t>
  </si>
  <si>
    <t>50118     Náhradní díly</t>
  </si>
  <si>
    <t>50118001     ND - ostatní (všeob.sklad) (sk.V38)</t>
  </si>
  <si>
    <t>50118002     ND - zdravot.techn.(sklad) (sk.Z39)</t>
  </si>
  <si>
    <t>50118003     ND - ostatní techn.(OSBTK, vč.metrologa)</t>
  </si>
  <si>
    <t>50118004     ND - zdravotní techn. (OSBTK, vč.metrologa)</t>
  </si>
  <si>
    <t>50118005     ND - výpoč. techn.(sklad) (sk.P47)</t>
  </si>
  <si>
    <t>50118006     ND - ZVIT (sk.B63)</t>
  </si>
  <si>
    <t>50118009     ND - ostatní technika (UTZ)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</si>
  <si>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</si>
  <si>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</si>
  <si>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</si>
  <si>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</si>
  <si>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</si>
  <si>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</si>
  <si>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</si>
  <si>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</si>
  <si>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</si>
  <si>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</si>
  <si>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</si>
  <si>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</si>
  <si>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</si>
  <si>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</si>
  <si>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</si>
  <si>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</si>
  <si>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</si>
  <si>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 - OSBTK, vč.metrologa</t>
  </si>
  <si>
    <t>51102022     opravy - Úsek inf.systémů</t>
  </si>
  <si>
    <t>51102023     opravy ostatní techniky - OSBTK, vč.metrologa</t>
  </si>
  <si>
    <t>51102024     opravy - správa budov</t>
  </si>
  <si>
    <t>51102025     opravy - hl.energetik</t>
  </si>
  <si>
    <t>51102026     opravy STA rozvodů (tel.antény) - ELSYS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</si>
  <si>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</si>
  <si>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</si>
  <si>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</si>
  <si>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</si>
  <si>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</si>
  <si>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</si>
  <si>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</si>
  <si>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</si>
  <si>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</si>
  <si>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</si>
  <si>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</si>
  <si>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</si>
  <si>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</si>
  <si>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</si>
  <si>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</si>
  <si>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</si>
  <si>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</si>
  <si>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</si>
  <si>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</si>
  <si>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</si>
  <si>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</si>
  <si>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</si>
  <si>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</si>
  <si>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</si>
  <si>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</si>
  <si>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</si>
  <si>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51874     Ostatní služby</t>
  </si>
  <si>
    <t>51874010     ostatní služby - zdravotní</t>
  </si>
  <si>
    <t>51874018     propagace, reklama, tisk (TM)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</si>
  <si>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</si>
  <si>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</si>
  <si>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</si>
  <si>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</si>
  <si>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</si>
  <si>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</si>
  <si>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</si>
  <si>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</si>
  <si>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</si>
  <si>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</si>
  <si>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</si>
  <si>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</si>
  <si>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</si>
  <si>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</si>
  <si>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</si>
  <si>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</si>
  <si>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</si>
  <si>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</si>
  <si>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</si>
  <si>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</si>
  <si>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</si>
  <si>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</si>
  <si>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</si>
  <si>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</si>
  <si>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</si>
  <si>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</si>
  <si>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</si>
  <si>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</si>
  <si>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</si>
  <si>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</si>
  <si>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</si>
  <si>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</si>
  <si>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</si>
  <si>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</si>
  <si>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</si>
  <si>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</si>
  <si>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</si>
  <si>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</si>
  <si>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</si>
  <si>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</si>
  <si>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</si>
  <si>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55804     DDHM - výpočetní technika</t>
  </si>
  <si>
    <t>55804002     DDHM - telefony (sk.P_49)</t>
  </si>
  <si>
    <t>55805     DDHM - inventář</t>
  </si>
  <si>
    <t>55805001     DDHM - ostatní (sk.T_19)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</si>
  <si>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</si>
  <si>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</si>
  <si>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</si>
  <si>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</si>
  <si>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</si>
  <si>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</si>
  <si>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</si>
  <si>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</si>
  <si>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</si>
  <si>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</si>
  <si>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</si>
  <si>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</si>
  <si>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</si>
  <si>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</si>
  <si>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</si>
  <si>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</si>
  <si>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</si>
  <si>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ZP sled.položky  OZPI</t>
  </si>
  <si>
    <t>60229202     výkony pojišť.EHS, výkony za cizinci (mimo EHS)</t>
  </si>
  <si>
    <t>60229208     výkony + mater. - ZP na výkon</t>
  </si>
  <si>
    <t>60229290     výkony pojištěncům EHS</t>
  </si>
  <si>
    <t>60241     Odmítnutí vykázané péče     OZPI</t>
  </si>
  <si>
    <t>60241201     odmítnutí vykázané péče, receptů, poukázek PZt, Tr - 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</si>
  <si>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</si>
  <si>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</si>
  <si>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</si>
  <si>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</si>
  <si>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</si>
  <si>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</si>
  <si>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</si>
  <si>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</si>
  <si>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</si>
  <si>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</si>
  <si>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</si>
  <si>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</si>
  <si>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</si>
  <si>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</si>
  <si>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</si>
  <si>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</si>
  <si>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</si>
  <si>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64924450     poštovné, balné za odeslání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</si>
  <si>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</si>
  <si>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</si>
  <si>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</si>
  <si>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</si>
  <si>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</si>
  <si>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</si>
  <si>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</si>
  <si>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</si>
  <si>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</si>
  <si>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</si>
  <si>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</si>
  <si>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</si>
  <si>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</si>
  <si>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</si>
  <si>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</si>
  <si>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</si>
  <si>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</si>
  <si>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</si>
  <si>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</si>
  <si>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</si>
  <si>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</si>
  <si>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</si>
  <si>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</si>
  <si>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</si>
  <si>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</si>
  <si>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</si>
  <si>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</si>
  <si>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</si>
  <si>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</si>
  <si>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06</t>
  </si>
  <si>
    <t>NCHIR: Neurochirurgická klinika</t>
  </si>
  <si>
    <t/>
  </si>
  <si>
    <t>50113001 - léky - paušál (LEK)</t>
  </si>
  <si>
    <t>50113002 - léky - parenterální výživa (LEK)</t>
  </si>
  <si>
    <t>50113006 - léky - enterální výživa (LEK)</t>
  </si>
  <si>
    <t>50113008 - léky - krev.deriváty ZUL (TO)</t>
  </si>
  <si>
    <t>50113009 - léky - RTG diagnostika ZUL (LEK)</t>
  </si>
  <si>
    <t>50113013 - léky - antibiotika (LEK)</t>
  </si>
  <si>
    <t>50113014 - léky - antimykotika (LEK)</t>
  </si>
  <si>
    <t>50113017 - léky - dle §16 (LEK)</t>
  </si>
  <si>
    <t>50113190 - léky - medicinální plyny (sklad SVM)</t>
  </si>
  <si>
    <t>NCHIR: Neurochirurgická klinika Celkem</t>
  </si>
  <si>
    <t>SumaKL</t>
  </si>
  <si>
    <t>0611</t>
  </si>
  <si>
    <t>NCHIR: lůžkové oddělení 34</t>
  </si>
  <si>
    <t>NCHIR: lůžkové oddělení 34 Celkem</t>
  </si>
  <si>
    <t>SumaNS</t>
  </si>
  <si>
    <t>mezeraNS</t>
  </si>
  <si>
    <t>0612</t>
  </si>
  <si>
    <t>NCHIR: lůžkové oddělení 36A</t>
  </si>
  <si>
    <t>NCHIR: lůžkové oddělení 36A Celkem</t>
  </si>
  <si>
    <t>0621</t>
  </si>
  <si>
    <t>NCHIR: ambulance</t>
  </si>
  <si>
    <t>NCHIR: ambulance Celkem</t>
  </si>
  <si>
    <t>0631</t>
  </si>
  <si>
    <t xml:space="preserve">NCHIR: JIP </t>
  </si>
  <si>
    <t>NCHIR: JIP  Celkem</t>
  </si>
  <si>
    <t>0662</t>
  </si>
  <si>
    <t>NCHIR: operační sál - lokální</t>
  </si>
  <si>
    <t>NCHIR: operační sál - lokální Celkem</t>
  </si>
  <si>
    <t>léky - paušál (LEK)</t>
  </si>
  <si>
    <t>O</t>
  </si>
  <si>
    <t>ADRENALIN LECIVA</t>
  </si>
  <si>
    <t>INJ 5X1ML/1MG</t>
  </si>
  <si>
    <t>AESCIN-TEVA</t>
  </si>
  <si>
    <t>POR TBL FLM 30X20MG</t>
  </si>
  <si>
    <t>ALMIRAL</t>
  </si>
  <si>
    <t>INJ 10X3ML/75MG</t>
  </si>
  <si>
    <t>APO-IBUPROFEN 400 MG</t>
  </si>
  <si>
    <t>POR TBL FLM 100X400MG</t>
  </si>
  <si>
    <t>ARDEAOSMOSOL MA 15</t>
  </si>
  <si>
    <t>150G/L INF SOL 20X80ML</t>
  </si>
  <si>
    <t>ATROPIN BIOTIKA 0.5MG</t>
  </si>
  <si>
    <t>INJ 10X1ML/0.5MG</t>
  </si>
  <si>
    <t>AULIN</t>
  </si>
  <si>
    <t>POR TBL NOB 30X100MG</t>
  </si>
  <si>
    <t>Biopron9 tob.60+20</t>
  </si>
  <si>
    <t>BISACODYL</t>
  </si>
  <si>
    <t>DRG 105X5MG</t>
  </si>
  <si>
    <t>BISEPTOL 480</t>
  </si>
  <si>
    <t>POR TBL NOB 28X480MG</t>
  </si>
  <si>
    <t>P</t>
  </si>
  <si>
    <t>BISOPROLOL MYLAN 5 MG</t>
  </si>
  <si>
    <t>POR TBL FLM 30X5MG</t>
  </si>
  <si>
    <t>CALCIUM CHLORATUM BIOTIKA</t>
  </si>
  <si>
    <t>INJ 5X10ML 10%</t>
  </si>
  <si>
    <t>CAVINTON FORTE</t>
  </si>
  <si>
    <t>POR TBL NOB 30X10MG</t>
  </si>
  <si>
    <t>CEFTRIAXON MEDOPHARM 1 G</t>
  </si>
  <si>
    <t>INJ+INF PLV SOL 10X1GM</t>
  </si>
  <si>
    <t>CITALEC 10 ZENTIVA</t>
  </si>
  <si>
    <t>10MG TBL FLM 30</t>
  </si>
  <si>
    <t>CODEIN SLOVAKOFARMA 30MG</t>
  </si>
  <si>
    <t>TBL 10X30MG-BLISTR</t>
  </si>
  <si>
    <t>CONTROLOC 20 MG</t>
  </si>
  <si>
    <t>POR TBL ENT 100X20MG</t>
  </si>
  <si>
    <t>DEGAN</t>
  </si>
  <si>
    <t>TBL 40X10MG</t>
  </si>
  <si>
    <t>DEPAKINE CHRONO 500MG SECABLE</t>
  </si>
  <si>
    <t>TBL RET 100X500MG</t>
  </si>
  <si>
    <t>DEPO-MEDROL</t>
  </si>
  <si>
    <t>INJ 1X1ML/40MG</t>
  </si>
  <si>
    <t>DETRALEX</t>
  </si>
  <si>
    <t>TBL OBD 30</t>
  </si>
  <si>
    <t>DEXAMED</t>
  </si>
  <si>
    <t>INJ 10X2ML/8MG</t>
  </si>
  <si>
    <t>DEXA-RATIOPHARM inj. - MIMOŘÁDNÝ DOVOZ!!</t>
  </si>
  <si>
    <t>10x2ml/8mg</t>
  </si>
  <si>
    <t>DIAZEPAM SLOVAKOFARMA</t>
  </si>
  <si>
    <t>TBL 20X10MG</t>
  </si>
  <si>
    <t>DIPIDOLOR</t>
  </si>
  <si>
    <t>INJ 5X2ML 7.5MG/ML</t>
  </si>
  <si>
    <t>DITHIADEN</t>
  </si>
  <si>
    <t>INJ 10X2ML</t>
  </si>
  <si>
    <t>TBL 20X2MG</t>
  </si>
  <si>
    <t>DOLMINA 50</t>
  </si>
  <si>
    <t>TBL OBD 30X50MG</t>
  </si>
  <si>
    <t>DORSIFLEX</t>
  </si>
  <si>
    <t>TBL 30X200MG</t>
  </si>
  <si>
    <t>DUPHALAC</t>
  </si>
  <si>
    <t>667MG/ML POR SOL 1X500ML IV</t>
  </si>
  <si>
    <t>DZ BRAUNOL 500 ML</t>
  </si>
  <si>
    <t>ENDIARON</t>
  </si>
  <si>
    <t>250MG TBL FLM 20</t>
  </si>
  <si>
    <t>ERDOMED 300MG</t>
  </si>
  <si>
    <t>CPS 20X300MG</t>
  </si>
  <si>
    <t>ESPUMISAN</t>
  </si>
  <si>
    <t>PORCPSMOL50X40MG-BL</t>
  </si>
  <si>
    <t>FAKTU 50MG/G+20MG/G</t>
  </si>
  <si>
    <t>RCT UNG 20G</t>
  </si>
  <si>
    <t>FORTECORTIN 4</t>
  </si>
  <si>
    <t>POR TBL NOB 20X4MG</t>
  </si>
  <si>
    <t>FORTRANS</t>
  </si>
  <si>
    <t>PLV 1X4(SACKY)</t>
  </si>
  <si>
    <t>FRAXIPARIN MULTI</t>
  </si>
  <si>
    <t>INJ 10X5ML/47.5KU</t>
  </si>
  <si>
    <t>GLUKÓZA 10 BRAUN</t>
  </si>
  <si>
    <t>INF SOL 10X500ML-PE</t>
  </si>
  <si>
    <t>GLUKÓZA 5 BRAUN</t>
  </si>
  <si>
    <t>HELICID 20 ZENTIVA</t>
  </si>
  <si>
    <t>POR CPS ETD 28X20MG</t>
  </si>
  <si>
    <t>HEMINEVRIN 192 MG</t>
  </si>
  <si>
    <t>POR CPS MOL 100X192MG (dříve název 300mg!)</t>
  </si>
  <si>
    <t>HUMULIN R 100 M.J./ML</t>
  </si>
  <si>
    <t>INJ 1X10ML/1KU</t>
  </si>
  <si>
    <t>HYDROCORTISON 10MG</t>
  </si>
  <si>
    <t>HYDROCORTISON VALEANT 100 MG-výpadek</t>
  </si>
  <si>
    <t>INJ PLV SOL 10X100MG</t>
  </si>
  <si>
    <t>HYDROCORTISON VUAB 100 MG</t>
  </si>
  <si>
    <t>INJ PLV SOL 1X100MG</t>
  </si>
  <si>
    <t>HYDROCHLOROTHIAZID LECIVA</t>
  </si>
  <si>
    <t>TBL 20X25MG</t>
  </si>
  <si>
    <t>CHLORID SODNÝ 0,9% BRAUN</t>
  </si>
  <si>
    <t>INF SOL 10X250MLPELAH</t>
  </si>
  <si>
    <t>INF SOL 10X500MLPELAH</t>
  </si>
  <si>
    <t>INF SOL 20X100MLPELAH</t>
  </si>
  <si>
    <t>IBALGIN 400</t>
  </si>
  <si>
    <t>400MG TBL FLM 100</t>
  </si>
  <si>
    <t>KALIUM CHLORATUM BIOMEDICA</t>
  </si>
  <si>
    <t>POR TBLFLM100X500MG</t>
  </si>
  <si>
    <t>KALIUM CHLORATUM LECIVA 7.5%</t>
  </si>
  <si>
    <t>INJ 5X10ML 7.5%</t>
  </si>
  <si>
    <t>KANAVIT</t>
  </si>
  <si>
    <t>20MG/ML POR GTT EML 1X5ML</t>
  </si>
  <si>
    <t>KL AQUA PURIF. BAG IN BOX 5 l</t>
  </si>
  <si>
    <t>KL SOL.BORGLYCEROLI 3% 1000 G</t>
  </si>
  <si>
    <t>KL SUPP.BISACODYLI 0,01G  30KS</t>
  </si>
  <si>
    <t>KL SUPP.BISACODYLI 0,01G  40KS</t>
  </si>
  <si>
    <t>LEXAURIN 1,5</t>
  </si>
  <si>
    <t>POR TBL NOB 30X1.5MG</t>
  </si>
  <si>
    <t>LIPANTHYL 267 M</t>
  </si>
  <si>
    <t>267MG CPS DUR 30</t>
  </si>
  <si>
    <t>MABRON</t>
  </si>
  <si>
    <t>INJ SOL 5X2ML</t>
  </si>
  <si>
    <t>MAGNESII LACTICI 0,5 TBL. MEDICAMENTA</t>
  </si>
  <si>
    <t>TBL NOB 100X0,5GM</t>
  </si>
  <si>
    <t>MAGNESIUM SULFURICUM BIOTIKA</t>
  </si>
  <si>
    <t>MEDRACET 37,5 MG/325 MG</t>
  </si>
  <si>
    <t>POR TBL NOB 30</t>
  </si>
  <si>
    <t>MESOCAIN</t>
  </si>
  <si>
    <t>GEL 1X20GM</t>
  </si>
  <si>
    <t>INJ 10X10ML 1%</t>
  </si>
  <si>
    <t>METAMIZOL STADA</t>
  </si>
  <si>
    <t>500MG TBL NOB 60</t>
  </si>
  <si>
    <t>500MG TBL NOB 20</t>
  </si>
  <si>
    <t>MYDOCALM 150MG</t>
  </si>
  <si>
    <t>TBL OBD 30X150MG</t>
  </si>
  <si>
    <t>NALOXONE POLFA-výpadek do 4/2019</t>
  </si>
  <si>
    <t>INJ 10X1ML/0.4MG</t>
  </si>
  <si>
    <t>NEUROL 0.25</t>
  </si>
  <si>
    <t>TBL 30X0.25MG</t>
  </si>
  <si>
    <t>NORADRENALIN LECIVA</t>
  </si>
  <si>
    <t>NOVALGIN</t>
  </si>
  <si>
    <t>INJ 10X2ML/1000MG</t>
  </si>
  <si>
    <t>500MG TBL FLM 20</t>
  </si>
  <si>
    <t>INJ 5X5ML/2500MG</t>
  </si>
  <si>
    <t>OPHTHALMO-AZULEN</t>
  </si>
  <si>
    <t>UNG OPH 1X5GM</t>
  </si>
  <si>
    <t>OPHTHALMO-SEPTONEX</t>
  </si>
  <si>
    <t>OPH GTT SOL 1X10ML PLAST</t>
  </si>
  <si>
    <t>PARALEN 500</t>
  </si>
  <si>
    <t>POR TBL NOB 24X500MG</t>
  </si>
  <si>
    <t>RINGERFUNDIN B.BRAUN</t>
  </si>
  <si>
    <t>INF SOL10X1000ML PE</t>
  </si>
  <si>
    <t>SPECIES UROLOGICAE PLANTA LEROS</t>
  </si>
  <si>
    <t>SPC 20X1.5GM(SÁČKY)</t>
  </si>
  <si>
    <t>STOPTUSSIN</t>
  </si>
  <si>
    <t>POR GTT SOL 1X25ML</t>
  </si>
  <si>
    <t>SYNTOPHYLLIN</t>
  </si>
  <si>
    <t>INJ 5X10ML/240MG</t>
  </si>
  <si>
    <t>TIAPRIDAL</t>
  </si>
  <si>
    <t>POR TBLNOB 50X100MG</t>
  </si>
  <si>
    <t>TORECAN</t>
  </si>
  <si>
    <t>INJ 5X1ML/6.5MG</t>
  </si>
  <si>
    <t>DRG 50X6.5MG</t>
  </si>
  <si>
    <t>TRALGIT</t>
  </si>
  <si>
    <t>POR CPS DUR 20X50MG</t>
  </si>
  <si>
    <t>TRALGIT 50 INJ</t>
  </si>
  <si>
    <t>INJ SOL 5X1ML/50MG</t>
  </si>
  <si>
    <t>TRITACE 5</t>
  </si>
  <si>
    <t>TBL 30X5MG</t>
  </si>
  <si>
    <t>TULIP 20 MG POTAHOVANÉ TABLETY</t>
  </si>
  <si>
    <t>ULTRACOD</t>
  </si>
  <si>
    <t>Vincentka nosní sprej  25ml (30ml)</t>
  </si>
  <si>
    <t>ZOLPIDEM MYLAN</t>
  </si>
  <si>
    <t>POR TBL FLM 50X10MG</t>
  </si>
  <si>
    <t>léky - antibiotika (LEK)</t>
  </si>
  <si>
    <t>AMOKSIKLAV 1.2GM</t>
  </si>
  <si>
    <t>INJ SIC 5X1.2GM</t>
  </si>
  <si>
    <t>AMOKSIKLAV 1G</t>
  </si>
  <si>
    <t>TBL OBD 14X1GM</t>
  </si>
  <si>
    <t>AXETINE 1,5GM</t>
  </si>
  <si>
    <t>INJ SIC 10X1.5GM</t>
  </si>
  <si>
    <t>INJ 10X5ML</t>
  </si>
  <si>
    <t>CIFLOXINAL</t>
  </si>
  <si>
    <t>POR TBL FLM 10X250MG</t>
  </si>
  <si>
    <t>500MG TBL FLM 10</t>
  </si>
  <si>
    <t>CIPROFLOXACIN KABI 400 MG/200 ML INFUZNÍ ROZTOK</t>
  </si>
  <si>
    <t>INF SOL 10X400MG/200ML</t>
  </si>
  <si>
    <t>Clindamycin Kabi 150mg/ml 10 x 4ml/600mg</t>
  </si>
  <si>
    <t>10 x 4ml /600mg</t>
  </si>
  <si>
    <t>Clindamycin Kabi inj.sol.10x2ml/300mg</t>
  </si>
  <si>
    <t>DALACIN C 300 MG</t>
  </si>
  <si>
    <t>POR CPS DUR 16X300MG</t>
  </si>
  <si>
    <t>FRAMYKOIN</t>
  </si>
  <si>
    <t>UNG 1X10GM</t>
  </si>
  <si>
    <t>GENTAMICIN LEK 80 MG/2 ML</t>
  </si>
  <si>
    <t>INJ SOL 10X2ML/80MG</t>
  </si>
  <si>
    <t>METRONIDAZOL 500MG BRAUN</t>
  </si>
  <si>
    <t>INJ 10X100ML(LDPE)</t>
  </si>
  <si>
    <t>SEFOTAK 1 G</t>
  </si>
  <si>
    <t>INJ PLV SOL 1X1GM</t>
  </si>
  <si>
    <t>TYGACIL 50 MG</t>
  </si>
  <si>
    <t>INF PLV SOL 10X50MG/5ML</t>
  </si>
  <si>
    <t>UNASYN</t>
  </si>
  <si>
    <t>POR TBL FLM12X375MG</t>
  </si>
  <si>
    <t>INJ PLV SOL 1X1.5GM</t>
  </si>
  <si>
    <t>POR TBL ENT 90X20MG</t>
  </si>
  <si>
    <t>AGEN 10</t>
  </si>
  <si>
    <t>APAURIN</t>
  </si>
  <si>
    <t>INJ 10X2ML/10MG</t>
  </si>
  <si>
    <t>ARDEAOSMOSOL MA 20</t>
  </si>
  <si>
    <t>200G/L INF SOL 20X100ML</t>
  </si>
  <si>
    <t>BETALOC SR</t>
  </si>
  <si>
    <t>200MG TBL PRO 30</t>
  </si>
  <si>
    <t>BETALOC ZOK</t>
  </si>
  <si>
    <t>100MG TBL PRO 100</t>
  </si>
  <si>
    <t>BURONIL 25 MG</t>
  </si>
  <si>
    <t>POR TBL OBD 50X25MG</t>
  </si>
  <si>
    <t>CONTROLOC I.V.</t>
  </si>
  <si>
    <t>INJ PLV SOL 1X40MG</t>
  </si>
  <si>
    <t>INJ 50X2ML/10MG</t>
  </si>
  <si>
    <t>POR TBL FLM 60</t>
  </si>
  <si>
    <t>DZ OCTENISEPT 1 l</t>
  </si>
  <si>
    <t>Espumisan cps.100x40mg-blistr</t>
  </si>
  <si>
    <t>0057585</t>
  </si>
  <si>
    <t>EUTHYROX 50</t>
  </si>
  <si>
    <t>TBL 100X50RG</t>
  </si>
  <si>
    <t>GUAJACURAN « 5 % INJ</t>
  </si>
  <si>
    <t>POR CPS ETD 90X20MG</t>
  </si>
  <si>
    <t>Herpesin krém 1x2g 5%</t>
  </si>
  <si>
    <t>HIRUDOID FORTE</t>
  </si>
  <si>
    <t>DRM CRM 1X40GM</t>
  </si>
  <si>
    <t>IFIRMASTA 300 MG</t>
  </si>
  <si>
    <t>POR TBL FLM 28X300MG</t>
  </si>
  <si>
    <t>INJ PROCAINII CHLORATI 0,2% ARD 10x200ml</t>
  </si>
  <si>
    <t>2MG/ML INJ SOL 10X200ML</t>
  </si>
  <si>
    <t>LEXAURIN 3</t>
  </si>
  <si>
    <t>3MG TBL NOB 30</t>
  </si>
  <si>
    <t xml:space="preserve">LOCOID 0,1% 1MG/G </t>
  </si>
  <si>
    <t>UNG 30G</t>
  </si>
  <si>
    <t>MO Skládačka bílá bez potisku</t>
  </si>
  <si>
    <t>Naloxon amp 10x1 ml/0,4mg-mimořádný dovoz</t>
  </si>
  <si>
    <t>10x1ml</t>
  </si>
  <si>
    <t>NATRIUM SALICYLICUM BIOTIKA</t>
  </si>
  <si>
    <t>INJ 10X10ML 10%</t>
  </si>
  <si>
    <t>NEUROL 0.5</t>
  </si>
  <si>
    <t>POR TBL NOB30X0.5MG</t>
  </si>
  <si>
    <t>NEURONTIN 300MG</t>
  </si>
  <si>
    <t>CPS 50X300MG</t>
  </si>
  <si>
    <t>NEURONTIN 400MG</t>
  </si>
  <si>
    <t>POR CPS DUR 50X400MG</t>
  </si>
  <si>
    <t>NIMOTOP S</t>
  </si>
  <si>
    <t>POR TBL FLM 100X30MG</t>
  </si>
  <si>
    <t>PREGABALIN MYLAN</t>
  </si>
  <si>
    <t>75MG CPS DUR 14</t>
  </si>
  <si>
    <t>PRESTANCE 10 MG/10 MG</t>
  </si>
  <si>
    <t>PRESTARIUM NEO</t>
  </si>
  <si>
    <t>POR TBL FLM 90X5MG</t>
  </si>
  <si>
    <t>PRESTARIUM NEO COMBI 10 MG/2,5 MG</t>
  </si>
  <si>
    <t>POR TBL FLM 30</t>
  </si>
  <si>
    <t>RAMIPRIL H ACTAVIS</t>
  </si>
  <si>
    <t>5MG/25MG TBL NOB 50</t>
  </si>
  <si>
    <t>RANITAL</t>
  </si>
  <si>
    <t>TBL 30X150MG</t>
  </si>
  <si>
    <t>RINGERUV ROZTOK BRAUN</t>
  </si>
  <si>
    <t>INF 10X500ML(LDPE)</t>
  </si>
  <si>
    <t>SANORIN</t>
  </si>
  <si>
    <t>1PM NAS SPR SOL 1X10ML</t>
  </si>
  <si>
    <t>SIOFOR 850MG</t>
  </si>
  <si>
    <t>TBL FLM 60x850MG</t>
  </si>
  <si>
    <t>SOLU-MEDROL</t>
  </si>
  <si>
    <t>INJ SIC 1X40MG+1ML</t>
  </si>
  <si>
    <t>SOTAHEXAL 80</t>
  </si>
  <si>
    <t>POR TBL NOB 100X80MG</t>
  </si>
  <si>
    <t>TENAXUM</t>
  </si>
  <si>
    <t>TBL 30X1MG</t>
  </si>
  <si>
    <t>AMOKSIKLAV 1 G</t>
  </si>
  <si>
    <t>POR TBL FLM 21X1GM</t>
  </si>
  <si>
    <t>ENTIZOL</t>
  </si>
  <si>
    <t>TBL 20X250MG</t>
  </si>
  <si>
    <t>OPHTHALMO-FRAMYKOIN</t>
  </si>
  <si>
    <t>OPHTHALMO-FRAMYKOIN COMPOSITUM</t>
  </si>
  <si>
    <t>PROSTAPHLIN 1000MG</t>
  </si>
  <si>
    <t>INJ SIC 1X1000MG</t>
  </si>
  <si>
    <t>VANCOMYCIN MYLAN 500 MG</t>
  </si>
  <si>
    <t>INF PLV SOL 1X500MG</t>
  </si>
  <si>
    <t>BACLOFEN MEDUNA INTRATHECAL - mimořádný dovoz</t>
  </si>
  <si>
    <t>2MG/ML INF SOL 5X5ML</t>
  </si>
  <si>
    <t>BACLOFEN SINTETICA</t>
  </si>
  <si>
    <t>BETADINE</t>
  </si>
  <si>
    <t>UNG 1X20GM</t>
  </si>
  <si>
    <t>BETADINE - zelená</t>
  </si>
  <si>
    <t>LIQ 1X120ML</t>
  </si>
  <si>
    <t>DOLMINA INJ.</t>
  </si>
  <si>
    <t>INJ 5X3ML/75MG</t>
  </si>
  <si>
    <t>Adaptér pro enterální sety 3v1</t>
  </si>
  <si>
    <t>AGAPURIN</t>
  </si>
  <si>
    <t>INJ 5X5ML/100MG</t>
  </si>
  <si>
    <t>ALGIFEN NEO</t>
  </si>
  <si>
    <t>POR GTT SOL 1X50ML</t>
  </si>
  <si>
    <t>AQUA PRO INJECTIONE ARDEAPHARMA</t>
  </si>
  <si>
    <t>INF 1X250ML</t>
  </si>
  <si>
    <t>AQUA PRO INJECTIONE BRAUN</t>
  </si>
  <si>
    <t>PAR LQF 20X100ML-PE</t>
  </si>
  <si>
    <t>TBL 15X100MG</t>
  </si>
  <si>
    <t>BACLOFEN</t>
  </si>
  <si>
    <t>TBL 50X10MG</t>
  </si>
  <si>
    <t>BETALOC</t>
  </si>
  <si>
    <t>1MG/ML INJ SOL 5X5ML</t>
  </si>
  <si>
    <t>25MG TBL PRO 100</t>
  </si>
  <si>
    <t>BISOPROLOL MYLAN 10 MG</t>
  </si>
  <si>
    <t>POR TBL FLM 100X10MG</t>
  </si>
  <si>
    <t>BRUMARE 1 MG/ML NOSNÍ SPREJ, ROZTOK</t>
  </si>
  <si>
    <t>NAS SPR SOL 1X10ML/10MG</t>
  </si>
  <si>
    <t>CERNEVIT</t>
  </si>
  <si>
    <t>INJ PLV SOL10X750MG</t>
  </si>
  <si>
    <t>CITALEC 20 ZENTIVA</t>
  </si>
  <si>
    <t>20MG TBL FLM 30</t>
  </si>
  <si>
    <t>CORDARONE</t>
  </si>
  <si>
    <t>INJ SOL 6X3ML/150MG</t>
  </si>
  <si>
    <t>Delmar nosní sprej 50ml</t>
  </si>
  <si>
    <t>DEPAKINE</t>
  </si>
  <si>
    <t>INJ PSO LQF 4X4ML/400MG</t>
  </si>
  <si>
    <t>500MG TBL FLM 180(2X90)</t>
  </si>
  <si>
    <t>DEXDOR</t>
  </si>
  <si>
    <t>INF CNC SOL 4X10ML</t>
  </si>
  <si>
    <t>DICLOFENAC AL RETARD</t>
  </si>
  <si>
    <t>TBL OBD 50X100MG</t>
  </si>
  <si>
    <t>DICYNONE 250</t>
  </si>
  <si>
    <t>INJ SOL 4X2ML/250MG</t>
  </si>
  <si>
    <t>DIGOXIN 0.125 LECIVA</t>
  </si>
  <si>
    <t>TBL 30X0.125MG</t>
  </si>
  <si>
    <t>DILCEREN PRO INFUSIONE</t>
  </si>
  <si>
    <t>INF 1X50ML/10MG</t>
  </si>
  <si>
    <t>DORETA 75 MG/650 MG</t>
  </si>
  <si>
    <t>POR TBL FLM 90</t>
  </si>
  <si>
    <t>DUAC GEL</t>
  </si>
  <si>
    <t>DRM GEL 15 GM</t>
  </si>
  <si>
    <t>667MG/ML POR SOL 1X200ML IV</t>
  </si>
  <si>
    <t>DZ OCTENISEPT drm. sol. 250 ml</t>
  </si>
  <si>
    <t>DRM SOL 1X250ML</t>
  </si>
  <si>
    <t>DZ PRONTORAL 250ML</t>
  </si>
  <si>
    <t>EBRANTIL I.V.50</t>
  </si>
  <si>
    <t>INJ SOL 5X10ML/50MG</t>
  </si>
  <si>
    <t>ENSURE PLUS ADVANCE JAHODOVÁ PŘÍCHUŤ</t>
  </si>
  <si>
    <t>POR SOL 4X220ML</t>
  </si>
  <si>
    <t>ENSURE PLUS ADVANCE KÁVOVÁ PŘÍCHUŤ</t>
  </si>
  <si>
    <t>FUROSEMID ACCORD</t>
  </si>
  <si>
    <t>10MG/ML INJ/INF SOL 10X2ML</t>
  </si>
  <si>
    <t>GERATAM 1200</t>
  </si>
  <si>
    <t>TBL OBD 100X1200MG</t>
  </si>
  <si>
    <t>INF SOL 20X100ML-PE</t>
  </si>
  <si>
    <t>GUTRON 5MG</t>
  </si>
  <si>
    <t>TBL 50X5MG</t>
  </si>
  <si>
    <t>HEPARIN LECIVA</t>
  </si>
  <si>
    <t>INJ 1X10ML/50KU</t>
  </si>
  <si>
    <t>HUMULIN N 100 M.J./ML</t>
  </si>
  <si>
    <t>INF SOL 10X1000MLPLAH</t>
  </si>
  <si>
    <t>CHLORID SODNÝ 10% BRAUN</t>
  </si>
  <si>
    <t>INF CNC SOL 20X10ML</t>
  </si>
  <si>
    <t>IBALGIN KRÉM 100G</t>
  </si>
  <si>
    <t>DRM CRM 1X100GM</t>
  </si>
  <si>
    <t>IBUPROFEN B. BRAUN 400MG</t>
  </si>
  <si>
    <t xml:space="preserve"> INF SOL 10X100ML</t>
  </si>
  <si>
    <t>IMAZOL KRÉMPASTA</t>
  </si>
  <si>
    <t>10MG/G DRM PST 1X30G</t>
  </si>
  <si>
    <t>INDOMETACIN 100 BERLIN-CHEMIE</t>
  </si>
  <si>
    <t>SUP 10X100MG</t>
  </si>
  <si>
    <t>JOX SPR 30ML</t>
  </si>
  <si>
    <t>KALIUMCHLORID 7.45% BRAUN</t>
  </si>
  <si>
    <t>INF CNC SOL 20X100ML</t>
  </si>
  <si>
    <t>INJ 5X1ML/10MG</t>
  </si>
  <si>
    <t>KEPPRA 100 MG/ML</t>
  </si>
  <si>
    <t>INF CNC SOL 10X5ML II</t>
  </si>
  <si>
    <t>KL BENZINUM 900ml/ 600g</t>
  </si>
  <si>
    <t>KL ONDREJ. MAST FAGRON 500 g</t>
  </si>
  <si>
    <t>Klysma salinické 10x135ml</t>
  </si>
  <si>
    <t>MACMIROR</t>
  </si>
  <si>
    <t>TBL OBD 20X200MG</t>
  </si>
  <si>
    <t>MAXITROL</t>
  </si>
  <si>
    <t>OPH UNG 3,5G</t>
  </si>
  <si>
    <t>OPH GTT SUS 1X5ML</t>
  </si>
  <si>
    <t>MIDAZOLAM ACCORD 5 MG/ML</t>
  </si>
  <si>
    <t>INJ+INF SOL 10X3MLX5MG/ML</t>
  </si>
  <si>
    <t>MIDAZOLAM B. BRAUN</t>
  </si>
  <si>
    <t>5MG/ML INJ+INF+RCT SOL 10X3ML(SKLO)</t>
  </si>
  <si>
    <t>MILGAMMA N</t>
  </si>
  <si>
    <t>INJ 5X2ML</t>
  </si>
  <si>
    <t>MINIRIN MELT 60 MCG</t>
  </si>
  <si>
    <t>POR LYO 30X60RG</t>
  </si>
  <si>
    <t>MUCOSOLVAN LONG EFFECT</t>
  </si>
  <si>
    <t>75MG CPS PRO 20</t>
  </si>
  <si>
    <t>NATRIUM CHLORATUM BIOTIKA 10%</t>
  </si>
  <si>
    <t>NATRIUM CHLORATUM BIOTIKA ISOT.</t>
  </si>
  <si>
    <t>INJ 10X10ML</t>
  </si>
  <si>
    <t>NEODOLPASSE</t>
  </si>
  <si>
    <t>INF 10X250ML</t>
  </si>
  <si>
    <t>NITRO POHL</t>
  </si>
  <si>
    <t>INF SOL 1X50ML/50MG</t>
  </si>
  <si>
    <t>NITRO POHL INFUS.</t>
  </si>
  <si>
    <t>INF 10X10ML/10MG</t>
  </si>
  <si>
    <t>NORADRENALIN LÉČIVA</t>
  </si>
  <si>
    <t>IVN INF CNC SOL 5X5ML</t>
  </si>
  <si>
    <t>OLYNTH 0.1%</t>
  </si>
  <si>
    <t>NAS SPR SOL 1X10ML</t>
  </si>
  <si>
    <t>ONDANSETRON B. BRAUN 2 MG/ML</t>
  </si>
  <si>
    <t>INJ SOL 20X4ML/8MG LDPE</t>
  </si>
  <si>
    <t>OXYPHYLLIN</t>
  </si>
  <si>
    <t>TBL 50X100MG</t>
  </si>
  <si>
    <t>PARACETAMOL KABI 10MG/ML</t>
  </si>
  <si>
    <t>INF SOL 10X100ML/1000MG</t>
  </si>
  <si>
    <t>PARALEN 500 SUP</t>
  </si>
  <si>
    <t>500MG SUP 5</t>
  </si>
  <si>
    <t>PEROXID VODÍKU 3% COO</t>
  </si>
  <si>
    <t>DRM SOL 1X100ML 3%</t>
  </si>
  <si>
    <t>PROPOFOL 1% MCT/LCT FRESENIUS</t>
  </si>
  <si>
    <t>INJ EML 10X100ML</t>
  </si>
  <si>
    <t>REASEC</t>
  </si>
  <si>
    <t>TBL 20X2.5MG</t>
  </si>
  <si>
    <t>Recugel oční gel 10g</t>
  </si>
  <si>
    <t>INF SOL 10X500ML PE</t>
  </si>
  <si>
    <t>RISENDROS 35 MG</t>
  </si>
  <si>
    <t>POR TBL FLM 12X35MG</t>
  </si>
  <si>
    <t>SINUPRET</t>
  </si>
  <si>
    <t>TBL OBD 50</t>
  </si>
  <si>
    <t>SIOFOR 850</t>
  </si>
  <si>
    <t xml:space="preserve">POR TBL FLM 120X850MG </t>
  </si>
  <si>
    <t>INJ SIC 1X1GM+16ML</t>
  </si>
  <si>
    <t>STACYL 100 MG ENTEROSOLVENTNÍ TABLETY</t>
  </si>
  <si>
    <t>POR TBL ENT 100X100MG I</t>
  </si>
  <si>
    <t>SUFENTANIL TORREX 50 MCG/ML</t>
  </si>
  <si>
    <t>INJ SOL 5X5ML/250RG</t>
  </si>
  <si>
    <t>SUXAMETHONIUM CHLORID VUAB 100MG</t>
  </si>
  <si>
    <t>INJ/INF PLV SOL 1x100MG</t>
  </si>
  <si>
    <t>SYNTOSTIGMIN</t>
  </si>
  <si>
    <t>TANTUM VERDE</t>
  </si>
  <si>
    <t>1,5MG/ML GGR 120ML</t>
  </si>
  <si>
    <t>1,5MG/ML GGR 240 ML</t>
  </si>
  <si>
    <t>TELMISARTAN SANDOZ 80 MG</t>
  </si>
  <si>
    <t>POR TBL NOB 30X80MG</t>
  </si>
  <si>
    <t>TEZEO 40 MG</t>
  </si>
  <si>
    <t>POR TBL NOB 28X40MG</t>
  </si>
  <si>
    <t>THYROZOL 10</t>
  </si>
  <si>
    <t>TBL OBD 50X10MG</t>
  </si>
  <si>
    <t>TONANDA 8 MG/5 MG/2,5 MG</t>
  </si>
  <si>
    <t>SUP 6X6.5MG</t>
  </si>
  <si>
    <t>TRACUTIL</t>
  </si>
  <si>
    <t>INF 5X10ML</t>
  </si>
  <si>
    <t>TRANSMETIL 500 MG TABLETY</t>
  </si>
  <si>
    <t>POR TBL ENT 10X500MG</t>
  </si>
  <si>
    <t>TRIPLIXAM 10 MG/2,5 MG/10 MG</t>
  </si>
  <si>
    <t>TRIPLIXAM 10 MG/2,5 MG/5 MG</t>
  </si>
  <si>
    <t>TRIPLIXAM 5 MG/1,25 MG/10 MG</t>
  </si>
  <si>
    <t>TRIPLIXAM 5 MG/1,25 MG/5 MG</t>
  </si>
  <si>
    <t>TRITACE 2,5 MG</t>
  </si>
  <si>
    <t>POR TBL NOB 20X2.5MG</t>
  </si>
  <si>
    <t>VENTER</t>
  </si>
  <si>
    <t>TBL 50X1GM</t>
  </si>
  <si>
    <t>VOLUVEN  6%</t>
  </si>
  <si>
    <t>INF SOL 20X500MLVAK+P</t>
  </si>
  <si>
    <t>léky - parenterální výživa (LEK)</t>
  </si>
  <si>
    <t>NUTRIFLEX LIPID PERI</t>
  </si>
  <si>
    <t>INF EML 5X2500ML</t>
  </si>
  <si>
    <t>NUTRIFLEX OMEGA SPECIAL</t>
  </si>
  <si>
    <t>INF EML 5X625ML</t>
  </si>
  <si>
    <t>léky - enterální výživa (LEK)</t>
  </si>
  <si>
    <t>ENSURE PLUS ADVANCE BANÁNOVÁ PŘÍCHUŤ</t>
  </si>
  <si>
    <t>ENSURE PLUS ADVANCE ČOKOLÁDOVÁ PŘÍCHUŤ</t>
  </si>
  <si>
    <t>ENSURE PLUS ADVANCE VANILKA</t>
  </si>
  <si>
    <t>JEVITY PLUS HP</t>
  </si>
  <si>
    <t>POR SOL 1X500ML</t>
  </si>
  <si>
    <t>NEPRO HP 500ml vanilková</t>
  </si>
  <si>
    <t>OXEPA</t>
  </si>
  <si>
    <t>PULMOCARE 500 ML PŘÍCHUŤ VANILKA</t>
  </si>
  <si>
    <t>léky - krev.deriváty ZUL (TO)</t>
  </si>
  <si>
    <t>HAEMOCOMPLETTAN P</t>
  </si>
  <si>
    <t>20MG/ML INJ/INF PLV SOL 1X1000MG</t>
  </si>
  <si>
    <t>OCPLEX</t>
  </si>
  <si>
    <t>500IU INF PSO LQF 1+1X20ML</t>
  </si>
  <si>
    <t>1000IU INF PSO LQF 1+1X40ML</t>
  </si>
  <si>
    <t>OCTAPLAS LG</t>
  </si>
  <si>
    <t>45-70MG/ML INF SOL 1X200ML</t>
  </si>
  <si>
    <t>BISEPTOL 120</t>
  </si>
  <si>
    <t>TBL 20X120MG</t>
  </si>
  <si>
    <t>COLOMYCIN INJEKCE 1 000 000 MJ</t>
  </si>
  <si>
    <t>1000000IU INJ PLV SOL/SOL NEB 10X1MIU</t>
  </si>
  <si>
    <t>GENTAMICIN B.BRAUN INF SOL 240MG</t>
  </si>
  <si>
    <t>3MG/ML 20X80ML</t>
  </si>
  <si>
    <t>KLACID I.V.</t>
  </si>
  <si>
    <t>OFLOXIN INF</t>
  </si>
  <si>
    <t>INF SOL 10X100ML</t>
  </si>
  <si>
    <t>PIPERACILLIN/TAZOBACTAM KABI 4 G/0,5 G</t>
  </si>
  <si>
    <t>INF PLV SOL 10X4.5GM</t>
  </si>
  <si>
    <t>TOBREX</t>
  </si>
  <si>
    <t>GTT OPH 5ML 3MG/1ML</t>
  </si>
  <si>
    <t>3MG/G OPH UNG 3,5G</t>
  </si>
  <si>
    <t>ZYVOXID</t>
  </si>
  <si>
    <t>INF SOL 10X300ML</t>
  </si>
  <si>
    <t>léky - antimykotika (LEK)</t>
  </si>
  <si>
    <t>FLUCONAZOL KABI 2 MG/ML</t>
  </si>
  <si>
    <t>INF SOL 10X100ML/200MG</t>
  </si>
  <si>
    <t>ARDEANUTRISOL G 40</t>
  </si>
  <si>
    <t>400G/L INF SOL 20X80ML</t>
  </si>
  <si>
    <t>FYZIOLOGICKÝ ROZTOK VIAFLO</t>
  </si>
  <si>
    <t>INF SOL 10X1000ML</t>
  </si>
  <si>
    <t>KL ELIXÍR NA OPTIKU</t>
  </si>
  <si>
    <t>KL ETHER LÉKOPISNÝ 1000 ml Fagron, Kulich</t>
  </si>
  <si>
    <t>UN 1155</t>
  </si>
  <si>
    <t>KL PRIPRAVEK</t>
  </si>
  <si>
    <t>KL SOL.HYD.PEROX.3% 100G</t>
  </si>
  <si>
    <t>KL SOL.IODI SPIR.DIL. 800 g</t>
  </si>
  <si>
    <t>KL VASELINUM ALBUM STERILNI,  10G</t>
  </si>
  <si>
    <t>KL VASELINUM ALBUM STERILNI, 20G</t>
  </si>
  <si>
    <t>MARCAINE 0.5%</t>
  </si>
  <si>
    <t>INJ SOL5X20ML/100MG</t>
  </si>
  <si>
    <t>RINGERŮV ROZTOK VIAFLO</t>
  </si>
  <si>
    <t>LIQ 10ML 0.05%</t>
  </si>
  <si>
    <t>TACHOSIL</t>
  </si>
  <si>
    <t>DRM SPO 3.0X2.5CM</t>
  </si>
  <si>
    <t>TISSEEL (FROZ)</t>
  </si>
  <si>
    <t>EPL GKU SOL 1X4ML</t>
  </si>
  <si>
    <t>EPL GKU SOL 1X2ML</t>
  </si>
  <si>
    <t>léky - RTG diagnostika ZUL (LEK)</t>
  </si>
  <si>
    <t>GLIOLAN 30 MG/ML</t>
  </si>
  <si>
    <t>POR PLV SOL 1X1,5GMX30MG/ML</t>
  </si>
  <si>
    <t>0612 - NCHIR: lůžkové oddělení 36A</t>
  </si>
  <si>
    <t>0611 - NCHIR: lůžkové oddělení 34</t>
  </si>
  <si>
    <t>0621 - NCHIR: ambulance</t>
  </si>
  <si>
    <t>0631 - NCHIR: JIP</t>
  </si>
  <si>
    <t>A02BA02 - RANITIDIN</t>
  </si>
  <si>
    <t>A02BC02 - PANTOPRAZOL</t>
  </si>
  <si>
    <t>A04AA01 - ONDANSETRON</t>
  </si>
  <si>
    <t>A07DA - ANTIPROPULZIVA</t>
  </si>
  <si>
    <t>A10BA02 - METFORMIN</t>
  </si>
  <si>
    <t>B01AB06 - NADROPARIN</t>
  </si>
  <si>
    <t>C01BD01 - AMIODARON</t>
  </si>
  <si>
    <t>C03CA01 - FUROSEMID</t>
  </si>
  <si>
    <t>C05BA01 - ORGANO-HEPARINOID</t>
  </si>
  <si>
    <t>C07AB02 - METOPROLOL</t>
  </si>
  <si>
    <t>C07AB07 - BISOPROLOL</t>
  </si>
  <si>
    <t>C08CA01 - AMLODIPIN</t>
  </si>
  <si>
    <t>C09AA04 - PERINDOPRIL</t>
  </si>
  <si>
    <t>C09AA05 - RAMIPRIL</t>
  </si>
  <si>
    <t>C09BB04 - PERINDOPRIL A AMLODIPIN</t>
  </si>
  <si>
    <t>C09CA07 - TELMISARTAN</t>
  </si>
  <si>
    <t>C10AA05 - ATORVASTATIN</t>
  </si>
  <si>
    <t>C10AB05 - FENOFIBRÁT</t>
  </si>
  <si>
    <t>H02AB04 - METHYLPREDNISOLON</t>
  </si>
  <si>
    <t>H02AB09 - HYDROKORTISON</t>
  </si>
  <si>
    <t>J01AA12 - TIGECYKLIN</t>
  </si>
  <si>
    <t>J01DD01 - CEFOTAXIM</t>
  </si>
  <si>
    <t>J01FF01 - KLINDAMYCIN</t>
  </si>
  <si>
    <t>J01XA01 - VANKOMYCIN</t>
  </si>
  <si>
    <t>J01XD01 - METRONIDAZOL</t>
  </si>
  <si>
    <t>J01XX08 - LINEZOLID</t>
  </si>
  <si>
    <t>J02AC01 - FLUKONAZOL</t>
  </si>
  <si>
    <t>N01AX10 - PROPOFOL</t>
  </si>
  <si>
    <t>N02BB02 - SODNÁ SŮL METAMIZOLU</t>
  </si>
  <si>
    <t>N02BE01 - PARACETAMOL</t>
  </si>
  <si>
    <t>N03AG01 - KYSELINA VALPROOVÁ</t>
  </si>
  <si>
    <t>N03AX16 - PREGABALIN</t>
  </si>
  <si>
    <t>N05BA12 - ALPRAZOLAM</t>
  </si>
  <si>
    <t>N05CD08 - MIDAZOLAM</t>
  </si>
  <si>
    <t>N05CF02 - ZOLPIDEM</t>
  </si>
  <si>
    <t>N06BX18 - VINPOCETIN</t>
  </si>
  <si>
    <t>R05CB06 - AMBROXOL</t>
  </si>
  <si>
    <t>M05BA07 - KYSELINA RISEDRONOVÁ</t>
  </si>
  <si>
    <t>C09BX01 - PERINDOPRIL, AMLODIPIN A INDAPAMID</t>
  </si>
  <si>
    <t>N02AJ13 - TRAMADOL A PARACETAMOL</t>
  </si>
  <si>
    <t>N02AJ06 - KODEIN A PARACETAMOL</t>
  </si>
  <si>
    <t>N01AH03 - SUFENTANIL</t>
  </si>
  <si>
    <t>J01CR02 - AMOXICILIN A  INHIBITOR BETA-LAKTAMASY</t>
  </si>
  <si>
    <t>J01CR05 - PIPERACILIN A  INHIBITOR BETA-LAKTAMASY</t>
  </si>
  <si>
    <t>H03AA01 - SODNÁ SŮL LEVOTHYROXINU</t>
  </si>
  <si>
    <t>A02BC02</t>
  </si>
  <si>
    <t>214435</t>
  </si>
  <si>
    <t>CONTROLOC</t>
  </si>
  <si>
    <t>20MG TBL ENT 100</t>
  </si>
  <si>
    <t>B01AB06</t>
  </si>
  <si>
    <t>213477</t>
  </si>
  <si>
    <t>9500IU/ML INJ SOL 10X5ML</t>
  </si>
  <si>
    <t>C07AB07</t>
  </si>
  <si>
    <t>158692</t>
  </si>
  <si>
    <t>BISOPROLOL MYLAN</t>
  </si>
  <si>
    <t>5MG TBL FLM 30</t>
  </si>
  <si>
    <t>C09AA05</t>
  </si>
  <si>
    <t>56981</t>
  </si>
  <si>
    <t>TRITACE</t>
  </si>
  <si>
    <t>5MG TBL NOB 30</t>
  </si>
  <si>
    <t>C10AA05</t>
  </si>
  <si>
    <t>50316</t>
  </si>
  <si>
    <t>TULIP</t>
  </si>
  <si>
    <t>20MG TBL FLM 30X1</t>
  </si>
  <si>
    <t>C10AB05</t>
  </si>
  <si>
    <t>207098</t>
  </si>
  <si>
    <t>H02AB04</t>
  </si>
  <si>
    <t>90044</t>
  </si>
  <si>
    <t>40MG/ML INJ SUS 1X1ML</t>
  </si>
  <si>
    <t>H02AB09</t>
  </si>
  <si>
    <t>216572</t>
  </si>
  <si>
    <t>HYDROCORTISON VUAB</t>
  </si>
  <si>
    <t>100MG INJ PLV SOL 1 II</t>
  </si>
  <si>
    <t>216670</t>
  </si>
  <si>
    <t>HYDROCORTISON VALEANT</t>
  </si>
  <si>
    <t>100MG INJ PLV SOL 1X10</t>
  </si>
  <si>
    <t>J01AA12</t>
  </si>
  <si>
    <t>26127</t>
  </si>
  <si>
    <t>TYGACIL</t>
  </si>
  <si>
    <t>50MG INF PLV SOL 10</t>
  </si>
  <si>
    <t>J01CR02</t>
  </si>
  <si>
    <t>5951</t>
  </si>
  <si>
    <t>875MG/125MG TBL FLM 14</t>
  </si>
  <si>
    <t>J01DD01</t>
  </si>
  <si>
    <t>201030</t>
  </si>
  <si>
    <t>SEFOTAK</t>
  </si>
  <si>
    <t>1G INJ/INF PLV SOL 1</t>
  </si>
  <si>
    <t>J01FF01</t>
  </si>
  <si>
    <t>129834</t>
  </si>
  <si>
    <t>CLINDAMYCIN KABI</t>
  </si>
  <si>
    <t>150MG/ML INJ SOL/INF CNC SOL 10X2ML</t>
  </si>
  <si>
    <t>129836</t>
  </si>
  <si>
    <t>150MG/ML INJ SOL/INF CNC SOL 10X4ML</t>
  </si>
  <si>
    <t>J01XD01</t>
  </si>
  <si>
    <t>11592</t>
  </si>
  <si>
    <t>METRONIDAZOL B. BRAUN</t>
  </si>
  <si>
    <t>5MG/ML INF SOL 10X100ML</t>
  </si>
  <si>
    <t>N02AJ06</t>
  </si>
  <si>
    <t>109799</t>
  </si>
  <si>
    <t>500MG/30MG TBL NOB 30</t>
  </si>
  <si>
    <t>N02AJ13</t>
  </si>
  <si>
    <t>201290</t>
  </si>
  <si>
    <t>MEDRACET</t>
  </si>
  <si>
    <t>37,5MG/325MG TBL NOB 30</t>
  </si>
  <si>
    <t>N02BB02</t>
  </si>
  <si>
    <t>216736</t>
  </si>
  <si>
    <t>55823</t>
  </si>
  <si>
    <t>55824</t>
  </si>
  <si>
    <t>500MG/ML INJ SOL 5X5ML</t>
  </si>
  <si>
    <t>7981</t>
  </si>
  <si>
    <t>500MG/ML INJ SOL 10X2ML</t>
  </si>
  <si>
    <t>N03AG01</t>
  </si>
  <si>
    <t>44997</t>
  </si>
  <si>
    <t>DEPAKINE CHRONO 500 MG SÉCABLE</t>
  </si>
  <si>
    <t>500MG TBL RET 100</t>
  </si>
  <si>
    <t>N05BA12</t>
  </si>
  <si>
    <t>91788</t>
  </si>
  <si>
    <t>NEUROL</t>
  </si>
  <si>
    <t>0,25MG TBL NOB 30</t>
  </si>
  <si>
    <t>N05CF02</t>
  </si>
  <si>
    <t>146899</t>
  </si>
  <si>
    <t>10MG TBL FLM 50</t>
  </si>
  <si>
    <t>N06BX18</t>
  </si>
  <si>
    <t>10252</t>
  </si>
  <si>
    <t>10MG TBL NOB 30</t>
  </si>
  <si>
    <t>A02BA02</t>
  </si>
  <si>
    <t>91280</t>
  </si>
  <si>
    <t>150MG TBL FLM 30</t>
  </si>
  <si>
    <t>214427</t>
  </si>
  <si>
    <t>40MG INJ PLV SOL 1</t>
  </si>
  <si>
    <t>C05BA01</t>
  </si>
  <si>
    <t>100311</t>
  </si>
  <si>
    <t>445MG/100G CRM 40G</t>
  </si>
  <si>
    <t>C07AB02</t>
  </si>
  <si>
    <t>49941</t>
  </si>
  <si>
    <t>C08CA01</t>
  </si>
  <si>
    <t>2954</t>
  </si>
  <si>
    <t>AGEN</t>
  </si>
  <si>
    <t>C09AA04</t>
  </si>
  <si>
    <t>101211</t>
  </si>
  <si>
    <t>5MG TBL FLM 90(3X30)</t>
  </si>
  <si>
    <t>C09BB04</t>
  </si>
  <si>
    <t>124129</t>
  </si>
  <si>
    <t>PRESTANCE</t>
  </si>
  <si>
    <t>10MG/10MG TBL NOB 30</t>
  </si>
  <si>
    <t>9709</t>
  </si>
  <si>
    <t>40MG/ML INJ PSO LQF 40MG+1ML</t>
  </si>
  <si>
    <t>H03AA01</t>
  </si>
  <si>
    <t>69189</t>
  </si>
  <si>
    <t>EUTHYROX</t>
  </si>
  <si>
    <t>50MCG TBL NOB 100 II</t>
  </si>
  <si>
    <t>203097</t>
  </si>
  <si>
    <t>875MG/125MG TBL FLM 21</t>
  </si>
  <si>
    <t>J01XA01</t>
  </si>
  <si>
    <t>166265</t>
  </si>
  <si>
    <t>VANCOMYCIN MYLAN</t>
  </si>
  <si>
    <t>500MG INF PLV SOL 1</t>
  </si>
  <si>
    <t>N03AX16</t>
  </si>
  <si>
    <t>210703</t>
  </si>
  <si>
    <t>6618</t>
  </si>
  <si>
    <t>0,5MG TBL NOB 30</t>
  </si>
  <si>
    <t>A04AA01</t>
  </si>
  <si>
    <t>187607</t>
  </si>
  <si>
    <t>ONDANSETRON B. BRAUN</t>
  </si>
  <si>
    <t>2MG/ML INJ SOL 20X4ML II</t>
  </si>
  <si>
    <t>A07DA</t>
  </si>
  <si>
    <t>30652</t>
  </si>
  <si>
    <t>2,5MG/0,025MG TBL NOB 20</t>
  </si>
  <si>
    <t>A10BA02</t>
  </si>
  <si>
    <t>208206</t>
  </si>
  <si>
    <t>SIOFOR</t>
  </si>
  <si>
    <t>850MG TBL FLM 120 II</t>
  </si>
  <si>
    <t>C01BD01</t>
  </si>
  <si>
    <t>107938</t>
  </si>
  <si>
    <t>150MG/3ML INJ SOL 6X3ML</t>
  </si>
  <si>
    <t>C03CA01</t>
  </si>
  <si>
    <t>214036</t>
  </si>
  <si>
    <t>83974</t>
  </si>
  <si>
    <t>158716</t>
  </si>
  <si>
    <t>10MG TBL FLM 100</t>
  </si>
  <si>
    <t>56976</t>
  </si>
  <si>
    <t>2,5MG TBL NOB 20</t>
  </si>
  <si>
    <t>C09BX01</t>
  </si>
  <si>
    <t>190958</t>
  </si>
  <si>
    <t>TRIPLIXAM</t>
  </si>
  <si>
    <t>5MG/1,25MG/5MG TBL FLM 30</t>
  </si>
  <si>
    <t>190963</t>
  </si>
  <si>
    <t>5MG/1,25MG/10MG TBL FLM 30</t>
  </si>
  <si>
    <t>190970</t>
  </si>
  <si>
    <t>10MG/2,5MG/5MG TBL FLM 90(3X30)</t>
  </si>
  <si>
    <t>190973</t>
  </si>
  <si>
    <t>10MG/2,5MG/10MG TBL FLM 30</t>
  </si>
  <si>
    <t>190975</t>
  </si>
  <si>
    <t>10MG/2,5MG/10MG TBL FLM 90(3X30)</t>
  </si>
  <si>
    <t>206512</t>
  </si>
  <si>
    <t>TONANDA</t>
  </si>
  <si>
    <t>8MG/5MG/2,5MG TBL NOB 30</t>
  </si>
  <si>
    <t>C09CA07</t>
  </si>
  <si>
    <t>158191</t>
  </si>
  <si>
    <t>TELMISARTAN SANDOZ</t>
  </si>
  <si>
    <t>80MG TBL NOB 30</t>
  </si>
  <si>
    <t>9712</t>
  </si>
  <si>
    <t>62,5MG/ML INJ PSO LQF 1000MG+15,6ML</t>
  </si>
  <si>
    <t>J01CR05</t>
  </si>
  <si>
    <t>113453</t>
  </si>
  <si>
    <t>PIPERACILLIN/TAZOBACTAM KABI</t>
  </si>
  <si>
    <t>4G/0,5G INF PLV SOL 10</t>
  </si>
  <si>
    <t>J01XX08</t>
  </si>
  <si>
    <t>3708</t>
  </si>
  <si>
    <t>2MG/ML INF SOL 10X300ML I</t>
  </si>
  <si>
    <t>J02AC01</t>
  </si>
  <si>
    <t>164401</t>
  </si>
  <si>
    <t>FLUCONAZOL KABI</t>
  </si>
  <si>
    <t>2MG/ML INF SOL 10X100ML</t>
  </si>
  <si>
    <t>M05BA07</t>
  </si>
  <si>
    <t>105178</t>
  </si>
  <si>
    <t>RISENDROS</t>
  </si>
  <si>
    <t>35MG TBL FLM 12</t>
  </si>
  <si>
    <t>N01AH03</t>
  </si>
  <si>
    <t>21088</t>
  </si>
  <si>
    <t>SUFENTANIL TORREX</t>
  </si>
  <si>
    <t>50MCG/ML INJ SOL 5X5ML</t>
  </si>
  <si>
    <t>N01AX10</t>
  </si>
  <si>
    <t>18175</t>
  </si>
  <si>
    <t>10MG/ML INJ/INF EML 10X100ML</t>
  </si>
  <si>
    <t>N02BE01</t>
  </si>
  <si>
    <t>157875</t>
  </si>
  <si>
    <t>PARACETAMOL KABI</t>
  </si>
  <si>
    <t>10MG/ML INF SOL 10X100ML</t>
  </si>
  <si>
    <t>151050</t>
  </si>
  <si>
    <t>400MG/4ML INJ PSO LQF 4X(1+1X4ML)</t>
  </si>
  <si>
    <t>N05CD08</t>
  </si>
  <si>
    <t>127738</t>
  </si>
  <si>
    <t>MIDAZOLAM ACCORD</t>
  </si>
  <si>
    <t>5MG/ML INJ/INF SOL 10X3ML</t>
  </si>
  <si>
    <t>R05CB06</t>
  </si>
  <si>
    <t>223148</t>
  </si>
  <si>
    <t>Přehled plnění pozitivního listu - spotřeba léčivých přípravků - orientační přehled</t>
  </si>
  <si>
    <t>06 - Neurochirurgická klinika</t>
  </si>
  <si>
    <t>0611 - lůžkové oddělení 34</t>
  </si>
  <si>
    <t>0612 - lůžkové oddělení 36A</t>
  </si>
  <si>
    <t>0621 - ambulance</t>
  </si>
  <si>
    <t xml:space="preserve">0631 - JIP </t>
  </si>
  <si>
    <t>0662 - operační sál - lokální</t>
  </si>
  <si>
    <t>Neurochirurgická klinika</t>
  </si>
  <si>
    <t>HVLP</t>
  </si>
  <si>
    <t>PZT</t>
  </si>
  <si>
    <t>6</t>
  </si>
  <si>
    <t>89301062</t>
  </si>
  <si>
    <t>Všeobecná ambulance Celkem</t>
  </si>
  <si>
    <t>Neurochirurgická klinika Celkem</t>
  </si>
  <si>
    <t>* Legenda</t>
  </si>
  <si>
    <t>DIAPZT = Pomůcky pro diabetiky, jejichž název začíná slovem "Pumpa"</t>
  </si>
  <si>
    <t>Halaj Matej</t>
  </si>
  <si>
    <t>Hampl Martin</t>
  </si>
  <si>
    <t>Jablonský Jakub</t>
  </si>
  <si>
    <t>Kalita Ondřej</t>
  </si>
  <si>
    <t>Krahulík David</t>
  </si>
  <si>
    <t>Novák Vlastimil</t>
  </si>
  <si>
    <t>Stejskal Přemysl</t>
  </si>
  <si>
    <t>Trnka Štefan</t>
  </si>
  <si>
    <t>Jiná</t>
  </si>
  <si>
    <t>4000005</t>
  </si>
  <si>
    <t>ORTÉZA TRUPU INDIV. ZHOTOVENÁ</t>
  </si>
  <si>
    <t>OD 19 LET</t>
  </si>
  <si>
    <t>Ortopedicko protetické pomůcky sériově vyráběné</t>
  </si>
  <si>
    <t>140647</t>
  </si>
  <si>
    <t>LÍMEC KRČNÍ PHILADELPHIA ORTEL C4 VARIO 49280</t>
  </si>
  <si>
    <t>NASTAVITELNÁ VÝŠKA OPORY BRADY, UNIVERZÁLNÍ VELIKOST</t>
  </si>
  <si>
    <t>93530</t>
  </si>
  <si>
    <t>ORTÉZA ZÁDOVÁ LOMBAX DORSO 0845</t>
  </si>
  <si>
    <t>VYSOKÁ ZÁDOVÁ ORTÉZA (ROZSAH TH-LS),KOVOVÉ DLAHY A DOPÍNACÍ TAHY</t>
  </si>
  <si>
    <t>93884</t>
  </si>
  <si>
    <t>PÁS BEDERNÍ LOMBASKIN 0870</t>
  </si>
  <si>
    <t>EXTRA TENKÝ BEDERNÍ PÁS S PEVNÝMI VÝZTUHAMI</t>
  </si>
  <si>
    <t>DROSPIRENON A ETHINYLESTRADIOL</t>
  </si>
  <si>
    <t>132949</t>
  </si>
  <si>
    <t>JANGEE 0,02 MG/3 MG 28 POTAHOVANÝCH TABLET</t>
  </si>
  <si>
    <t>0,02MG/3MG TBL FLM 3X28(21+7)</t>
  </si>
  <si>
    <t>ERDOSTEIN</t>
  </si>
  <si>
    <t>199680</t>
  </si>
  <si>
    <t>ERDOMED</t>
  </si>
  <si>
    <t>300MG CPS DUR 60</t>
  </si>
  <si>
    <t>KLARITHROMYCIN</t>
  </si>
  <si>
    <t>216191</t>
  </si>
  <si>
    <t>KLACID</t>
  </si>
  <si>
    <t>125MG/5ML POR GRA SUS 60ML</t>
  </si>
  <si>
    <t>235805</t>
  </si>
  <si>
    <t>250MG TBL FLM 14</t>
  </si>
  <si>
    <t>KYSELINA ACETYLSALICYLOVÁ</t>
  </si>
  <si>
    <t>203564</t>
  </si>
  <si>
    <t>ANOPYRIN</t>
  </si>
  <si>
    <t>100MG TBL NOB 100</t>
  </si>
  <si>
    <t>LOSARTAN A DIURETIKA</t>
  </si>
  <si>
    <t>15317</t>
  </si>
  <si>
    <t>LOZAP H</t>
  </si>
  <si>
    <t>50MG/12,5MG TBL FLM 90</t>
  </si>
  <si>
    <t>NAFTIFIN</t>
  </si>
  <si>
    <t>72928</t>
  </si>
  <si>
    <t>EXODERIL</t>
  </si>
  <si>
    <t>10MG/ML DRM SOL 1X10ML</t>
  </si>
  <si>
    <t>PITOFENON A ANALGETIKA</t>
  </si>
  <si>
    <t>88708</t>
  </si>
  <si>
    <t>ALGIFEN</t>
  </si>
  <si>
    <t>500MG/5,25MG/0,1MG TBL NOB 20</t>
  </si>
  <si>
    <t>TOBRAMYCIN</t>
  </si>
  <si>
    <t>86264</t>
  </si>
  <si>
    <t>3MG/ML OPH GTT SOL 1X5ML</t>
  </si>
  <si>
    <t>TRAMADOL</t>
  </si>
  <si>
    <t>132873</t>
  </si>
  <si>
    <t>TRAMAL RETARD TABLETY 100 MG</t>
  </si>
  <si>
    <t>100MG TBL PRO 30</t>
  </si>
  <si>
    <t>SODNÁ SŮL LEVOTHYROXINU</t>
  </si>
  <si>
    <t>97186</t>
  </si>
  <si>
    <t>100MCG TBL NOB 100 I</t>
  </si>
  <si>
    <t>HOŘČÍK (KOMBINACE RŮZNÝCH SOLÍ)</t>
  </si>
  <si>
    <t>215978</t>
  </si>
  <si>
    <t>MAGNOSOLV</t>
  </si>
  <si>
    <t>365MG POR GRA SOL SCC 30</t>
  </si>
  <si>
    <t>FEBUXOSTAT</t>
  </si>
  <si>
    <t>208439</t>
  </si>
  <si>
    <t>ADENURIC</t>
  </si>
  <si>
    <t>80MG TBL FLM 28 II</t>
  </si>
  <si>
    <t>KLINDAMYCIN</t>
  </si>
  <si>
    <t>100339</t>
  </si>
  <si>
    <t>DALACIN C</t>
  </si>
  <si>
    <t>300MG CPS DUR 16</t>
  </si>
  <si>
    <t>PREDNISOLON A ANTISEPTIKA</t>
  </si>
  <si>
    <t>16467</t>
  </si>
  <si>
    <t>IMACORT</t>
  </si>
  <si>
    <t>10MG/G+2,5MG/G+5MG/G CRM 20G</t>
  </si>
  <si>
    <t>SERTRALIN</t>
  </si>
  <si>
    <t>53950</t>
  </si>
  <si>
    <t>ZOLOFT</t>
  </si>
  <si>
    <t>50MG TBL FLM 28</t>
  </si>
  <si>
    <t>AMLODIPIN</t>
  </si>
  <si>
    <t>42849</t>
  </si>
  <si>
    <t>HIPRES</t>
  </si>
  <si>
    <t>CITALOPRAM</t>
  </si>
  <si>
    <t>94948</t>
  </si>
  <si>
    <t>SEROPRAM</t>
  </si>
  <si>
    <t>20MG TBL FLM 28</t>
  </si>
  <si>
    <t>IPRATROPIUM-BROMID</t>
  </si>
  <si>
    <t>32992</t>
  </si>
  <si>
    <t>ATROVENT N</t>
  </si>
  <si>
    <t>0,020MG/DÁV INH SOL PSS 200DÁV</t>
  </si>
  <si>
    <t>LEVOCETIRIZIN</t>
  </si>
  <si>
    <t>124343</t>
  </si>
  <si>
    <t>CEZERA</t>
  </si>
  <si>
    <t>5MG TBL FLM 30 I</t>
  </si>
  <si>
    <t>NIMESULID</t>
  </si>
  <si>
    <t>132723</t>
  </si>
  <si>
    <t>100MG POR GRA SUS 30</t>
  </si>
  <si>
    <t>PENTOXIFYLIN</t>
  </si>
  <si>
    <t>20028</t>
  </si>
  <si>
    <t>AGAPURIN SR 400</t>
  </si>
  <si>
    <t>400MG TBL PRO 100</t>
  </si>
  <si>
    <t>ZOLPIDEM</t>
  </si>
  <si>
    <t>94735</t>
  </si>
  <si>
    <t>ZOLPINOX</t>
  </si>
  <si>
    <t>10MG TBL FLM 10</t>
  </si>
  <si>
    <t>ORFENADRIN, KOMBINACE</t>
  </si>
  <si>
    <t>10085</t>
  </si>
  <si>
    <t>0,3MG/ML+0,12MG/ML INF SOL 1X250ML</t>
  </si>
  <si>
    <t>TRAMADOL A PARACETAMOL</t>
  </si>
  <si>
    <t>138839</t>
  </si>
  <si>
    <t>DORETA</t>
  </si>
  <si>
    <t>37,5MG/325MG TBL FLM 10 I</t>
  </si>
  <si>
    <t>AMOXICILIN</t>
  </si>
  <si>
    <t>32558</t>
  </si>
  <si>
    <t>OSPAMOX</t>
  </si>
  <si>
    <t>750MG TBL FLM 14</t>
  </si>
  <si>
    <t>NADROPARIN</t>
  </si>
  <si>
    <t>213489</t>
  </si>
  <si>
    <t>FRAXIPARINE</t>
  </si>
  <si>
    <t>9500IU/ML INJ SOL ISP 10X0,6ML</t>
  </si>
  <si>
    <t>SULFAMETHOXAZOL A TRIMETHOPRIM</t>
  </si>
  <si>
    <t>203954</t>
  </si>
  <si>
    <t>BISEPTOL</t>
  </si>
  <si>
    <t>400MG/80MG TBL NOB 28</t>
  </si>
  <si>
    <t>Kompenzační pomůcky pro tělesně postižené</t>
  </si>
  <si>
    <t>93526</t>
  </si>
  <si>
    <t>BERLE PODPAŽNÍ THUASNE W2010</t>
  </si>
  <si>
    <t>KRÁTKÁ/STŘEDNÍ/DLOUHÁ, VÝŠKOVĚ STAVITELNÉ, POHODLNÉ ČALOUNĚNÍ, DO 130KG</t>
  </si>
  <si>
    <t>AZITHROMYCIN</t>
  </si>
  <si>
    <t>45011</t>
  </si>
  <si>
    <t>AZITROMYCIN SANDOZ</t>
  </si>
  <si>
    <t>500MG TBL FLM 6</t>
  </si>
  <si>
    <t>CIPROFLOXACIN</t>
  </si>
  <si>
    <t>108606</t>
  </si>
  <si>
    <t>DIKLOFENAK</t>
  </si>
  <si>
    <t>58880</t>
  </si>
  <si>
    <t>DOLMINA 100 SR</t>
  </si>
  <si>
    <t>100MG TBL PRO 20</t>
  </si>
  <si>
    <t>MEFENOXALON</t>
  </si>
  <si>
    <t>85656</t>
  </si>
  <si>
    <t>200MG TBL NOB 30</t>
  </si>
  <si>
    <t>NITROFURANTOIN</t>
  </si>
  <si>
    <t>207280</t>
  </si>
  <si>
    <t>FUROLIN</t>
  </si>
  <si>
    <t>100MG TBL NOB 30</t>
  </si>
  <si>
    <t>SODNÁ SŮL METAMIZOLU</t>
  </si>
  <si>
    <t>6264</t>
  </si>
  <si>
    <t>SUMETROLIM</t>
  </si>
  <si>
    <t>400MG/80MG TBL NOB 20</t>
  </si>
  <si>
    <t>SUMATRIPTAN</t>
  </si>
  <si>
    <t>234945</t>
  </si>
  <si>
    <t>SUMATRIPTAN MYLAN</t>
  </si>
  <si>
    <t>50MG TBL FLM 6</t>
  </si>
  <si>
    <t>234931</t>
  </si>
  <si>
    <t>100MG TBL FLM 2</t>
  </si>
  <si>
    <t>87076</t>
  </si>
  <si>
    <t>300MG CPS DUR 20</t>
  </si>
  <si>
    <t>KYANOKOBALAMIN</t>
  </si>
  <si>
    <t>643</t>
  </si>
  <si>
    <t>VITAMIN B12 LÉČIVA</t>
  </si>
  <si>
    <t>1000MCG INJ SOL 5X1ML</t>
  </si>
  <si>
    <t>AMOXICILIN A  INHIBITOR BETA-LAKTAMASY</t>
  </si>
  <si>
    <t>45010</t>
  </si>
  <si>
    <t>500MG TBL FLM 3</t>
  </si>
  <si>
    <t>75632</t>
  </si>
  <si>
    <t>100MG TBL PRO 50</t>
  </si>
  <si>
    <t>PANTOPRAZOL</t>
  </si>
  <si>
    <t>180476</t>
  </si>
  <si>
    <t>PANTOPRAZOLE ZENTIVA</t>
  </si>
  <si>
    <t>20MG TBL ENT 28</t>
  </si>
  <si>
    <t>136832</t>
  </si>
  <si>
    <t>PANTOPRAZOL OLIKLA</t>
  </si>
  <si>
    <t>85525</t>
  </si>
  <si>
    <t>AMOKSIKLAV 625 MG</t>
  </si>
  <si>
    <t>500MG/125MG TBL FLM 21</t>
  </si>
  <si>
    <t>93561</t>
  </si>
  <si>
    <t>ORTÉZA ZAD CELLACARE LUMBAL M</t>
  </si>
  <si>
    <t>PRO MUŽE, S NASTAVITELNOU PELOTOU, VELIKOSTI 1,2,3,4,5</t>
  </si>
  <si>
    <t>93835</t>
  </si>
  <si>
    <t>ORTÉZA ZÁPĚSTÍ EXOFORM CARPAL</t>
  </si>
  <si>
    <t>S ODLEHČENOU KONSTRUKCÍ PRO PLNOU MOBILITU PRSTŮ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</si>
  <si>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</si>
  <si>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</si>
  <si>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</si>
  <si>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N06AB04 - CITALOPRAM</t>
  </si>
  <si>
    <t>C09DA01 - LOSARTAN A DIURETIKA</t>
  </si>
  <si>
    <t>N06AB06 - SERTRALIN</t>
  </si>
  <si>
    <t>J01FA10 - AZITHROMYCIN</t>
  </si>
  <si>
    <t>J01FA10</t>
  </si>
  <si>
    <t>N06AB04</t>
  </si>
  <si>
    <t>C09DA01</t>
  </si>
  <si>
    <t>N06AB06</t>
  </si>
  <si>
    <t>Přehled plnění PL - Preskripce léčivých přípravků - orientační přehled</t>
  </si>
  <si>
    <t>50115004 - IUTN - kovové (Z506)</t>
  </si>
  <si>
    <t>50115005 - IUTN - neurostimulace (Z511)</t>
  </si>
  <si>
    <t>50115006 - IUTN - neuromodulace-DBS (Z508)</t>
  </si>
  <si>
    <t>50115011 - IUTN - ostat.nákl.PZT (Z515)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</si>
  <si>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</si>
  <si>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</si>
  <si>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</si>
  <si>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</si>
  <si>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</si>
  <si>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</si>
  <si>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</si>
  <si>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</si>
  <si>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50115068 - ZPr - čidla ICP (Z522)</t>
  </si>
  <si>
    <t>50115070 - ZPr - katetry ostatní (Z513)</t>
  </si>
  <si>
    <t>50115079 - ZPr - internzivní péče (Z542)</t>
  </si>
  <si>
    <t>50115080 - ZPr - staplery, extraktory, endoskop.mat. (Z523)</t>
  </si>
  <si>
    <t>50115089 - ZPr - katetry PICC/MIDLINE (Z554)</t>
  </si>
  <si>
    <t>50115050</t>
  </si>
  <si>
    <t>obvazový materiál (Z502)</t>
  </si>
  <si>
    <t>ZA459</t>
  </si>
  <si>
    <t>Kompresa AB 10 x 20 cm/1 ks sterilní NT savá (1230114021) 1327114021</t>
  </si>
  <si>
    <t>ZC845</t>
  </si>
  <si>
    <t>Kompresa NT 10 x 20 cm/5 ks sterilní 26621</t>
  </si>
  <si>
    <t>ZA643</t>
  </si>
  <si>
    <t>Kompresa vliwasoft 10 x 20 nesterilní á 100 ks 12070</t>
  </si>
  <si>
    <t>ZD482</t>
  </si>
  <si>
    <t>Krytí filmové transparentní Opsite spray 240 ml bal. á 12 ks 66004980 - do konce ledna 2019</t>
  </si>
  <si>
    <t>ZA544</t>
  </si>
  <si>
    <t>Krytí inadine nepřilnavé 5,0 x 5,0 cm 1/10 SYS01481EE</t>
  </si>
  <si>
    <t>ZE396</t>
  </si>
  <si>
    <t>Krytí mastný tyl grassolind 7,5 x 10 cm bal. á 10 ks 499313</t>
  </si>
  <si>
    <t>ZA562</t>
  </si>
  <si>
    <t>Náplast cosmopor i. v. 6 x 8 cm bal. á 50 ks 9008054</t>
  </si>
  <si>
    <t>ZI599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</si>
  <si>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</si>
  <si>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</si>
  <si>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</si>
  <si>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</si>
  <si>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</si>
  <si>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ZH012</t>
  </si>
  <si>
    <t>Náplast micropore 2,50 cm x 9,10 m 840W-1</t>
  </si>
  <si>
    <t>ZQ117</t>
  </si>
  <si>
    <t>Náplast transparentní Airoplast cívka 2,5 cm x 9,14 m (náhrada za transpore) P-AIRO2591</t>
  </si>
  <si>
    <t>ZN477</t>
  </si>
  <si>
    <t>Obinadlo elastické universal 12 cm x 5 m 1323100314</t>
  </si>
  <si>
    <t>ZF716</t>
  </si>
  <si>
    <t>Obinadlo fixační peha-haft 6cm á 20 m 9324471</t>
  </si>
  <si>
    <t>ZP212</t>
  </si>
  <si>
    <t>Obvaz elastický síťový pruban Tg-fix vel. C paže, noha, loket 25 m 24252</t>
  </si>
  <si>
    <t>ZP221</t>
  </si>
  <si>
    <t>Obvaz elastický síťový pruban Tg-fix vel. D větší hlava, slabší trup 25 m 24253</t>
  </si>
  <si>
    <t>ZD232</t>
  </si>
  <si>
    <t>Podkolenky antitrombotické pro imobilní pacienty mediven thrombexin L normální ANTICO TPS 26935</t>
  </si>
  <si>
    <t>ZL999</t>
  </si>
  <si>
    <t>Rychloobvaz 8 x 4 cm 001445510</t>
  </si>
  <si>
    <t>ZA443</t>
  </si>
  <si>
    <t>Šátek trojcípý NT 136 x 96 x 96 cm 20002</t>
  </si>
  <si>
    <t>ZA593</t>
  </si>
  <si>
    <t>Tampon sterilní stáčený 20 x 20 cm / 5 ks 28003+</t>
  </si>
  <si>
    <t>ZQ569</t>
  </si>
  <si>
    <t>Vata buničitá dělená cellin 2 role / 500 ks 40 x 50 mm 1230206310</t>
  </si>
  <si>
    <t>50115060</t>
  </si>
  <si>
    <t>ZPr - ostatní (Z503)</t>
  </si>
  <si>
    <t>ZD212</t>
  </si>
  <si>
    <t>Brýle kyslíkové pro dospělé 1,8 m standard 1161000/L</t>
  </si>
  <si>
    <t>ZB771</t>
  </si>
  <si>
    <t>Držák jehly základní 450201</t>
  </si>
  <si>
    <t>ZC498</t>
  </si>
  <si>
    <t>Držák močových sáčků UH 800800100</t>
  </si>
  <si>
    <t>ZQ248</t>
  </si>
  <si>
    <t>Hadička spojovací HS 1,8 x 450 mm LL DEPH free 2200 045 ND</t>
  </si>
  <si>
    <t>ZD809</t>
  </si>
  <si>
    <t>Kanyla vasofix 20G růžová safety 4269110S-01</t>
  </si>
  <si>
    <t>ZH816</t>
  </si>
  <si>
    <t>Katetr močový foley CH14 180605-000140</t>
  </si>
  <si>
    <t>ZH493</t>
  </si>
  <si>
    <t>Katetr močový foley CH16 180605-000160</t>
  </si>
  <si>
    <t>ZN409</t>
  </si>
  <si>
    <t>Katetr močový nelaton 14CH Silasil balónkový 28 dní bal. á 10 ks 186005-000140</t>
  </si>
  <si>
    <t>ZO372</t>
  </si>
  <si>
    <t>Konektor bezjehlový OptiSyte JIM:JSM4001</t>
  </si>
  <si>
    <t>ZN692</t>
  </si>
  <si>
    <t>Lanceta Solace modrá bezpečnostní 26G/1,8 mm bal. á 100 ks NT-PA26-100</t>
  </si>
  <si>
    <t>ZO171</t>
  </si>
  <si>
    <t>Manžeta TK k tonometru Omron CC šedá dospělá obvod paže 22 cm - 42 cm COMFORT (koncovky součástí) 101 00015</t>
  </si>
  <si>
    <t>ZF159</t>
  </si>
  <si>
    <t>Nádoba na kontaminovaný odpad 1 l 15-0002</t>
  </si>
  <si>
    <t>ZE159</t>
  </si>
  <si>
    <t>Nádoba na kontaminovaný odpad 2 l 15-0003</t>
  </si>
  <si>
    <t>ZL688</t>
  </si>
  <si>
    <t>Proužky Accu-Check Inform IIStrip 50 EU1 á 50 ks 05942861041</t>
  </si>
  <si>
    <t>ZA883</t>
  </si>
  <si>
    <t>Rourka rektální CH18 délka 40 cm 19-18.100</t>
  </si>
  <si>
    <t>ZL689</t>
  </si>
  <si>
    <t>Roztok Accu-Check Performa Int´l Controls 1+2 level 04861736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</si>
  <si>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</si>
  <si>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</si>
  <si>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</si>
  <si>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</si>
  <si>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</si>
  <si>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</si>
  <si>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ZA790</t>
  </si>
  <si>
    <t>Stříkačka injekční 2-dílná 5 ml L Inject Solo4606051V</t>
  </si>
  <si>
    <t>ZO766</t>
  </si>
  <si>
    <t>Stříkačka injekční předplněná 0,9% NaCl 10 ml Omniflush dezinfekčním uzávěrem SwabCap bal. á 100 ks EM3513576SC (domluvená cena s Dr. Štěpán B/B)</t>
  </si>
  <si>
    <t>ZQ967</t>
  </si>
  <si>
    <t>Stříkačka inzulínová 0,5 ml s jehlou 29 G sterilní bal. á 100 ks IS0529G</t>
  </si>
  <si>
    <t>ZK799</t>
  </si>
  <si>
    <t>Zátka combi červená 4495101</t>
  </si>
  <si>
    <t>ZB757</t>
  </si>
  <si>
    <t>Zkumavka 6 ml K3 edta fialová 456036</t>
  </si>
  <si>
    <t>ZB777</t>
  </si>
  <si>
    <t>Zkumavka červená 3,5 ml gel 454071</t>
  </si>
  <si>
    <t>ZB775</t>
  </si>
  <si>
    <t>Zkumavka koagulace modrá Quick 4 ml modrá 454329</t>
  </si>
  <si>
    <t>ZI182</t>
  </si>
  <si>
    <t>Zkumavka močová + aplikátor s chem.stabilizátorem UriSwab žlutá 802CE.A</t>
  </si>
  <si>
    <t>ZG515</t>
  </si>
  <si>
    <t>Zkumavka močová vacuette 10,5 ml bal. á 50 ks 455007</t>
  </si>
  <si>
    <t>ZI179</t>
  </si>
  <si>
    <t>Zkumavka s mediem+ flovakovaný tampon eSwab růžový nos,krk,vagina,konečník,rány,fekální vzo) 490CE.A</t>
  </si>
  <si>
    <t>50115063</t>
  </si>
  <si>
    <t>ZPr - vaky, sety (Z528)</t>
  </si>
  <si>
    <t>ZA715</t>
  </si>
  <si>
    <t>Set infuzní intrafix primeline classic 150 cm 4062957</t>
  </si>
  <si>
    <t>50115065</t>
  </si>
  <si>
    <t>ZPr - vpichovací materiál (Z530)</t>
  </si>
  <si>
    <t>ZA834</t>
  </si>
  <si>
    <t>Jehla injekční 0,7 x 40 mm černá 4660021</t>
  </si>
  <si>
    <t>ZA836</t>
  </si>
  <si>
    <t>Jehla injekční 0,9 x 70 mm žlutá 4665791</t>
  </si>
  <si>
    <t>ZB556</t>
  </si>
  <si>
    <t>Jehla injekční 1,2 x 40 mm růžová 4665120</t>
  </si>
  <si>
    <t>ZB768</t>
  </si>
  <si>
    <t>Jehla vakuová 216/38 mm zelená 450076</t>
  </si>
  <si>
    <t>50115067</t>
  </si>
  <si>
    <t>ZPr - rukavice (Z532)</t>
  </si>
  <si>
    <t>ZN130</t>
  </si>
  <si>
    <t>Rukavice operační latex bez pudru sterilní  PF ansell gammex vel. 6,0 330048060</t>
  </si>
  <si>
    <t>ZN108</t>
  </si>
  <si>
    <t>Rukavice operační latex bez pudru sterilní  PF ansell gammex vel. 8,0 330048080</t>
  </si>
  <si>
    <t>ZP948</t>
  </si>
  <si>
    <t>Rukavice vyšetřovací nitril basic bez pudru modré L bal. á 200 ks 44752</t>
  </si>
  <si>
    <t>ZP947</t>
  </si>
  <si>
    <t>Rukavice vyšetřovací nitril basic bez pudru modré M bal. á 200 ks 44751</t>
  </si>
  <si>
    <t>50115079</t>
  </si>
  <si>
    <t>ZPr - internzivní péče (Z542)</t>
  </si>
  <si>
    <t>ZC698</t>
  </si>
  <si>
    <t>Maska kyslíková + hadička pro dosp.(1105000) 1135015</t>
  </si>
  <si>
    <t>ZD668</t>
  </si>
  <si>
    <t>Kompresa gáza 10 x 10 cm/5 ks sterilní 1325019275</t>
  </si>
  <si>
    <t>ZN476</t>
  </si>
  <si>
    <t>Obinadlo elastické universal 15 cm x 5 m 1323100315</t>
  </si>
  <si>
    <t>ZN321</t>
  </si>
  <si>
    <t>Obvaz elastický síťový CareFix Head velikost L bal. á 10 ks 0170 L</t>
  </si>
  <si>
    <t>ZN091</t>
  </si>
  <si>
    <t>Obvaz elastický síťový CareFix Tube k zajištění a ochraně fixace IV kanyl vel. M bal. á 15 ks 0151 M</t>
  </si>
  <si>
    <t>ZA572</t>
  </si>
  <si>
    <t>Set sterilní pro převaz rány Mediset bal. 75 ks 4706321</t>
  </si>
  <si>
    <t>ZA446</t>
  </si>
  <si>
    <t>Vata buničitá přířezy 20 x 30 cm 1230200129</t>
  </si>
  <si>
    <t>ZB844</t>
  </si>
  <si>
    <t>Esmarch - pryžové obinadlo 60 x 1250 KVS 06125</t>
  </si>
  <si>
    <t>ZA738</t>
  </si>
  <si>
    <t>Filtr mini spike zelený 4550242</t>
  </si>
  <si>
    <t>ZD815</t>
  </si>
  <si>
    <t>Manžeta TK k tonometru KVS LD7 + k monitoru Philips dospělá 14 x 50 cm KVS M1 5ZOM</t>
  </si>
  <si>
    <t>ZL105</t>
  </si>
  <si>
    <t>Nástavec pro odběr moče ke zkumavce vacuete 450251</t>
  </si>
  <si>
    <t>ZA896</t>
  </si>
  <si>
    <t>Nůž na stehy sterilní dlouhý bal. á 100 ks 11.000.00.020</t>
  </si>
  <si>
    <t>ZQ968</t>
  </si>
  <si>
    <t>Sáček močový s křížovou výpustí 2000 ml s hadičkou 150 cm bal. á 100 ks ZARWMD2000-150</t>
  </si>
  <si>
    <t>ZQ040</t>
  </si>
  <si>
    <t>Stříkačka inzulínová 1 ml s jehlou 29 G bal. á 100 ks IS1029G</t>
  </si>
  <si>
    <t>ZA791</t>
  </si>
  <si>
    <t>Stříkačka janett 3-dílná 150 ml sterilní vyplachovací KDM870822</t>
  </si>
  <si>
    <t>ZP357</t>
  </si>
  <si>
    <t>Tyčinka vatová zvlhčující glycerín + citron bal. á 75 ks FTL-LS-15</t>
  </si>
  <si>
    <t>ZB756</t>
  </si>
  <si>
    <t>Zkumavka 3 ml K3 edta fialová 454086</t>
  </si>
  <si>
    <t>ZA835</t>
  </si>
  <si>
    <t>Jehla injekční 0,6 x 25 mm modrá 4657667</t>
  </si>
  <si>
    <t>ZB767</t>
  </si>
  <si>
    <t>Jehla vakuová 226/38 mm černá 450075</t>
  </si>
  <si>
    <t>ZP946</t>
  </si>
  <si>
    <t>Rukavice vyšetřovací nitril basic bez pudru modré S bal. á 200 ks 44750</t>
  </si>
  <si>
    <t>ZB173</t>
  </si>
  <si>
    <t>Maska kyslíková dospělá s hadičkou a nosní svorkou (OS/100) H-103013</t>
  </si>
  <si>
    <t>ZA464</t>
  </si>
  <si>
    <t>Kompresa NT 10 x 10 cm/2 ks sterilní 26520</t>
  </si>
  <si>
    <t>ZA463</t>
  </si>
  <si>
    <t>Kompresa NT 10 x 20 cm/2 ks sterilní 26620</t>
  </si>
  <si>
    <t>ZL978</t>
  </si>
  <si>
    <t>Kanystr renasys GO 300 ml pro podtlakovou terapii 66800914</t>
  </si>
  <si>
    <t>ZL977</t>
  </si>
  <si>
    <t>Kanystr renasys GO 750 ml pro podtlakovou terapii 66800916</t>
  </si>
  <si>
    <t>ZN814</t>
  </si>
  <si>
    <t>Krytí gelové na rány ActiMaris bal. á 20g 3097749</t>
  </si>
  <si>
    <t>ZA798</t>
  </si>
  <si>
    <t>Krytí hemostatické traumacel P 2g ks bal. á 5 ks zásyp 10120</t>
  </si>
  <si>
    <t>ZN201</t>
  </si>
  <si>
    <t>Krytí mepilex border heel 18,5 x 24,5 cm bal. á 5 ks 283250</t>
  </si>
  <si>
    <t>ZA476</t>
  </si>
  <si>
    <t>Krytí mepilex border lite 10 x 10 cm bal. á 5 ks 281300-00</t>
  </si>
  <si>
    <t>ZD633</t>
  </si>
  <si>
    <t>Krytí mepilex border sacrum 18 x 18 cm bal. á 5 ks 282000-01</t>
  </si>
  <si>
    <t>ZD634</t>
  </si>
  <si>
    <t>Krytí mepilex border sacrum 23 x 23 cm bal. á 5 ks 282400-01</t>
  </si>
  <si>
    <t>ZN815</t>
  </si>
  <si>
    <t>Krytí roztok k čištění a hojenní ran ActiMaris Forte 300 ml 3098077</t>
  </si>
  <si>
    <t>ZK646</t>
  </si>
  <si>
    <t>Krytí tegaderm CHG 8,5 cm x 11,5 cm na CŽK-antibakt. bal. á 25 ks 1657R</t>
  </si>
  <si>
    <t>ZI558</t>
  </si>
  <si>
    <t>Náplast curapor   7 x   5 cm 32912  (22120,  náhrada za cosmopor )</t>
  </si>
  <si>
    <t>ZI602</t>
  </si>
  <si>
    <t>Náplast curapor 10 x 34 cm 32918 ( náhrada za cosmopor )</t>
  </si>
  <si>
    <t>ZA418</t>
  </si>
  <si>
    <t>Náplast metaline pod TS 8 x 9 cm 23094</t>
  </si>
  <si>
    <t>ZF352</t>
  </si>
  <si>
    <t>Náplast transpore bílá 2,50 cm x 9,14 m bal. á 12 ks 1534-1</t>
  </si>
  <si>
    <t>ZN475</t>
  </si>
  <si>
    <t>Obinadlo elastické universal   8 cm x 5 m 1323100312</t>
  </si>
  <si>
    <t>ZA425</t>
  </si>
  <si>
    <t>Obinadlo hydrofilní 10 cm x   5 m 13007</t>
  </si>
  <si>
    <t>ZN322</t>
  </si>
  <si>
    <t>Obvaz elastický síťový CareFix Head velikost XL bal. á 10 ks 0170 XL</t>
  </si>
  <si>
    <t>ZL975</t>
  </si>
  <si>
    <t>Pěna renasys-F malý set (S) pro podtlakovou terapii 66800794</t>
  </si>
  <si>
    <t>ZL973</t>
  </si>
  <si>
    <t>Pěna renasys-F střední set (M) pro podtlakovou terapii 66800795</t>
  </si>
  <si>
    <t>ZD159</t>
  </si>
  <si>
    <t>Sprej linovera 30 ml 468156</t>
  </si>
  <si>
    <t>ZA615</t>
  </si>
  <si>
    <t>Tampón cavilon 1 ml bal. á 25 ks 3343E</t>
  </si>
  <si>
    <t>ZA444</t>
  </si>
  <si>
    <t>Tampon nesterilní stáčený 20 x 19 cm bez RTG nití bal. á 100 ks 1320300404</t>
  </si>
  <si>
    <t>ZA617</t>
  </si>
  <si>
    <t>Tampon TC-OC k ošetření dutiny ústní á 250 ks 12240</t>
  </si>
  <si>
    <t>ZJ117</t>
  </si>
  <si>
    <t>Adaptér jednorázový k senzoru CO2 á 20 ks 415036-001</t>
  </si>
  <si>
    <t>ZI239</t>
  </si>
  <si>
    <t>Čidlo saturační na čelo oxi-max bal. á 24 ks od 10 kg MAX-FAST-I</t>
  </si>
  <si>
    <t>ZB424</t>
  </si>
  <si>
    <t>Elektroda EKG H34SG 31.1946.21</t>
  </si>
  <si>
    <t>ZB295</t>
  </si>
  <si>
    <t>Filtr iso-gard hepa čistý bal. á 20 ks 28012</t>
  </si>
  <si>
    <t>ZA737</t>
  </si>
  <si>
    <t>Filtr mini spike modrý 4550234</t>
  </si>
  <si>
    <t>ZD454</t>
  </si>
  <si>
    <t>Filtr pro dospělé s HME a portem 038-41-355</t>
  </si>
  <si>
    <t>ZB340</t>
  </si>
  <si>
    <t>Hadička kyslíková bal. á 50 ks 41113</t>
  </si>
  <si>
    <t>ZQ251</t>
  </si>
  <si>
    <t>Hadička spojovací HS 1,8 x 1800 mm UNIV DEPH free 2201 180 ND</t>
  </si>
  <si>
    <t>ZQ250</t>
  </si>
  <si>
    <t>Hadička spojovací HS 1,8 x 450 mm UNIV DEPH free 2201 045 ND</t>
  </si>
  <si>
    <t>ZB497</t>
  </si>
  <si>
    <t>Hadička spojovací vysokotlaká combidyn 20 cm bal. á 50 ks 5204941</t>
  </si>
  <si>
    <t>ZG001</t>
  </si>
  <si>
    <t>Husí krk expandi-flex s dvojtou otočnou spojkou á 30 ks 22531</t>
  </si>
  <si>
    <t>ZE373</t>
  </si>
  <si>
    <t>Kanyla ET 7,5 se sáním nad manžetou SACETT I.D. bal. á 10 ks 100/189/075</t>
  </si>
  <si>
    <t>ZF196</t>
  </si>
  <si>
    <t>Kanyla ET 8,0 se sáním nad manžetou SACETT I.D. bal. á 10 ks 100/189/080</t>
  </si>
  <si>
    <t>ZE374</t>
  </si>
  <si>
    <t>Kanyla ET 8,5 se sáním nad manžetou SACETT I.D. bal. á 10 ks 100/189/085</t>
  </si>
  <si>
    <t>ZL718</t>
  </si>
  <si>
    <t>Kanyla introcan safety 3 růžová 20G bal. á 50 ks 4251130-01</t>
  </si>
  <si>
    <t>ZC743</t>
  </si>
  <si>
    <t>Katetr močový tiemann CH14 s balonkem bal. á 12 ks K02-9814-02</t>
  </si>
  <si>
    <t>ZC744</t>
  </si>
  <si>
    <t>Katetr močový tiemann CH16 s balonkem 5/10 ml bal. á 12 ks K02-9816-02</t>
  </si>
  <si>
    <t>ZK884</t>
  </si>
  <si>
    <t>Kohout trojcestný discofix modrý 4095111</t>
  </si>
  <si>
    <t>ZJ659</t>
  </si>
  <si>
    <t>Kohout trojcestný s bezjehlovým konektorem Discofix C bal. á 100 ks 16494CSF</t>
  </si>
  <si>
    <t>ZP078</t>
  </si>
  <si>
    <t>Kontejner 25 ml PP šroubový sterilní uzávěr 2680/EST/SG</t>
  </si>
  <si>
    <t>ZB103</t>
  </si>
  <si>
    <t>Láhev k odsávačce flovac 2l hadice 1,8 m 000-036-021</t>
  </si>
  <si>
    <t>ZF668</t>
  </si>
  <si>
    <t>Manžeta přetlaková 500 ml classic P01268</t>
  </si>
  <si>
    <t>ZA688</t>
  </si>
  <si>
    <t>Sáček močový s hodinovou diurézou curity 400, 2000 ml, hadička 150 cm 8150</t>
  </si>
  <si>
    <t>ZQ252</t>
  </si>
  <si>
    <t>Sáček močový s hodinovou diurézou urine meter 500 ml, 2000 ml, hadička 150 cm V2 bal. á 20 ks S-1227</t>
  </si>
  <si>
    <t>ZB249</t>
  </si>
  <si>
    <t>Sáček močový s křížovou výpustí 2000 ml s hadičkou 90 cm ZAR-TNU201601</t>
  </si>
  <si>
    <t>ZD030</t>
  </si>
  <si>
    <t>Skalpel jednorázový cutfix sterilní bal. á 10 ks 5518040</t>
  </si>
  <si>
    <t>ZJ695</t>
  </si>
  <si>
    <t>Sonda žaludeční CH14 1200 mm s RTG linkou bal. á 50 ks 412014</t>
  </si>
  <si>
    <t>ZJ312</t>
  </si>
  <si>
    <t>Sonda žaludeční CH16 1200 mm s RTG linkou bal. á 50 ks 412016</t>
  </si>
  <si>
    <t>ZB543</t>
  </si>
  <si>
    <t>Souprava odběrová tracheální na odběr sekretu G05206</t>
  </si>
  <si>
    <t>ZD254</t>
  </si>
  <si>
    <t>Souprava pro rektální inkontinenci flexi seal FMS (možno objednávat na kusy) 418000</t>
  </si>
  <si>
    <t>ZD458</t>
  </si>
  <si>
    <t>Spojka vrapovaná roztaž.rovná 15F bal. á 50 ks 038-61-311</t>
  </si>
  <si>
    <t>ZA749</t>
  </si>
  <si>
    <t>Stříkačka injekční 3-dílná 50 ml LL Omnifix Solo 4617509F</t>
  </si>
  <si>
    <t>ZB815</t>
  </si>
  <si>
    <t>Stříkačka injekční 3-dílná 50 ml LL spec. Original-Perfusor černá s jehlou 50 ml 8728828F</t>
  </si>
  <si>
    <t>Stříkačka injekční 3-dílná 50 ml LL spec. Original-Perfusor oranžová s jehlou 50 ml (8728828F, černá se již nevyrábí) 8728861F-06</t>
  </si>
  <si>
    <t>ZN854</t>
  </si>
  <si>
    <t>Stříkačka injekční arteriální 3 ml bez jehly s heparinem bal. á 100 ks safePICO Aspirator 956-622</t>
  </si>
  <si>
    <t>ZO765</t>
  </si>
  <si>
    <t>Stříkačka injekční předplněná 0,9% NaCl 10 ml Omniflush bal. á 100 ks EM3513576</t>
  </si>
  <si>
    <t>ZA965</t>
  </si>
  <si>
    <t>Stříkačka inzulínová omnican 1 ml 100j s jehlou 30 G bal. á 100 ks 9151141S</t>
  </si>
  <si>
    <t>ZB066</t>
  </si>
  <si>
    <t>Stříkačka janett 3-dílná 100 ml sterilní vyplachovací adaptér TS-100ML( PLS1710)</t>
  </si>
  <si>
    <t>ZB041</t>
  </si>
  <si>
    <t>Systém hrudní drenáže atrium 1 cestný 3600-100</t>
  </si>
  <si>
    <t>ZO050</t>
  </si>
  <si>
    <t>Systém odsávací uzavřený pro endotracheální odsávání 72 hod 14F x 54 cm bal. á 15 ks 3720001-F14</t>
  </si>
  <si>
    <t>ZO051</t>
  </si>
  <si>
    <t>Systém odsávací uzavřený pro tracheostomické odsávání 72 hod 14F x 30,5 cm bal. á 15 ks 3720006-F14</t>
  </si>
  <si>
    <t>ZC177</t>
  </si>
  <si>
    <t>Systém odsávací uzavřený TC CH14 wet pack 54 cm / 72 h 2276-5</t>
  </si>
  <si>
    <t>ZP300</t>
  </si>
  <si>
    <t>Škrtidlo se sponou pro dospělé bez latexu modré délka 400 mm 09820-B</t>
  </si>
  <si>
    <t>ZB006</t>
  </si>
  <si>
    <t>Teploměr digitální thermoval basic 9250391 - dlouhodobý výpadek srpen 2019</t>
  </si>
  <si>
    <t>ZB801</t>
  </si>
  <si>
    <t>Transofix krátký trn á 50 ks 4090500</t>
  </si>
  <si>
    <t>ZB774</t>
  </si>
  <si>
    <t>Zkumavka červená 5 ml gel 456071</t>
  </si>
  <si>
    <t>ZB762</t>
  </si>
  <si>
    <t>Zkumavka červená 6 ml 456092</t>
  </si>
  <si>
    <t>ZO939</t>
  </si>
  <si>
    <t>Zkumavka liquor PP 10 ml 15,3 x 92 ml šroubovací víčko sterilní s popisem bal.á 100 ks 62.610.018</t>
  </si>
  <si>
    <t>ZQ499</t>
  </si>
  <si>
    <t>Set sterilní pro šití ran Mediset (1 x rouška s otvorem 48 x 48 cm, 4 x tampon netkaný vel. 3 švestka, 1 x nůžky hrotnaté, kov, 1 x pinzeta Adson chir. rovná, kov, 1 x jehelec Mayo-Hegar 14 cm, kov) bal. á 66 ks 4756331</t>
  </si>
  <si>
    <t>ZB352</t>
  </si>
  <si>
    <t>Jehla spinální spinocan 19 G x 88 mm sloní kost bal. á 25 ks 4501195</t>
  </si>
  <si>
    <t>ZF432</t>
  </si>
  <si>
    <t>Rukavice operační latex bez pudru chlorované sterilní ansell gammex PF sensitive vel. 8,0 bal. á 50 párů 330051080</t>
  </si>
  <si>
    <t>ZO934</t>
  </si>
  <si>
    <t>Rukavice operační latex bez pudru sterilní sempermed derma PF vel. 6,5 39472</t>
  </si>
  <si>
    <t>ZP950</t>
  </si>
  <si>
    <t>Rukavice vyšetřovací nitril basic bez pudru modré XS bal. á 200 ks 44749</t>
  </si>
  <si>
    <t>50115068</t>
  </si>
  <si>
    <t>ZPr - čidla ICP (Z522)</t>
  </si>
  <si>
    <t>ZQ985</t>
  </si>
  <si>
    <t>Čidlo ICP neurovent pro měření nitrolebního tlaku šroub a vrták  lebeční Bolt Drill Kit CH5 091888</t>
  </si>
  <si>
    <t>ZB802</t>
  </si>
  <si>
    <t>Čidlo ICP neurovent PTO 5F multiparametrové 095008</t>
  </si>
  <si>
    <t>50115070</t>
  </si>
  <si>
    <t>ZPr - katetry ostatní (Z513)</t>
  </si>
  <si>
    <t>ZC637</t>
  </si>
  <si>
    <t>Katetr arteriální set Arteriofix, pro radiální přístup, 20 G/80 mm, set: katetr+zaváděcí vodič+zav. punkční jehla,  bal. á 20 ks  5206324</t>
  </si>
  <si>
    <t>ZC615</t>
  </si>
  <si>
    <t>Katetr CVC 3 lumen 7 Fr x 20 cm certofix trio V720 s antimikr.úpravou bal. á 10 ks 4163214P-07</t>
  </si>
  <si>
    <t>ZD403</t>
  </si>
  <si>
    <t>Hadice odsávací 2 kohouty 8/10, délka 270 cm Softub TA 8271</t>
  </si>
  <si>
    <t>ZN621</t>
  </si>
  <si>
    <t>Nos umělý s portem pro odsávání bal. á 30 ks B0300(6000)</t>
  </si>
  <si>
    <t>ZD457</t>
  </si>
  <si>
    <t>Okruh dýchací anesteziologický 1,6 m hadice 0,8 m, vak 2 l 038-01-110</t>
  </si>
  <si>
    <t>ZC366</t>
  </si>
  <si>
    <t>Převodník tlakový PX260 150 cm 1 linka bal. á 10 ks (T100209A) T100209B</t>
  </si>
  <si>
    <t>ZC262</t>
  </si>
  <si>
    <t>Převodník tlakový PX2X2 +uzavřený odběrový set VMP172 dvojitý bal. á 10 ks T001741A</t>
  </si>
  <si>
    <t>ZN623</t>
  </si>
  <si>
    <t>Uzávěr katetrový s rukojetí bal. á 100 ks D0600(8400.1182)</t>
  </si>
  <si>
    <t>50115004</t>
  </si>
  <si>
    <t>IUTN - kovové (Z506)</t>
  </si>
  <si>
    <t>KK244</t>
  </si>
  <si>
    <t>adapter na aplikaci cementu kostního CPS 1006020600</t>
  </si>
  <si>
    <t>KH165</t>
  </si>
  <si>
    <t>dlaha Matrix NEURO tvarovatelná  04.503.057</t>
  </si>
  <si>
    <t>KG897</t>
  </si>
  <si>
    <t>dlaha RapidSorb 851.002.01S</t>
  </si>
  <si>
    <t>KE863</t>
  </si>
  <si>
    <t>dlaha vectra 04.613.132</t>
  </si>
  <si>
    <t>KJ059</t>
  </si>
  <si>
    <t>implantát  spinální náhrada meziobratlová klec ALIF titanová fusion cage 25 x 30 x 13,5 mm 100301000</t>
  </si>
  <si>
    <t>KJ060</t>
  </si>
  <si>
    <t>implantát  spinální náhrada meziobratlová klec ALIF titanová fusion cage 25 x 30 x 15 mm 100302000</t>
  </si>
  <si>
    <t>KJ049</t>
  </si>
  <si>
    <t>implantát  spinální náhrada meziobratlová klec krční fusion cage klínová 12,5 x 15 x 4 mm 100101000</t>
  </si>
  <si>
    <t>KJ050</t>
  </si>
  <si>
    <t>implantát  spinální náhrada meziobratlová klec krční fusion cage klínová 12,5 x 15 x 5 mm 100103000</t>
  </si>
  <si>
    <t>KJ051</t>
  </si>
  <si>
    <t>implantát  spinální náhrada meziobratlová klec krční fusion cage klínová 12,5 x 15 x 6 mm 100105000</t>
  </si>
  <si>
    <t>KL401</t>
  </si>
  <si>
    <t>implantát  spinální náhrada meziobratlová klec krční fusion cage klínová 12,5 x 15 x 6,5 mm 100106000</t>
  </si>
  <si>
    <t>KJ052</t>
  </si>
  <si>
    <t>implantát  spinální náhrada meziobratlová klec krční fusion cage klínová 12,5 x 15 x 7 mm 100117000</t>
  </si>
  <si>
    <t>KJ053</t>
  </si>
  <si>
    <t>implantát  spinální náhrada meziobratlová klec krční fusion cage klínová 12,5 x 15 x 8,5 mm 100118000</t>
  </si>
  <si>
    <t>KJ055</t>
  </si>
  <si>
    <t>implantát  spinální náhrada meziobratlová klec krční fusion cage oblouková 12,5 x 15 x 5 mm 100203000</t>
  </si>
  <si>
    <t>KJ056</t>
  </si>
  <si>
    <t>implantát  spinální náhrada meziobratlová klec krční fusion cage oblouková 12,5 x 15 x 6 mm 100205000</t>
  </si>
  <si>
    <t>KJ063</t>
  </si>
  <si>
    <t>implantát  spinální náhrada meziobratlová klec PLIF fusion cage, expandibilní 23 x 11 x 9 mm 100901000</t>
  </si>
  <si>
    <t>ZQ465</t>
  </si>
  <si>
    <t>Implantát maxillofaciální CMF dlaha rovná 16 otvorů, pr. otvoru 1,5 mm 01-7066</t>
  </si>
  <si>
    <t>ZQ466</t>
  </si>
  <si>
    <t>Implantát maxillofaciální CMF šroub samořezný 1,5 mm x 4,0 mm 95-6104</t>
  </si>
  <si>
    <t>ZQ777</t>
  </si>
  <si>
    <t>Implantát maxillofaciální CMF šroub samořezný 1,65 mm x 5,0 mm 95-6105</t>
  </si>
  <si>
    <t>ZN649</t>
  </si>
  <si>
    <t>Implantát spinální bederní sakrální iFUSE spacer 7 x 30 mm 7030</t>
  </si>
  <si>
    <t>ZM857</t>
  </si>
  <si>
    <t>Implantát spinální bederní sakrální iFUSE spacer 7 x 35 mm 7035</t>
  </si>
  <si>
    <t>ZN997</t>
  </si>
  <si>
    <t>Implantát spinální bederní sakrální iFUSE spacer 7 x 40 mm 7040</t>
  </si>
  <si>
    <t>ZN650</t>
  </si>
  <si>
    <t>Implantát spinální bederní sakrální iFUSE spacer 7 x 45 mm 7045</t>
  </si>
  <si>
    <t>ZN718</t>
  </si>
  <si>
    <t>Implantát spinální bederní sakrální iFUSE spacer 7 x 50 mm 7050</t>
  </si>
  <si>
    <t>KG643</t>
  </si>
  <si>
    <t>implantát spinální CASPAR Dlaha krční HWS 28 mm FG428T</t>
  </si>
  <si>
    <t>KG646</t>
  </si>
  <si>
    <t>implantát spinální CASPAR dlaha krční HWS 44 mm FG444T</t>
  </si>
  <si>
    <t>KL389</t>
  </si>
  <si>
    <t>implantát spinální CASPAR dlaha krční HWS 57 mm  FG457T</t>
  </si>
  <si>
    <t>KJ975</t>
  </si>
  <si>
    <t>implantát spinální fixační systém FJR tyč ohnutá 5,5 x 45 mm 020652100</t>
  </si>
  <si>
    <t>KK354</t>
  </si>
  <si>
    <t>implantát spinální fixační systém FJS tyč ohnutá 5,5 x 40 mm 020653100</t>
  </si>
  <si>
    <t>KK505</t>
  </si>
  <si>
    <t>implantát spinální fixační systém FJS tyč ohnutá 5,5 x 50 mm 020632100</t>
  </si>
  <si>
    <t>KK504</t>
  </si>
  <si>
    <t>implantát spinální fixační systém FJS tyč ohnutá 5,5 x 70 mm 020628100</t>
  </si>
  <si>
    <t>KK349</t>
  </si>
  <si>
    <t>implantát spinální fixační systém FJS tyč ohnutá 5,5 x 90 mm 020626100</t>
  </si>
  <si>
    <t>KK245</t>
  </si>
  <si>
    <t>implantát spinální fixační systém FJS tyč rovná 5,5  x 150 mm 020615100</t>
  </si>
  <si>
    <t>KK225</t>
  </si>
  <si>
    <t>implantát spinální fixační systém Venus šroub 2T pedikulární perforovaný 5,5 x 40 mm 4000045540</t>
  </si>
  <si>
    <t>KK227</t>
  </si>
  <si>
    <t>implantát spinální fixační systém Venus šroub 2T pedikulární perforovaný 5,5 x 50 mm 4000045550</t>
  </si>
  <si>
    <t>KK224</t>
  </si>
  <si>
    <t>implantát spinální fixační systém Venus šroub zajišťovací pro konektor příčný VL-PMS</t>
  </si>
  <si>
    <t>KK511</t>
  </si>
  <si>
    <t>implantát spinální FJS tyč ohnutá 5,5 x 80 mm 020612100</t>
  </si>
  <si>
    <t>KL402</t>
  </si>
  <si>
    <t>implantát spinální HERO dlaha krční přední přístup dva segmenty CP 41 mm 1101050141</t>
  </si>
  <si>
    <t>KL494</t>
  </si>
  <si>
    <t>implantát spinální HERO dlaha krční přední přístup jeden segment CP 31 mm 1101040131</t>
  </si>
  <si>
    <t>KL391</t>
  </si>
  <si>
    <t>implantát spinální HERO dlaha krční přední přístup tři segmenty CP 63 mm 1101060163</t>
  </si>
  <si>
    <t>KL216</t>
  </si>
  <si>
    <t>implantát spinální HERO šroub expanzní samozamykací přední přístup pr. 4 mm délka 16 mm 1101220216</t>
  </si>
  <si>
    <t>KL162</t>
  </si>
  <si>
    <t>implantát spinální HERO šroub expanzní samozamykací přední přístup pr. 4 mm délka 18 mm 1101220218</t>
  </si>
  <si>
    <t>KL170</t>
  </si>
  <si>
    <t>implantát spinální HERO šroub samozamykací přední přístup pr. 4 mm délka 18 mm 1101210218</t>
  </si>
  <si>
    <t>KL175</t>
  </si>
  <si>
    <t>implantát spinální HERO šroub samozamykací přední přístup pr. 4 mm délka 20 mm 1101210220</t>
  </si>
  <si>
    <t>KL171</t>
  </si>
  <si>
    <t>implantát spinální HERO šroub samozamykací přední přístup pr. 4 mm délka 22 mm 1101210222</t>
  </si>
  <si>
    <t>KJ241</t>
  </si>
  <si>
    <t>implantát spinální náhrada meziobratlová klec PLIF fusion cage, expandibilní 23 x 11 x 7 mm 100901700</t>
  </si>
  <si>
    <t>KK615</t>
  </si>
  <si>
    <t>implantát spinální náhrada meziobratlová LUMIR boční lumbální expandibilní klec s dlahou 40 x 20 mm, 10 - 14 mm 100902002</t>
  </si>
  <si>
    <t>KK766</t>
  </si>
  <si>
    <t>implantát spinální náhrada meziobratlová LUMIR boční lumbální expandibilní klec s dlahou 45 x 20 mm 12-16 mm 100906002</t>
  </si>
  <si>
    <t>KK952</t>
  </si>
  <si>
    <t>implantát spinální náhrada meziobratlová LUMIR boční lumbální expandibilní klec s dlahou 50 x 20 mm 10-14 mm 100908002</t>
  </si>
  <si>
    <t>KK613</t>
  </si>
  <si>
    <t>implantát spinální náhrada meziobratlová LUMIR kostní šroub 30 mm 100913002</t>
  </si>
  <si>
    <t>KK614</t>
  </si>
  <si>
    <t>implantát spinální náhrada meziobratlová LUMIR kostní šroub 35 mm 100914002</t>
  </si>
  <si>
    <t>KJ527</t>
  </si>
  <si>
    <t>implantát spinální náhrada těla obratle BIOLIGN VBR tělo expandibilní krční 15 - 22 mm VC01522</t>
  </si>
  <si>
    <t>KG651</t>
  </si>
  <si>
    <t>implantát spinální šroub bikortikální 3,5 x 20 mm systém Caspar krční přední přístup LB460T</t>
  </si>
  <si>
    <t>KH260</t>
  </si>
  <si>
    <t>implantát spinální šroub bikortikální 3,5 x 22 mm systém Caspar krční přední přístup LB462T</t>
  </si>
  <si>
    <t>KG652</t>
  </si>
  <si>
    <t>implantát spinální šroub bikortikální 3,5 x 23 mm systém Caspar krční přední přístup LB463T</t>
  </si>
  <si>
    <t>KK584</t>
  </si>
  <si>
    <t>implantát spinální šroub revizní 4,5 x 20 mm systém Caspar krční přední přístup LA020T</t>
  </si>
  <si>
    <t>KL390</t>
  </si>
  <si>
    <t>implantát spinální šroub unikortikální 4,0 x 28 mm systém CASPAR krční přední přístup LB468T</t>
  </si>
  <si>
    <t>KK233</t>
  </si>
  <si>
    <t>implantát spinální USMART šroub pedikulární 6,5 x 35 mm 023010010</t>
  </si>
  <si>
    <t>KK595</t>
  </si>
  <si>
    <t>implantát spinální Usmart šroub pedikulární polyaxiální 5,5 x 35 mm 023004010</t>
  </si>
  <si>
    <t>KK721</t>
  </si>
  <si>
    <t>implantát spinální Usmart šroub pedikulární polyaxiální 6,5 x 55 mm 023039010</t>
  </si>
  <si>
    <t>KK506</t>
  </si>
  <si>
    <t>implantát spinální USMART šroub pedikulární polyaxiální redukční 6,0 x 45 mm 022711010</t>
  </si>
  <si>
    <t>KK567</t>
  </si>
  <si>
    <t>implantát spinální Usmart šroub pedikulární polyaxiální redukční 6,5 x 50 mm 022712010</t>
  </si>
  <si>
    <t>KK273</t>
  </si>
  <si>
    <t>implantát spinální USMART šroub polyaxiální 4,5 x 35 mm 023023010</t>
  </si>
  <si>
    <t>KK346</t>
  </si>
  <si>
    <t>implantát spinální USMART šroub polyaxiální 5,5 x 40 mm 023005010</t>
  </si>
  <si>
    <t>KK525</t>
  </si>
  <si>
    <t>implantát spinální Usmart šroub polyaxiální 5.5 x 45 mm 023006010</t>
  </si>
  <si>
    <t>KK347</t>
  </si>
  <si>
    <t>implantát spinální USMART šroub polyaxiální 6,5 x 40 mm 023011010</t>
  </si>
  <si>
    <t>KJ973</t>
  </si>
  <si>
    <t>implantát spinální USMART šroub polyaxiální 6,5 x 45 mm 023012010</t>
  </si>
  <si>
    <t>KJ974</t>
  </si>
  <si>
    <t>implantát spinální USMART šroub polyaxiální 6,5 x 50 mm 023013010</t>
  </si>
  <si>
    <t>KJ972</t>
  </si>
  <si>
    <t>implantát spinální USMART šroub uzamykací 021801010</t>
  </si>
  <si>
    <t>KK560</t>
  </si>
  <si>
    <t>implantát spinální Usmart tyč pro konektor příčný 4,0 x 70 mm 022407000</t>
  </si>
  <si>
    <t>KK265</t>
  </si>
  <si>
    <t>implantát spinální Usmart tyč pro konektor příčný 4,00 x 50 mm 022403000</t>
  </si>
  <si>
    <t>KK561</t>
  </si>
  <si>
    <t>implantát spinální Usmart X příčný konektor 5,5 mm 022301010</t>
  </si>
  <si>
    <t>KG636</t>
  </si>
  <si>
    <t>klip na aneurysma FE680K</t>
  </si>
  <si>
    <t>KF155</t>
  </si>
  <si>
    <t>klip na aneurysma FE720K</t>
  </si>
  <si>
    <t>KD957</t>
  </si>
  <si>
    <t>Klip na aneurysma FE722K</t>
  </si>
  <si>
    <t>KF146</t>
  </si>
  <si>
    <t>klip na aneurysma FE750K</t>
  </si>
  <si>
    <t>KK682</t>
  </si>
  <si>
    <t>mplantát spinální náhrada meziobratlová LUMIR boční lumbální expandibilní klec s dlahou 40 x 20 mm, 8-12 mm 100901002</t>
  </si>
  <si>
    <t>KK709</t>
  </si>
  <si>
    <t>mplantát spinální náhrada meziobratlová LUMIR kostní šroub 40 mm 100915002</t>
  </si>
  <si>
    <t>KI278</t>
  </si>
  <si>
    <t>sada jehel pro vertebroplastiku s bočním otvorem 03.702.216S</t>
  </si>
  <si>
    <t>ZD213</t>
  </si>
  <si>
    <t>Šroub distrakční 14 mm ,bal á 10 ks, FF904SB</t>
  </si>
  <si>
    <t>KG912</t>
  </si>
  <si>
    <t>šroub matrix midface 4 mm 04.503.224.01C</t>
  </si>
  <si>
    <t>ZA081</t>
  </si>
  <si>
    <t>Šroub mini 2 L6-ti 520100</t>
  </si>
  <si>
    <t>KD186</t>
  </si>
  <si>
    <t>šroub na C2 405.446</t>
  </si>
  <si>
    <t>KJ147</t>
  </si>
  <si>
    <t>šroub na krční páteř 3,5 x 24 mm LB464T</t>
  </si>
  <si>
    <t>KG896</t>
  </si>
  <si>
    <t>šroub RapidSorb kortikální 805.604.02S</t>
  </si>
  <si>
    <t>KE819</t>
  </si>
  <si>
    <t>šroub vectra 04.613.718</t>
  </si>
  <si>
    <t>50115006</t>
  </si>
  <si>
    <t>IUTN - neuromodulace-DBS (Z508)</t>
  </si>
  <si>
    <t>ZD700</t>
  </si>
  <si>
    <t>Elektroda neurostimulační čtyřpólová pro DBS model 3389-40</t>
  </si>
  <si>
    <t>ZN134</t>
  </si>
  <si>
    <t>Kabel pro mikroelektrody bal. á 1 ks FC102066</t>
  </si>
  <si>
    <t>ZE753</t>
  </si>
  <si>
    <t>Kabel spojovací PC, RC 40 cm BN3708640D</t>
  </si>
  <si>
    <t>ZF977</t>
  </si>
  <si>
    <t>Kabel spojovací PC, RC 95 cm BN3708695D</t>
  </si>
  <si>
    <t>ZE754</t>
  </si>
  <si>
    <t>Programátor pacientský k PC, RC,SC 37642</t>
  </si>
  <si>
    <t>ZM005</t>
  </si>
  <si>
    <t>Set NEXFRAME - jednorázový materiál k operaci NL NEXFRAME</t>
  </si>
  <si>
    <t>ZE466</t>
  </si>
  <si>
    <t>Stimloc M924256A003</t>
  </si>
  <si>
    <t>ZE752</t>
  </si>
  <si>
    <t>Systém neurostimulační DBS ACTIVA PC obě hemisféry 37601</t>
  </si>
  <si>
    <t>ZH730</t>
  </si>
  <si>
    <t>Systém neurostimulační DBS ACTIVA RC obě hemisféry, dobíjitelný 37612</t>
  </si>
  <si>
    <t>ZH731</t>
  </si>
  <si>
    <t>Systém neurostimulační DBS modul nabíjecí k Activa RC 37651</t>
  </si>
  <si>
    <t>ZE991</t>
  </si>
  <si>
    <t>Tunelizátor podkoží Tunneling tool 3755-40</t>
  </si>
  <si>
    <t>50115011</t>
  </si>
  <si>
    <t>IUTN - ostat.nákl.PZT (Z515)</t>
  </si>
  <si>
    <t>KA086</t>
  </si>
  <si>
    <t>granule chron stratec 710.025S</t>
  </si>
  <si>
    <t>KI276</t>
  </si>
  <si>
    <t>implantát kostní pro vertebroplastiku perkutánní, sada 07.702.016S</t>
  </si>
  <si>
    <t>ZM626</t>
  </si>
  <si>
    <t>Implantát kostní umělá náhrada tkáně Actifuse ABX Putty 1,5 ml s aplikátorem 506005078059</t>
  </si>
  <si>
    <t>ZM627</t>
  </si>
  <si>
    <t>Implantát kostní umělá náhrada tkáně Actifuse ABX Putty 2,5 ml s aplikátorem 506005078047</t>
  </si>
  <si>
    <t>ZE191</t>
  </si>
  <si>
    <t>Náhrada dury 5 x 5 cm 61100</t>
  </si>
  <si>
    <t>ZF905</t>
  </si>
  <si>
    <t>Neuro-patch 6 x 14 cm 1064010</t>
  </si>
  <si>
    <t>ZA275</t>
  </si>
  <si>
    <t>Neuro-patch 6 x 8 cm 1064029</t>
  </si>
  <si>
    <t>KI277</t>
  </si>
  <si>
    <t>Sada viscosafe pro injekční aplikaci 03.702.215S</t>
  </si>
  <si>
    <t>KF770</t>
  </si>
  <si>
    <t>set boreholeport FV042T</t>
  </si>
  <si>
    <t>KG859</t>
  </si>
  <si>
    <t>systém Hydrocephální drenážní Shunt katetr ventrikulární se zavaděčem a deflektorem VP 250 mm FV078P</t>
  </si>
  <si>
    <t>ZB153</t>
  </si>
  <si>
    <t>Vosk kostní Knochenwasch 2,5 g bal. á 24 ks 1029754</t>
  </si>
  <si>
    <t>ZD452</t>
  </si>
  <si>
    <t>Fólie incizní oper film 16 x 30 cm bal. á 20 ks 31 067</t>
  </si>
  <si>
    <t>ZA541</t>
  </si>
  <si>
    <t>Fólie incizní rucodrape ( opraflex ) 40 x 35 cm 25444</t>
  </si>
  <si>
    <t>ZA596</t>
  </si>
  <si>
    <t>Gáza skládaná 10 cm x 35 cm karton á 1000 ks 11003+</t>
  </si>
  <si>
    <t>ZD094</t>
  </si>
  <si>
    <t>Gáza skládaná 8 cm x 17 cm / 5 ks karton á 1000 ks 37017</t>
  </si>
  <si>
    <t>ZA539</t>
  </si>
  <si>
    <t>Kompresa NT 10 x 10 cm nesterilní 06103</t>
  </si>
  <si>
    <t>ZK405</t>
  </si>
  <si>
    <t>Krytí hemostatické gelitaspon standard 80 x 50 mm x 10 mm bal. á 10 ks A2107861</t>
  </si>
  <si>
    <t>ZM326</t>
  </si>
  <si>
    <t>Krytí hemostatické nevstřebatelné textilní hemopatch kit. box medium 4,5 x 4,5 cm bal. á 3 ks 1506256</t>
  </si>
  <si>
    <t>ZM327</t>
  </si>
  <si>
    <t>Krytí hemostatické nevstřebatelné textilní hemopatch kit. box small 2,7 x 2,7 cm bal. á 5 ks  1506257</t>
  </si>
  <si>
    <t>ZB085</t>
  </si>
  <si>
    <t>Krytí hemostatické standard 5 x 7,50 cm bal. á 12 ks 1903GB</t>
  </si>
  <si>
    <t>ZJ616</t>
  </si>
  <si>
    <t>Krytí hemostatické traumacel biodress comfort 10 x 10 cm bal. á 5 ks V0082085</t>
  </si>
  <si>
    <t>ZN200</t>
  </si>
  <si>
    <t>Krytí hemostatické traumacel new dent kostky bal. á 50 ks 10115</t>
  </si>
  <si>
    <t>ZA540</t>
  </si>
  <si>
    <t>Náplast omnifix E 15 cm x 10 m 9006513</t>
  </si>
  <si>
    <t>ZD104</t>
  </si>
  <si>
    <t>Náplast omniplast 10,0 cm x 10,0 m 9004472 (900535)</t>
  </si>
  <si>
    <t>ZA331</t>
  </si>
  <si>
    <t>Obinadlo fixa crep 10 cm x 4 m 1323100104</t>
  </si>
  <si>
    <t>ZA427</t>
  </si>
  <si>
    <t>Obinadlo hydrofilní 14 cm x   5 m 13009</t>
  </si>
  <si>
    <t>ZA502</t>
  </si>
  <si>
    <t>Tampon nesterilní stáčený 30 x 60 cm 1320300406</t>
  </si>
  <si>
    <t>ZE314</t>
  </si>
  <si>
    <t>Tampon sterilní stáčený 19 x 20 cm / 10 ks 0446</t>
  </si>
  <si>
    <t>ZC751</t>
  </si>
  <si>
    <t>Čepelka skalpelová 11 BB511</t>
  </si>
  <si>
    <t>ZC752</t>
  </si>
  <si>
    <t>Čepelka skalpelová 15 BB515</t>
  </si>
  <si>
    <t>ZC753</t>
  </si>
  <si>
    <t>Čepelka skalpelová 20 BB520</t>
  </si>
  <si>
    <t>ZC345</t>
  </si>
  <si>
    <t>Čepelka skalpelová typ 367 BB367R</t>
  </si>
  <si>
    <t>ZL062</t>
  </si>
  <si>
    <t>Diamant 30 mm 9BA30D</t>
  </si>
  <si>
    <t>ZL063</t>
  </si>
  <si>
    <t>Diamant 40 mm 9BA40D</t>
  </si>
  <si>
    <t>ZL064</t>
  </si>
  <si>
    <t>Diamant 50 mm 9BA50D</t>
  </si>
  <si>
    <t>ZL065</t>
  </si>
  <si>
    <t>Diamant 60 mm 9BA60D</t>
  </si>
  <si>
    <t>ZQ821</t>
  </si>
  <si>
    <t>Disektor ostrý, kruhová zakončení 45°, velikost 3 mm, délka 25 cm 28164DB</t>
  </si>
  <si>
    <t>ZA759</t>
  </si>
  <si>
    <t>Drén redon CH10 50 cm U2111000</t>
  </si>
  <si>
    <t>ZA761</t>
  </si>
  <si>
    <t>Drén redon CH12 50 cm U2111200</t>
  </si>
  <si>
    <t>ZC913</t>
  </si>
  <si>
    <t>Elektroda defibrilační pro děti 0-33/BS/ 0-15 kg quick combo 11996-000093</t>
  </si>
  <si>
    <t>ZQ818</t>
  </si>
  <si>
    <t>Elektroda koagulační kuličková pr. 2 mm, boční zahnutí, délka 13 cm 28164ED</t>
  </si>
  <si>
    <t>ZQ819</t>
  </si>
  <si>
    <t>Elektroda koagulační kuličková pr. 4 mm, boční zahnutí, délka 13 cm 28164EF</t>
  </si>
  <si>
    <t>ZI781</t>
  </si>
  <si>
    <t>Elektroda neutrální monopolární pro dospělé á 100 ks 2125</t>
  </si>
  <si>
    <t>ZH831</t>
  </si>
  <si>
    <t>Elektroda unipolární jednorázová MB-100</t>
  </si>
  <si>
    <t>ZQ807</t>
  </si>
  <si>
    <t>Elevátor FREER, oboustranný, poloostrý a tupý,délka 20 cm 474000</t>
  </si>
  <si>
    <t>ZQ808</t>
  </si>
  <si>
    <t>Elevátor MASING oboustranný, odstupňovaný, ostrý a tupý, délka 22,5 cm 479000</t>
  </si>
  <si>
    <t>ZL059</t>
  </si>
  <si>
    <t>Fréza 40 mm 9BA40</t>
  </si>
  <si>
    <t>ZL060</t>
  </si>
  <si>
    <t>Fréza 50 mm 9BA50</t>
  </si>
  <si>
    <t>ZL061</t>
  </si>
  <si>
    <t>Fréza 60 mm 9BA60</t>
  </si>
  <si>
    <t>ZF272</t>
  </si>
  <si>
    <t>Fréza 7BA30</t>
  </si>
  <si>
    <t>ZQ820</t>
  </si>
  <si>
    <t>Háček CASTELNUOVO Hook, 90°, tupý, délka 25 cm 28164H</t>
  </si>
  <si>
    <t>ZD208</t>
  </si>
  <si>
    <t>Hadice spojovací k odsávacím soupravám 07.068.25.220</t>
  </si>
  <si>
    <t>ZQ249</t>
  </si>
  <si>
    <t>Hadička spojovací HS 1,8 x 1800 mm LL DEPH free 2200 180 ND</t>
  </si>
  <si>
    <t>ZQ419</t>
  </si>
  <si>
    <t>Hrot aspirátoru Precision krátký TIP 1,1 mm k ultrazvukovému disektoru SonaStar MXA-D216</t>
  </si>
  <si>
    <t>ZQ780</t>
  </si>
  <si>
    <t>Hrot šroubováku ke šroubům CMF 15-1196</t>
  </si>
  <si>
    <t>ZQ201</t>
  </si>
  <si>
    <t>Kanyla odsávací FERGUSSON prům. 3 mm délka 130 mm GF363R</t>
  </si>
  <si>
    <t>ZJ106</t>
  </si>
  <si>
    <t>Kanyla sací EICKEN Antrum LUER-Lock, dlouhé zakřivení vnější pr. 3 mm délka 15 cm 586330</t>
  </si>
  <si>
    <t>ZO930</t>
  </si>
  <si>
    <t>Kontejner 100 ml PP 72/62 mm s přiloženým uzávěrem bílé víčko sterilní na tekutý materiál 75.562.105</t>
  </si>
  <si>
    <t>ZG276</t>
  </si>
  <si>
    <t>Kuličky navigační bal. á 12 ks 8801075</t>
  </si>
  <si>
    <t>ZQ826</t>
  </si>
  <si>
    <t>Kyreta De DIVITIIS-CAPPABIANCA, ID 3 mm, distálně zahnutá 45°, délka 25 cm 28164RN</t>
  </si>
  <si>
    <t>ZQ827</t>
  </si>
  <si>
    <t>Kyreta De DIVITIIS-CAPPABIANCA, ID 3 mm, distálně zahnutá 45°, tvarovací délka 25 cm 28164RE</t>
  </si>
  <si>
    <t>ZQ822</t>
  </si>
  <si>
    <t>Kyreta De DIVITIIS-CAPPABIANCA, ID 3 mm, distálně zahnutá, délka 25 cm 28164RB</t>
  </si>
  <si>
    <t>ZQ823</t>
  </si>
  <si>
    <t>Kyreta De DIVITIIS-CAPPABIANCA, ID 5 mm, distálně zahnutá 45°, délka 25 cm 28164RO</t>
  </si>
  <si>
    <t>ZQ825</t>
  </si>
  <si>
    <t>Kyreta De DIVITIIS-CAPPABIANCA, ID 5 mm, distálně zahnutá 90°, délka 25 cm 28164RD</t>
  </si>
  <si>
    <t>ZQ828</t>
  </si>
  <si>
    <t>Kyreta De DIVITIIS-CAPPABIANCA, ID 5 mm, distálně zahnutá 90°, délka 25 cm 28164RG</t>
  </si>
  <si>
    <t>ZQ824</t>
  </si>
  <si>
    <t>Kyreta sací De DIVITIIS-CAPPABIANCA, ID 5 mm, distálně zahnutá 45°, délka 25 cm 28164RSB</t>
  </si>
  <si>
    <t>ZB553</t>
  </si>
  <si>
    <t>Láhev redon hi-vac 400 ml-kompletní 05.000.22.803</t>
  </si>
  <si>
    <t>ZE310</t>
  </si>
  <si>
    <t>Nádoba na kontaminovaný odpad CS 6 l pův. 077802300</t>
  </si>
  <si>
    <t>ZQ862</t>
  </si>
  <si>
    <t>Nádoba odsávací 2 l k ultrazvukovému disektoru SonaStar jednorázová CFSM5-C136</t>
  </si>
  <si>
    <t>ZQ809</t>
  </si>
  <si>
    <t>Nůž srpkovitý, špičatý, délka 19 cm 628001</t>
  </si>
  <si>
    <t>ZQ813</t>
  </si>
  <si>
    <t>Pinzeta TRÖLTSCH zahnutá, 10 cm 426900</t>
  </si>
  <si>
    <t>ZQ903</t>
  </si>
  <si>
    <t>Podložka antidekubitní Z-Flo neonatal silikonová s povlakem 16 x 25 cm bal. á 12 ks 1400227</t>
  </si>
  <si>
    <t>ZQ488</t>
  </si>
  <si>
    <t>Podložka antidekubitní Z-Flo silikonová s povlakem 27 x 55 cm 1401001</t>
  </si>
  <si>
    <t>ZJ887</t>
  </si>
  <si>
    <t>Rozvěrač ostrý 3 x 3 zuby wullstein 130 mm BV076R</t>
  </si>
  <si>
    <t>ZQ810</t>
  </si>
  <si>
    <t>Sání úhlové, s řeznou plochou, LUER-LUCK, vnější pr. 3 mm, prac. délka 14 cm 722830</t>
  </si>
  <si>
    <t>ZF090</t>
  </si>
  <si>
    <t>Stapler kožní 35 svorek á 6 ks 783100</t>
  </si>
  <si>
    <t>ZJ840</t>
  </si>
  <si>
    <t>Svorka hemostatická HEISS tenká zahnutá 200mm BH207R</t>
  </si>
  <si>
    <t>ZJ832</t>
  </si>
  <si>
    <t>Svorka micro - halsted zahnutá 125 mm BH109R</t>
  </si>
  <si>
    <t>ZA792</t>
  </si>
  <si>
    <t>Svorka šicí 16 x 3 mm michel 132 276 6016</t>
  </si>
  <si>
    <t>ZD146</t>
  </si>
  <si>
    <t>Vak drenážní sběrný lumbální  EDM 27666</t>
  </si>
  <si>
    <t>ZF305</t>
  </si>
  <si>
    <t>Vrták 7BA20-MN</t>
  </si>
  <si>
    <t>ZK552</t>
  </si>
  <si>
    <t>Vrták codman disposable perforator 14 mm 26-1221</t>
  </si>
  <si>
    <t>ZJ331</t>
  </si>
  <si>
    <t>Vrták diamantový 10 cm 40 mm 10BA40DC</t>
  </si>
  <si>
    <t>ZJ330</t>
  </si>
  <si>
    <t>Vrták diamantový 10 cm 50 mm DIAM 10BA50D</t>
  </si>
  <si>
    <t>ZK940</t>
  </si>
  <si>
    <t>Vrták diamantový 10 cm 6 mm BA DIAM 10BA60D</t>
  </si>
  <si>
    <t>ZF271</t>
  </si>
  <si>
    <t>Vrták diamantový 7 cm 5 mm BA DIAM 7BA50D</t>
  </si>
  <si>
    <t>ZE877</t>
  </si>
  <si>
    <t>Vrták diamantový 7 cm 6 mm BA 7BA60</t>
  </si>
  <si>
    <t>ZF274</t>
  </si>
  <si>
    <t>Vrták diamantový 7 cm 6 mm BA DIAM 7BA60D</t>
  </si>
  <si>
    <t>ZE876</t>
  </si>
  <si>
    <t>Vrták do vrtačky Midas F2/8TA23S</t>
  </si>
  <si>
    <t>50115064</t>
  </si>
  <si>
    <t>ZPr - šicí materiál (Z529)</t>
  </si>
  <si>
    <t>ZD222</t>
  </si>
  <si>
    <t>Šití dafilon modrý 3/0 (2) bal. á 36 ks C0932469</t>
  </si>
  <si>
    <t>ZB033</t>
  </si>
  <si>
    <t>Šití dafilon modrý 3/0 (2) bal. á 36 ks C0935468</t>
  </si>
  <si>
    <t>ZJ120</t>
  </si>
  <si>
    <t>Šití ethilon bk 10-0 bal. á 12 ks W2860</t>
  </si>
  <si>
    <t>ZB175</t>
  </si>
  <si>
    <t>Šití maxon zelený 1 bal. á 12 ks GMM873L</t>
  </si>
  <si>
    <t>ZH392</t>
  </si>
  <si>
    <t>Šití novosyn quick undy 3/0 (2) bal. á 36 ks C3046030</t>
  </si>
  <si>
    <t>ZB053</t>
  </si>
  <si>
    <t>Šití premicron bal. á 36 ks C0026904</t>
  </si>
  <si>
    <t>ZF429</t>
  </si>
  <si>
    <t>Šití prolene bl 5-0 bal. á 12 ks W8710</t>
  </si>
  <si>
    <t>ZB593</t>
  </si>
  <si>
    <t>Šití prolene bl 6-0 bal. á 36 ks 8711H</t>
  </si>
  <si>
    <t>ZB287</t>
  </si>
  <si>
    <t>Šití prolene bl 8-0 bal. á 12 ks W2777</t>
  </si>
  <si>
    <t>ZC076</t>
  </si>
  <si>
    <t>Šití silon pletený bílý 3EP bal. á 20 ks SB2057</t>
  </si>
  <si>
    <t>ZC295</t>
  </si>
  <si>
    <t>Šití silon pletený bílý 4EP bal. á 20 ks SB2059</t>
  </si>
  <si>
    <t>ZN501</t>
  </si>
  <si>
    <t>Šítí trelon černý 4/0 (1,5) 8 x 45 cm HR17 bal. á 6 ks M0790165</t>
  </si>
  <si>
    <t>ZE802</t>
  </si>
  <si>
    <t>Šití vicryl plus vi 2-0 bal. á 36 ks VCP9360H</t>
  </si>
  <si>
    <t>ZC679</t>
  </si>
  <si>
    <t>Šití vicryl plus vi 2-0 bal. á 36 ks VCP9900H</t>
  </si>
  <si>
    <t>ZB480</t>
  </si>
  <si>
    <t>Jehla chirurgická 0,7 x 28 G10</t>
  </si>
  <si>
    <t>ZB204</t>
  </si>
  <si>
    <t>Jehla chirurgická 0,8 x 32 G11</t>
  </si>
  <si>
    <t>ZB133</t>
  </si>
  <si>
    <t>Jehla chirurgická 0,9 x 40 G9</t>
  </si>
  <si>
    <t>ZB460</t>
  </si>
  <si>
    <t>Jehla chirurgická 1,0 x 45 G8</t>
  </si>
  <si>
    <t>ZF431</t>
  </si>
  <si>
    <t>Rukavice operační latex bez pudru chlorované sterilní ansell gammex PF sensitive vel. 7,5 bal. á 50 párů 330051075</t>
  </si>
  <si>
    <t>ZN041</t>
  </si>
  <si>
    <t>Rukavice operační latex bez pudru sterilní  PF ansell gammex vel. 6,5 330048065</t>
  </si>
  <si>
    <t>ZP788</t>
  </si>
  <si>
    <t>Rukavice operační latex s pudrem sterilní ansell gammex vel. 8,0 bal. á 50 párů 330047080</t>
  </si>
  <si>
    <t>ZE993</t>
  </si>
  <si>
    <t>Rukavice operační latex s pudrem sterilní ansell sensi - touch vel. 6,5 bal. á 40 párů 8050152</t>
  </si>
  <si>
    <t>ZO467</t>
  </si>
  <si>
    <t>Rukavice vyšetřovací nitril nesterilní SEMPERMED Safe+ Us-Hs cytostatické prodloužené 30 cm vel. M bal. á 100 ks 34437</t>
  </si>
  <si>
    <t>ZD618</t>
  </si>
  <si>
    <t>Katetr drenážní komorový se sběrným vakem Exakta 27581</t>
  </si>
  <si>
    <t>ZA217</t>
  </si>
  <si>
    <t>Katetr drenážní lumbální EDM 80 cm W/Tip 46419</t>
  </si>
  <si>
    <t>50115080</t>
  </si>
  <si>
    <t>ZPr - staplery, extraktory, endoskop.mat. (Z523)</t>
  </si>
  <si>
    <t>ZQ712</t>
  </si>
  <si>
    <t>Aplikátor klipů Yasargil SLIM rovný, pracovní délka 90 mm, celková délka 220 mm FT532B</t>
  </si>
  <si>
    <t>ZQ713</t>
  </si>
  <si>
    <t>Aplikátor klipů Yasargil SLIM zahnutý 15°, pracovní délka 90 mm, celková délka 220 mm FT533B</t>
  </si>
  <si>
    <t>ZQ850</t>
  </si>
  <si>
    <t>Aplikátor klipů Yasargill SLIM MINI, rovný, pracovní délka 90mm, celková délka 220 mm FT522B</t>
  </si>
  <si>
    <t>ZA246</t>
  </si>
  <si>
    <t>Klip kovový pro otevřené operace-pro malé klipy bal. á 36 ks LT100</t>
  </si>
  <si>
    <t>ZG535</t>
  </si>
  <si>
    <t>Klip titanový pro otevřené operace M bal. 18 zásobníků á 6 ks LT300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</si>
  <si>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</si>
  <si>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</si>
  <si>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</si>
  <si>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</si>
  <si>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</si>
  <si>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</si>
  <si>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</si>
  <si>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</si>
  <si>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</si>
  <si>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</si>
  <si>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</si>
  <si>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všeobecné sestry bez dohl., spec.</t>
  </si>
  <si>
    <t>všeobecné sestry VŠ</t>
  </si>
  <si>
    <t>zdravotničtí záchranáři</t>
  </si>
  <si>
    <t>praktické sestry</t>
  </si>
  <si>
    <t>ošetřovatelé</t>
  </si>
  <si>
    <t>sanitáři</t>
  </si>
  <si>
    <t>THP</t>
  </si>
  <si>
    <t>Specializovaná ambulantní péče</t>
  </si>
  <si>
    <t>506 - Pracoviště neurochirurgie</t>
  </si>
  <si>
    <t>708 - Pracoviště anesteziologicko - resuscitační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</si>
  <si>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</si>
  <si>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</si>
  <si>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</si>
  <si>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</si>
  <si>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</si>
  <si>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Balik Vladimír</t>
  </si>
  <si>
    <t>Gabryš Martin</t>
  </si>
  <si>
    <t>Hrabálek Lumír</t>
  </si>
  <si>
    <t>Svačková Andrea</t>
  </si>
  <si>
    <t>Šoustal Stanislav</t>
  </si>
  <si>
    <t>Vaverka Miroslav</t>
  </si>
  <si>
    <t>Wanek Tomáš</t>
  </si>
  <si>
    <t>Zdravotní výkony vykázané na pracovišti v rámci ambulantní péče dle lékařů *</t>
  </si>
  <si>
    <t>506</t>
  </si>
  <si>
    <t>1</t>
  </si>
  <si>
    <t>0000502</t>
  </si>
  <si>
    <t>MESOCAIN 1%</t>
  </si>
  <si>
    <t>0002439</t>
  </si>
  <si>
    <t>MARCAINE 0,5%</t>
  </si>
  <si>
    <t>0040536</t>
  </si>
  <si>
    <t>0054539</t>
  </si>
  <si>
    <t>DOLMINA INJ</t>
  </si>
  <si>
    <t>0192143</t>
  </si>
  <si>
    <t>DIPROPHOS</t>
  </si>
  <si>
    <t>V</t>
  </si>
  <si>
    <t>09237</t>
  </si>
  <si>
    <t>OŠETŘENÍ A PŘEVAZ RÁNY VČETNĚ OŠETŘENÍ KOŽNÍCH A P</t>
  </si>
  <si>
    <t>09511</t>
  </si>
  <si>
    <t>MINIMÁLNÍ KONTAKT LÉKAŘE S PACIENTEM</t>
  </si>
  <si>
    <t>09550</t>
  </si>
  <si>
    <t>SIGNÁLNÍ VÝKON - INFORMACE O VYDÁNÍ ROZHODNUTÍ O D</t>
  </si>
  <si>
    <t>09551</t>
  </si>
  <si>
    <t>SIGNÁLNÍ VÝKON - INFORMACE O VYDÁNÍ ROZHODNUTÍ O U</t>
  </si>
  <si>
    <t>29510</t>
  </si>
  <si>
    <t>OBSTŘIK PERIFERNÍHO NERVU</t>
  </si>
  <si>
    <t>29520</t>
  </si>
  <si>
    <t>KOŘENOVÝ OBSTŘIK</t>
  </si>
  <si>
    <t>56023</t>
  </si>
  <si>
    <t>KONTROLNÍ VYŠETŘENÍ NEUROCHIRURGEM</t>
  </si>
  <si>
    <t>61227</t>
  </si>
  <si>
    <t>CHIRURGICKÉ OŠETŘENÍ NEUROMU</t>
  </si>
  <si>
    <t>61247</t>
  </si>
  <si>
    <t>OPERACE KARPÁLNÍHO TUNELU</t>
  </si>
  <si>
    <t>09567</t>
  </si>
  <si>
    <t>ZÁKROK NA LEVÉ STRANĚ</t>
  </si>
  <si>
    <t>09543</t>
  </si>
  <si>
    <t>Signalni kod</t>
  </si>
  <si>
    <t>56022</t>
  </si>
  <si>
    <t>CÍLENÉ VYŠETŘENÍ NEUROCHIRURGEM</t>
  </si>
  <si>
    <t>09555</t>
  </si>
  <si>
    <t>OŠETŘENÍ DÍTĚTE DO 6 LET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</si>
  <si>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</si>
  <si>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</si>
  <si>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</si>
  <si>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</si>
  <si>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</si>
  <si>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</si>
  <si>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09115</t>
  </si>
  <si>
    <t>ODBĚR BIOLOGICKÉHO MATERIÁLU JINÉHO NEŽ KREV NA KV</t>
  </si>
  <si>
    <t>51881</t>
  </si>
  <si>
    <t>MULTIDISCIPLINÁRNÍ INDIKAČNÍ SEMINÁŘ K URČENÍ OPTI</t>
  </si>
  <si>
    <t>51811</t>
  </si>
  <si>
    <t>INCIZE A DRENÁŽ ABSCESU NEBO HEMATOMU</t>
  </si>
  <si>
    <t>56021</t>
  </si>
  <si>
    <t>KOMPLEXNÍ VYŠETŘENÍ NEUROCHIRURGEM</t>
  </si>
  <si>
    <t>09569</t>
  </si>
  <si>
    <t>ZÁKROK NA PRAVÉ STRANĚ</t>
  </si>
  <si>
    <t>708</t>
  </si>
  <si>
    <t>9999990</t>
  </si>
  <si>
    <t>Nespecifikovany LEK</t>
  </si>
  <si>
    <t>9999999</t>
  </si>
  <si>
    <t>78022</t>
  </si>
  <si>
    <t>CÍLENÉ VYŠETŘENÍ ANESTEZIOLOGEM</t>
  </si>
  <si>
    <t>78023</t>
  </si>
  <si>
    <t>KONTROLNÍ VYŠETŘENÍ ANESTEZIOLOGEM</t>
  </si>
  <si>
    <t>80111</t>
  </si>
  <si>
    <t>APLIKACE ANALGETICKÝCH SMĚSÍ DO KONTINUÁLNÍCH KATÉ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</si>
  <si>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</si>
  <si>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</si>
  <si>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</si>
  <si>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</si>
  <si>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</si>
  <si>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</si>
  <si>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</si>
  <si>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</si>
  <si>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</si>
  <si>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</si>
  <si>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</si>
  <si>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</si>
  <si>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</si>
  <si>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</si>
  <si>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</si>
  <si>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</si>
  <si>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</si>
  <si>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</si>
  <si>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</si>
  <si>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</si>
  <si>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</si>
  <si>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</si>
  <si>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</si>
  <si>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</si>
  <si>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</si>
  <si>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</si>
  <si>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</si>
  <si>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</si>
  <si>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5F1</t>
  </si>
  <si>
    <t>54320</t>
  </si>
  <si>
    <t xml:space="preserve">ENDARTEREKTOMIE KAROTICKÁ A OSTATNÍCH PERIFERNÍCH </t>
  </si>
  <si>
    <t>57235</t>
  </si>
  <si>
    <t>TORAKOTOMIE PROSTÁ NEBO S BIOPSIÍ, EVAKUACÍ HEMATO</t>
  </si>
  <si>
    <t>5F6</t>
  </si>
  <si>
    <t>0008807</t>
  </si>
  <si>
    <t>0011592</t>
  </si>
  <si>
    <t>0016600</t>
  </si>
  <si>
    <t>0064831</t>
  </si>
  <si>
    <t>AXETINE</t>
  </si>
  <si>
    <t>0065989</t>
  </si>
  <si>
    <t>MYCOMAX</t>
  </si>
  <si>
    <t>0066137</t>
  </si>
  <si>
    <t>0072972</t>
  </si>
  <si>
    <t>AMOKSIKLAV 1,2 G</t>
  </si>
  <si>
    <t>0076360</t>
  </si>
  <si>
    <t>ZINACEF</t>
  </si>
  <si>
    <t>0094176</t>
  </si>
  <si>
    <t>CEFOTAXIME LEK</t>
  </si>
  <si>
    <t>0096414</t>
  </si>
  <si>
    <t>GENTAMICIN LEK</t>
  </si>
  <si>
    <t>0097000</t>
  </si>
  <si>
    <t>METRONIDAZOLE 0,5%-POLPHARMA</t>
  </si>
  <si>
    <t>0151458</t>
  </si>
  <si>
    <t>CEFUROXIM KABI</t>
  </si>
  <si>
    <t>0156259</t>
  </si>
  <si>
    <t>VANCOMYCIN KABI</t>
  </si>
  <si>
    <t>0162180</t>
  </si>
  <si>
    <t>CIPROFLOXACIN KABI</t>
  </si>
  <si>
    <t>0162187</t>
  </si>
  <si>
    <t>0164401</t>
  </si>
  <si>
    <t>0166269</t>
  </si>
  <si>
    <t>0164407</t>
  </si>
  <si>
    <t>0201030</t>
  </si>
  <si>
    <t>0092359</t>
  </si>
  <si>
    <t>PROSTAPHLIN</t>
  </si>
  <si>
    <t>0113453</t>
  </si>
  <si>
    <t>0129834</t>
  </si>
  <si>
    <t>0129836</t>
  </si>
  <si>
    <t>0182977</t>
  </si>
  <si>
    <t>CEFTRIAXON MEDOPHARM</t>
  </si>
  <si>
    <t>0141263</t>
  </si>
  <si>
    <t>PIPERACILLIN/TAZOBACTAM MYLAN</t>
  </si>
  <si>
    <t>0183817</t>
  </si>
  <si>
    <t>ARCHIFAR</t>
  </si>
  <si>
    <t>0029817</t>
  </si>
  <si>
    <t>GLIOLAN</t>
  </si>
  <si>
    <t>0136961</t>
  </si>
  <si>
    <t>TIGECYCLINE SANDOZ</t>
  </si>
  <si>
    <t>2</t>
  </si>
  <si>
    <t>0007917</t>
  </si>
  <si>
    <t>Erytrocyty bez buffy coatu</t>
  </si>
  <si>
    <t>0007955</t>
  </si>
  <si>
    <t>Erytrocyty deleukotizované</t>
  </si>
  <si>
    <t>0207921</t>
  </si>
  <si>
    <t>Plazma čerstvá zmrazená</t>
  </si>
  <si>
    <t>3</t>
  </si>
  <si>
    <t>0005606</t>
  </si>
  <si>
    <t>NÁVLEK NA OPMI, TYP 71                      306071</t>
  </si>
  <si>
    <t>0012683</t>
  </si>
  <si>
    <t>IMPLANTÁT MAXILLOFACIÁLNÍ</t>
  </si>
  <si>
    <t>0012684</t>
  </si>
  <si>
    <t>0012715</t>
  </si>
  <si>
    <t>0018678</t>
  </si>
  <si>
    <t>CEMENT KOSTNÍ PALACOS R - 40 + GENTAMICINUM  2X40G</t>
  </si>
  <si>
    <t>0048898</t>
  </si>
  <si>
    <t>EXTRAKTOR - KOŠÍČEK NITINOL</t>
  </si>
  <si>
    <t>0048989</t>
  </si>
  <si>
    <t>ELEKTRODA KOAGULAČNÍ JEDNORÁZOVÁ GN211</t>
  </si>
  <si>
    <t>0054512</t>
  </si>
  <si>
    <t>SYSTÉM ZEVNÍ DRENÁŽNÍ A MONITOROVACÍ LIKVOROVÝ DOČ</t>
  </si>
  <si>
    <t>0054514</t>
  </si>
  <si>
    <t>0054518</t>
  </si>
  <si>
    <t>SYSTÉM ZEVNÍ DRENÁŽNÍ A MONITOROVACÍ LIKVOROVÝ</t>
  </si>
  <si>
    <t>0059072</t>
  </si>
  <si>
    <t>KLIP PERM.MOZK.ANEURY.FE680K.90.700.10.20</t>
  </si>
  <si>
    <t>0059074</t>
  </si>
  <si>
    <t>KLIP PERM.MOZK.ANEURY.FE682K.92.711.12.22.42.52</t>
  </si>
  <si>
    <t>0059080</t>
  </si>
  <si>
    <t>KLIP PERM.MOZK.ANEURY.FE694K.713.14.16.17.24.26.44</t>
  </si>
  <si>
    <t>0059098</t>
  </si>
  <si>
    <t>KLIP PERM.MOZK.ANEURY.FE740K.50.60</t>
  </si>
  <si>
    <t>0067006</t>
  </si>
  <si>
    <t xml:space="preserve">IMPLANTÁT SPINÁLNÍ SYSTÉM DENS ACCESS             </t>
  </si>
  <si>
    <t>0067415</t>
  </si>
  <si>
    <t>IMPLANTÁT SPINÁLNÍ SYSTÉM CASPAR KRČNÍ  PŘEDNÍ PŘÍ</t>
  </si>
  <si>
    <t>0067417</t>
  </si>
  <si>
    <t>0067537</t>
  </si>
  <si>
    <t>0067884</t>
  </si>
  <si>
    <t>IMPLANTÁT KOSTNÍ UMĚLÁ NÁHRADA DURÁLNÍ TVRDÉ PLENY</t>
  </si>
  <si>
    <t>0067887</t>
  </si>
  <si>
    <t>0067891</t>
  </si>
  <si>
    <t>IMPLANTÁT SPINÁL.NÁHRADA MEZIOBRATLOVÁ FUSION    K</t>
  </si>
  <si>
    <t>0068662</t>
  </si>
  <si>
    <t>IMPLANTÁT SPINÁLNÍ SYSTÉM TSLP           HRUDNÍ BE</t>
  </si>
  <si>
    <t>0068664</t>
  </si>
  <si>
    <t>0068666</t>
  </si>
  <si>
    <t>IMPLANTÁT SPINÁLNÍ SYSTÉM VECTRA                 K</t>
  </si>
  <si>
    <t>0068667</t>
  </si>
  <si>
    <t>0068670</t>
  </si>
  <si>
    <t>0069080</t>
  </si>
  <si>
    <t>IMPLANTÁT KOSTNÍ UMĚLÁ NÁHRADA TKÁNĚ  CHRONOS</t>
  </si>
  <si>
    <t>0069212</t>
  </si>
  <si>
    <t>IMPLANTÁT SPINÁLNÍ SYSTÉM EXPEDIUM FIXAČNÍ ANTERIO</t>
  </si>
  <si>
    <t>0069215</t>
  </si>
  <si>
    <t>0069216</t>
  </si>
  <si>
    <t xml:space="preserve">IMPLANTÁT SPINÁLNÍ SYSTÉM EXPEDIUM FIXAČNÍ        </t>
  </si>
  <si>
    <t>0069283</t>
  </si>
  <si>
    <t xml:space="preserve">IMPLANTÁT SPINÁLNÍ SYSTÉM AXON                    </t>
  </si>
  <si>
    <t>0069284</t>
  </si>
  <si>
    <t>0069597</t>
  </si>
  <si>
    <t>SYSTÉM HYDROCEPHALNÍ DRENÁŽNÍ-SHUNT</t>
  </si>
  <si>
    <t>0069861</t>
  </si>
  <si>
    <t>IMPLANTÁT SPINÁL.NÁHRADA MEZIOBRAT.PYRAMESH TI KRK</t>
  </si>
  <si>
    <t>NÁHR. KYČ.KL., VLOŽKA CHIRUL.PŘEVÝŠ.JAMKY SFÉR.</t>
  </si>
  <si>
    <t>0096316</t>
  </si>
  <si>
    <t>IMPLANTÁT KOSTNÍ UMĚLÁ NÁHRADA DURÁLNÍ S KOLAGENEM</t>
  </si>
  <si>
    <t>0096317</t>
  </si>
  <si>
    <t>0096462</t>
  </si>
  <si>
    <t>SYSTÉM NEUROSTIMULAČNÍ - SCS - PRIME ADVANCED 3770</t>
  </si>
  <si>
    <t>0096970</t>
  </si>
  <si>
    <t>IMPLANTÁT KOSTNÍ PRO VERTEBROPLASTIKU PERKUTÁNNÍ</t>
  </si>
  <si>
    <t>0163075</t>
  </si>
  <si>
    <t xml:space="preserve">IMPLANTÁT MAXILLOFACIÁLNÍ STŘEDNÍ OBLIČEJOVÁ ETÁŽ </t>
  </si>
  <si>
    <t>0193607</t>
  </si>
  <si>
    <t>SYSTÉM NEUROSTIMULAČNÍ - ELEKTRODA PRO SCS - VECTR</t>
  </si>
  <si>
    <t>0193604</t>
  </si>
  <si>
    <t>SYSTÉM NEUROSTIMULAČNÍ - SCS - PRIME ADVANCED SURE</t>
  </si>
  <si>
    <t>0048653</t>
  </si>
  <si>
    <t>PROSTŘEDEK HEMOSTATICKÝ - SURGICEL</t>
  </si>
  <si>
    <t>0166185</t>
  </si>
  <si>
    <t>IMPLANTÁT PRO KYFOPLASTIKU PERKUTÁNNÍ VBS S/M/L 2B</t>
  </si>
  <si>
    <t>0067885</t>
  </si>
  <si>
    <t>0069961</t>
  </si>
  <si>
    <t>IMPLANTÁT SPINÁLNÍ SYSTÉM CDH X10 CROSSLINK TI HRU</t>
  </si>
  <si>
    <t>0091648</t>
  </si>
  <si>
    <t>IMPLANTÁT KOSTNÍ UMĚLÁ NÁHRADA TKÁNĚ  ACTIFUSE  BI</t>
  </si>
  <si>
    <t>0068306</t>
  </si>
  <si>
    <t>SYSTÉM NEUROSTIMULAČNÍ - SCS - ELEKTRODA</t>
  </si>
  <si>
    <t>0114293</t>
  </si>
  <si>
    <t>IMPLANTÁT SPINÁL.NÁHRAD.MEZIOBRATL. FUSION CAGE BE</t>
  </si>
  <si>
    <t>0114253</t>
  </si>
  <si>
    <t>IMPLANTÁT SPINÁLNÍ FIXAČNÍ SYSTÉM PS HRUD/BED.ZADN</t>
  </si>
  <si>
    <t>0114256</t>
  </si>
  <si>
    <t>0114292</t>
  </si>
  <si>
    <t>IMPLANTÁT SPINÁL.NÁHRADA MEZIOBRATL. FUSION CAGE K</t>
  </si>
  <si>
    <t>0114255</t>
  </si>
  <si>
    <t>0114260</t>
  </si>
  <si>
    <t>IMPLANTÁT SPINÁLNÍ FIXAČNÍ SYSTÉM FJR HRUD/BED.ZAD</t>
  </si>
  <si>
    <t>0114261</t>
  </si>
  <si>
    <t>0114263</t>
  </si>
  <si>
    <t>0114295</t>
  </si>
  <si>
    <t>IMPLANTÁT SPINÁL.NÁHRADA MEZIOBRATL. FUSION CAGE B</t>
  </si>
  <si>
    <t>0069857</t>
  </si>
  <si>
    <t>0113876</t>
  </si>
  <si>
    <t xml:space="preserve">IMPLANTÁT SPINÁLNÍ SAKROILIAKÁLNÍ IFUSE MIS BOČNÍ </t>
  </si>
  <si>
    <t>0194326</t>
  </si>
  <si>
    <t>SYSTÉM HYDROCEFÁLNÍ DRENÁŽNÍ - SENSOR RESERVOIR</t>
  </si>
  <si>
    <t>0114661</t>
  </si>
  <si>
    <t>IMPLANTÁT SPINÁL.NÁHRADA OBRATLOVÁ BIOLIGN HRUD/BE</t>
  </si>
  <si>
    <t>0114660</t>
  </si>
  <si>
    <t>0114270</t>
  </si>
  <si>
    <t>IMPLANTÁT SPINÁLNÍ FIXAČNÍ SYSTÉM FJS HRUD/BED.ZAD</t>
  </si>
  <si>
    <t>0114283</t>
  </si>
  <si>
    <t>IMPLANTÁT SPINÁLNÍ FIXAČNÍ SYSTÉM USMART HRUD/BED.</t>
  </si>
  <si>
    <t>0114286</t>
  </si>
  <si>
    <t>0114254</t>
  </si>
  <si>
    <t>0115099</t>
  </si>
  <si>
    <t>IMPLANTÁT SPINÁLNÍ FIXAČNÍ SYSTÉM FCS HRUD/BED.ZAD</t>
  </si>
  <si>
    <t>0114285</t>
  </si>
  <si>
    <t>0114262</t>
  </si>
  <si>
    <t>0114459</t>
  </si>
  <si>
    <t xml:space="preserve">IMPLANTÁT SPINÁLNÍ SYSTÉM VIRAGE OCT KRČNÍ/HRUDNÍ </t>
  </si>
  <si>
    <t>0114853</t>
  </si>
  <si>
    <t>IMPLANTÁT SPINÁLNÍ FIXAČNÍ SYSTÉM VENUS HRUD/BED.Z</t>
  </si>
  <si>
    <t>0114460</t>
  </si>
  <si>
    <t>0163157</t>
  </si>
  <si>
    <t>IMPLANTÁT PRO KRANIOPLASTIKU MATRIX NEURO SYNTHES</t>
  </si>
  <si>
    <t>0114461</t>
  </si>
  <si>
    <t>0114155</t>
  </si>
  <si>
    <t>NÁHRADA KOLENNÍHO KLOUBU UNITY</t>
  </si>
  <si>
    <t>0114288</t>
  </si>
  <si>
    <t>0114289</t>
  </si>
  <si>
    <t>0068202</t>
  </si>
  <si>
    <t>SYSTÉM HYDROCEPHALNÍ DRENÁŽNÍ</t>
  </si>
  <si>
    <t>0114858</t>
  </si>
  <si>
    <t>0114259</t>
  </si>
  <si>
    <t>0043970</t>
  </si>
  <si>
    <t>SYSTÉM MONITOROVACÍ INTRAKRANIÁLNÍ TKÁŇOVÁ O2 NERO</t>
  </si>
  <si>
    <t>0115260</t>
  </si>
  <si>
    <t>IMPLANTÁT SPINÁLNÍ NÁHR.MEZIOBR. LUMIR BEDERNÍ BOČ</t>
  </si>
  <si>
    <t>0115259</t>
  </si>
  <si>
    <t>0200017</t>
  </si>
  <si>
    <t>IMPLANTÁT SPINÁLNÍ SYSTÉM HERO KRČNÍ PŘEDNÍ PŘÍSTU</t>
  </si>
  <si>
    <t>0200015</t>
  </si>
  <si>
    <t>0048658</t>
  </si>
  <si>
    <t>PROSTŘEDEK HEMOSTATICKÝ - SURGICEL FIBRILLAR</t>
  </si>
  <si>
    <t>0058605</t>
  </si>
  <si>
    <t>KARDIOSTEH PROLENE W8310,8330,8556,8710,8721,8816</t>
  </si>
  <si>
    <t>0058606</t>
  </si>
  <si>
    <t>KARDIOSTEH PROLENE W8305,8597,8802,F1832,EH7835H,8</t>
  </si>
  <si>
    <t>0046653</t>
  </si>
  <si>
    <t>OXYGENÁTOR-KANYLA VENÓZNÍ ME V XXXX</t>
  </si>
  <si>
    <t>0114863</t>
  </si>
  <si>
    <t>0114964</t>
  </si>
  <si>
    <t xml:space="preserve">NÁHRADA LOKETNÍHO KLOUBU DEPUY SYNTHES, PRIMÁRNÍ, </t>
  </si>
  <si>
    <t>0114282</t>
  </si>
  <si>
    <t>IMPLANTÁT SPINÁLNÍ SYSTÉM CFS KRČNÍ ZADNÍ PŘÍSTUP</t>
  </si>
  <si>
    <t>29410</t>
  </si>
  <si>
    <t>ODBĚR MOZKOMÍŠNÍHO MOKU LUMBÁLNÍ NEBO SUBOKCIPITÁL</t>
  </si>
  <si>
    <t>56113</t>
  </si>
  <si>
    <t>INTRAKRANIÁLNÍ DURÁLNÍ REKONSTRUKCE</t>
  </si>
  <si>
    <t>56119</t>
  </si>
  <si>
    <t>DEKOMPRESIVNÍ KRANIEKTOMIE</t>
  </si>
  <si>
    <t>56133</t>
  </si>
  <si>
    <t>VENTRIKULOSTOMIE III. - STOOCKEY- SCARFF</t>
  </si>
  <si>
    <t>56163</t>
  </si>
  <si>
    <t>ZEVNÍ KOMOROVÁ DRENÁŽ NEBO ZAVEDENÍ ČIDLA NA MĚŘEN</t>
  </si>
  <si>
    <t>56169</t>
  </si>
  <si>
    <t>VENTRIKULOSKOPIE</t>
  </si>
  <si>
    <t>56173</t>
  </si>
  <si>
    <t xml:space="preserve">NEURINOM AKUSTIKU, NEURINOM TRIGEMINU, EXPANZE NA </t>
  </si>
  <si>
    <t>56239</t>
  </si>
  <si>
    <t>ODSTRANĚNÍ STIMULAČNÍ MÍŠNÍ ELEKTRODY</t>
  </si>
  <si>
    <t>56249</t>
  </si>
  <si>
    <t>ODSTRANĚNÍ EXTRADURÁLNÍHO TUMORU MÍCHY PŘEDNÍM NEB</t>
  </si>
  <si>
    <t>56324</t>
  </si>
  <si>
    <t>DEKOMPRESE OSTATNÍCH VELKÝCH A STŘEDNÍCH NERVŮ</t>
  </si>
  <si>
    <t>56413</t>
  </si>
  <si>
    <t>MIKROCHIRURGICKÁ SUTURA NERVU PŘÍMÁ BEZ AUTOTRANSP</t>
  </si>
  <si>
    <t>56419</t>
  </si>
  <si>
    <t>POUŽITÍ OPERAČNÍHO MIKROSKOPU Á 15 MINUT</t>
  </si>
  <si>
    <t>61137</t>
  </si>
  <si>
    <t>ODBĚR FASCIÁLNÍHO ŠTĚPU Z FASCIA LATA</t>
  </si>
  <si>
    <t>65513</t>
  </si>
  <si>
    <t>PŘÍPRAVA FASCIÁLNÍHO A PERIKRANIÁLNÍHO LALOKU K RE</t>
  </si>
  <si>
    <t>66313</t>
  </si>
  <si>
    <t xml:space="preserve">DELIBERACE - ODSTRANĚNÍ ÚTLAKU - DURÁLNÍHO VAKU A </t>
  </si>
  <si>
    <t>66319</t>
  </si>
  <si>
    <t>RESEKCE JINÉ NS ČÁSTI OBRATLE - INTERVERTEBRÁLNÍHO</t>
  </si>
  <si>
    <t>66323</t>
  </si>
  <si>
    <t>PŘEDNÍ RESEKCE OBRATLOVÉHO TĚLA - SOMATEKTOMIE - I</t>
  </si>
  <si>
    <t>66329</t>
  </si>
  <si>
    <t>FŮZE PÁTEŘE - STANDARDNÍ - PŘEDNÍ - INTERSOMATICKÁ</t>
  </si>
  <si>
    <t>66333</t>
  </si>
  <si>
    <t>PŘÍSTUPY NA PÁTEŘ - NESTANDARDNÍ - PŘEDNÍ</t>
  </si>
  <si>
    <t>66339</t>
  </si>
  <si>
    <t>OPERAČNÍ PŘÍSTUP NA PÁTEŘ - STANDARDNÍ - ZADNÍ SKE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</si>
  <si>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</si>
  <si>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</si>
  <si>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</si>
  <si>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</si>
  <si>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</si>
  <si>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</si>
  <si>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66335</t>
  </si>
  <si>
    <t xml:space="preserve">OPERAČNÍ PŘÍSTUP NA PÁTEŘ - STANDARDNÍ - PŘEDNÍ - </t>
  </si>
  <si>
    <t>00602</t>
  </si>
  <si>
    <t>OD TYPU 02 - PRO NEMOCNICE TYPU 3, (KATEGORIE 6)</t>
  </si>
  <si>
    <t>66315</t>
  </si>
  <si>
    <t xml:space="preserve">INSTRUMENTACE C, T, L, S PÁTEŘE - PŘEDNÍ I ZADNÍ, </t>
  </si>
  <si>
    <t>99999</t>
  </si>
  <si>
    <t>Nespecifikovany vykon</t>
  </si>
  <si>
    <t>66337</t>
  </si>
  <si>
    <t xml:space="preserve">OPERAČNÍ PŘÍSTUP K PÁTEŘI - STANDARDNÍ - PŘEDNÍ - </t>
  </si>
  <si>
    <t>66311</t>
  </si>
  <si>
    <t xml:space="preserve">INTRADURÁLNÍ RESEKCE A PLASTIKA - KAŽDÉHO JEDNOHO </t>
  </si>
  <si>
    <t>56151</t>
  </si>
  <si>
    <t>TREPANACE PRO EXTRACEREBRÁLNÍ HEMATOM NEBO KRANIOT</t>
  </si>
  <si>
    <t>56165</t>
  </si>
  <si>
    <t>STEREOTAXE</t>
  </si>
  <si>
    <t>66341</t>
  </si>
  <si>
    <t>OPERAČNÍ PŘÍSTUP K PÁTEŘI - STANDARDNÍ - ZADNÍ TZV</t>
  </si>
  <si>
    <t>56131</t>
  </si>
  <si>
    <t xml:space="preserve">OPAKOVANÁ KRANIOTOMIE PRO POOPERAČNÍ HEMATOM NEBO </t>
  </si>
  <si>
    <t>56435</t>
  </si>
  <si>
    <t>SPINÁLNÍ A KRANIÁLNÍ NAVIGACE Á 15 MIN.</t>
  </si>
  <si>
    <t>56142</t>
  </si>
  <si>
    <t>MIKROVASKULÁRNÍ DEKOMPRESE HLAVOVÝCH NERVŮ V ZADNÍ</t>
  </si>
  <si>
    <t>56145</t>
  </si>
  <si>
    <t>OŠETŘENÍ JEDNODUCHÉ - VPÁČENÉ ZLOMENINY LEBKY</t>
  </si>
  <si>
    <t>56177</t>
  </si>
  <si>
    <t>KRANIOTOMIE A RESEKCE, PŘÍPADNĚ LOBEKTOMIE PRO TUM</t>
  </si>
  <si>
    <t>66325</t>
  </si>
  <si>
    <t>RESEKCE OBRATLE - ZADNÍ - LAMINEKTOMIE KOMPLETNÍ J</t>
  </si>
  <si>
    <t>56325</t>
  </si>
  <si>
    <t>ODSTRANĚNÍ TUMORU VELKÝCH NERVŮ</t>
  </si>
  <si>
    <t>66331</t>
  </si>
  <si>
    <t>FŮZE PÁTEŘE - STANDARDNÍ ZADNÍ - 1 SEGMENT</t>
  </si>
  <si>
    <t>99980</t>
  </si>
  <si>
    <t>(DRG) PACIENT S DIAGNOSTIKOVANÝM POLYTRAUMATEM S I</t>
  </si>
  <si>
    <t>66327</t>
  </si>
  <si>
    <t>RESEKCE OBRATLE - ZADNÍ - LAMINEKTOMIE INKOMPLETNÍ</t>
  </si>
  <si>
    <t>56135</t>
  </si>
  <si>
    <t>KRANIOPLASTIKA AKRYLÁTOVÁ, PLEXISKLOVÁ, KOVOVÁ NEB</t>
  </si>
  <si>
    <t>56175</t>
  </si>
  <si>
    <t>ODSTRANĚNÍ TUMORU HYPOFÝZY TRANSSFENOIDÁLNÍM PŘÍST</t>
  </si>
  <si>
    <t>66317</t>
  </si>
  <si>
    <t>REVIZNÍ OPERACE PÁTEŘE - PŘEDNÍ - ZADNÍ - ODSTRANĚ</t>
  </si>
  <si>
    <t>56247</t>
  </si>
  <si>
    <t>ČÁSTEČNÉ NEBO TOTÁLNÍ ODSTRANĚNÍ EXTRADURÁLNÍHO TU</t>
  </si>
  <si>
    <t>56251</t>
  </si>
  <si>
    <t>ČÁSTEČNÉ NEBO TOTÁLNÍ ODSTRANĚNÍ INTRADURÁLNÍHO TU</t>
  </si>
  <si>
    <t>56117</t>
  </si>
  <si>
    <t>INTRAKRANIÁLNÍ REKONSTRUKČNÍ OPERACE PŘI LIKVOREI</t>
  </si>
  <si>
    <t>66321</t>
  </si>
  <si>
    <t>RESEKCE OBRATLOVÉHO TĚLA - SOMATEKTONIE - KOMPLETN</t>
  </si>
  <si>
    <t>56167</t>
  </si>
  <si>
    <t>VENTRIKULÁRNÍ PUNKCE</t>
  </si>
  <si>
    <t>61141</t>
  </si>
  <si>
    <t>ODBĚR NERVOVÉHO ŠTĚPU PRO MIKROCHIRURGICKÉ VÝKONY</t>
  </si>
  <si>
    <t>80115</t>
  </si>
  <si>
    <t>IMPLANTACE NEUROSTIMULAČNÍHO ZAŘÍZENÍ (SYSTÉMU) PR</t>
  </si>
  <si>
    <t>56157</t>
  </si>
  <si>
    <t>KRANIOTOMIE PRO SUPRATENTORIÁLNÍ SPONTÁNNÍ INTRACE</t>
  </si>
  <si>
    <t>56125</t>
  </si>
  <si>
    <t>OPERAČNÍ REVIZE NEBO ZAVEDENÍ DRENÁŽE MOZKOMÍŠNÍHO</t>
  </si>
  <si>
    <t>56147</t>
  </si>
  <si>
    <t>OŠETŘENÍ KOMPLIKOVANÉ ZLOMENINY LEBKY S (BEZ) REPA</t>
  </si>
  <si>
    <t>80113</t>
  </si>
  <si>
    <t>IMPLANTACE NEUROSTIMULAČNÍHO ZAŘÍZENÍ PRO STIMULAC</t>
  </si>
  <si>
    <t>66537</t>
  </si>
  <si>
    <t>RESEKCE KOSTRČE</t>
  </si>
  <si>
    <t>56246</t>
  </si>
  <si>
    <t>ODSTRANĚNÍ INTRAMEDULÁRNÍHO TUMORU NEBO EXCIZE NEB</t>
  </si>
  <si>
    <t>56237</t>
  </si>
  <si>
    <t>IMPLANTACE MÍŠNÍ STIMULAČNÍ ELEKTRODY</t>
  </si>
  <si>
    <t>56437</t>
  </si>
  <si>
    <t>ULTRAZVUKOVÝ ASPIRAČNÍ SYSTÉM Á 15 MIN.</t>
  </si>
  <si>
    <t>56178</t>
  </si>
  <si>
    <t>PRODLOUŽENÍ VÝKONU KRANIOTOMIE A RESEKCE, PŘÍPADNĚ</t>
  </si>
  <si>
    <t>56446</t>
  </si>
  <si>
    <t>SPINÁLNÍ NAVIGACE ZALOŽENÁ NA PEROPERAČNÍ ISOFLUOR</t>
  </si>
  <si>
    <t>91991</t>
  </si>
  <si>
    <t>(DRG) KLINICKÉ STADIUM ZHOUBNÉHO NOVOTVARU I</t>
  </si>
  <si>
    <t>91994</t>
  </si>
  <si>
    <t>(DRG) KLINICKÉ STADIUM ZHOUBNÉHO NOVOTVARU IV</t>
  </si>
  <si>
    <t>91985</t>
  </si>
  <si>
    <t>(DRG) ZHOUBNÝ NOVOTVAR S NEURČENÝM STUPNĚM DIFEREN</t>
  </si>
  <si>
    <t>91984</t>
  </si>
  <si>
    <t>(DRG) NEDIFERENCOVANÝ (ANAPLASTICKÝ) ZHOUBNÝ NOVOT</t>
  </si>
  <si>
    <t>5T6</t>
  </si>
  <si>
    <t>0006480</t>
  </si>
  <si>
    <t>0008808</t>
  </si>
  <si>
    <t>0020605</t>
  </si>
  <si>
    <t>COLOMYCIN INJEKCE 1 000 000 MEZINÁRODNÍCH JEDNOTEK</t>
  </si>
  <si>
    <t>0026127</t>
  </si>
  <si>
    <t>0046475</t>
  </si>
  <si>
    <t>0062464</t>
  </si>
  <si>
    <t>0083417</t>
  </si>
  <si>
    <t>MERONEM</t>
  </si>
  <si>
    <t>0092290</t>
  </si>
  <si>
    <t>EDICIN</t>
  </si>
  <si>
    <t>0094155</t>
  </si>
  <si>
    <t>ABAKTAL</t>
  </si>
  <si>
    <t>0112782</t>
  </si>
  <si>
    <t>GENTAMICIN B.BRAUN</t>
  </si>
  <si>
    <t>0112786</t>
  </si>
  <si>
    <t>0121238</t>
  </si>
  <si>
    <t>CEFTRIAXON KABI</t>
  </si>
  <si>
    <t>0131654</t>
  </si>
  <si>
    <t>CEFTAZIDIM KABI</t>
  </si>
  <si>
    <t>0131656</t>
  </si>
  <si>
    <t>0137499</t>
  </si>
  <si>
    <t>0156258</t>
  </si>
  <si>
    <t>0500720</t>
  </si>
  <si>
    <t>MYCAMINE</t>
  </si>
  <si>
    <t>0156835</t>
  </si>
  <si>
    <t>MEROPENEM KABI</t>
  </si>
  <si>
    <t>0166265</t>
  </si>
  <si>
    <t>0113424</t>
  </si>
  <si>
    <t>PIPERACILLIN/TAZOBACTAM IBIGEN</t>
  </si>
  <si>
    <t>0195147</t>
  </si>
  <si>
    <t>AMIKACIN MEDOPHARM</t>
  </si>
  <si>
    <t>0212531</t>
  </si>
  <si>
    <t>0107936</t>
  </si>
  <si>
    <t>Trombocyty z buffy coatu směsné, deleukotizované</t>
  </si>
  <si>
    <t>0107959</t>
  </si>
  <si>
    <t>Trombocyty z aferézy deleukotizované</t>
  </si>
  <si>
    <t>0407942</t>
  </si>
  <si>
    <t>Poíplatek za ozáoení</t>
  </si>
  <si>
    <t>0026140</t>
  </si>
  <si>
    <t>KANYLA TRACHEOSTOMICKÁ S NÍZKOTLAKOU MANŽETOU</t>
  </si>
  <si>
    <t>0043984</t>
  </si>
  <si>
    <t>ČIDLO PRO MĚŘENÍ NITROLEBNÍHO TLAKU NEUROVENT</t>
  </si>
  <si>
    <t>0054513</t>
  </si>
  <si>
    <t>0067017</t>
  </si>
  <si>
    <t xml:space="preserve">IMPLANTÁT SPINÁLNÍ SYSTÉM CERVIFIX                </t>
  </si>
  <si>
    <t>0067416</t>
  </si>
  <si>
    <t>0068197</t>
  </si>
  <si>
    <t>0068665</t>
  </si>
  <si>
    <t>0069282</t>
  </si>
  <si>
    <t>0069596</t>
  </si>
  <si>
    <t>0095661</t>
  </si>
  <si>
    <t>SYSTÉM ZEVNÍ DRENÁŽNÍ LIKVOROVÝ DOČASNÝ CODMAN</t>
  </si>
  <si>
    <t>0095664</t>
  </si>
  <si>
    <t>0096269</t>
  </si>
  <si>
    <t xml:space="preserve">IMPLANTÁT SPINÁLNÍ OC-FUSION FUZE.OKCIPIT/OBRATEL </t>
  </si>
  <si>
    <t>0096271</t>
  </si>
  <si>
    <t>0096272</t>
  </si>
  <si>
    <t>0096309</t>
  </si>
  <si>
    <t xml:space="preserve">IMPLANTÁT SPINÁLNÍ SYSTÉM EXPEDIUM                </t>
  </si>
  <si>
    <t>0162667</t>
  </si>
  <si>
    <t>SYSTÉM HYDROCEPHALNÍ DRENÁŽNÍ - SHUNT SILVERLINE</t>
  </si>
  <si>
    <t>0163241</t>
  </si>
  <si>
    <t>0163243</t>
  </si>
  <si>
    <t>0163249</t>
  </si>
  <si>
    <t>0067419</t>
  </si>
  <si>
    <t>0193162</t>
  </si>
  <si>
    <t>IMPLANTÁT KRANIOFACIÁLNÍ ,  LE FORTE SYSTÉM</t>
  </si>
  <si>
    <t>0114257</t>
  </si>
  <si>
    <t>0043968</t>
  </si>
  <si>
    <t>0142062</t>
  </si>
  <si>
    <t>0114455</t>
  </si>
  <si>
    <t>IMPL. SPINÁL STABIL.SYSTÉM VIRAGE OCT OKCIPITÁL.KR</t>
  </si>
  <si>
    <t>0114453</t>
  </si>
  <si>
    <t>IMPL.SPINÁL.STABIL.SYSTÉM VIRAGE OCT OKCIPITÁL.KRČ</t>
  </si>
  <si>
    <t>0067878</t>
  </si>
  <si>
    <t>0200016</t>
  </si>
  <si>
    <t>0200014</t>
  </si>
  <si>
    <t>00651</t>
  </si>
  <si>
    <t>OD TYPU 51 - PRO NEMOCNICE TYPU 3, (KATEGORIE 6) -</t>
  </si>
  <si>
    <t>00655</t>
  </si>
  <si>
    <t>OD TYPU 55 - PRO NEMOCNICE TYPU 3, (KATEGORIE 6) -</t>
  </si>
  <si>
    <t>71717</t>
  </si>
  <si>
    <t>TRACHEOTOMIE</t>
  </si>
  <si>
    <t>90901</t>
  </si>
  <si>
    <t>(DRG) DOBA TRVÁNÍ UMĚLÉ PLICNÍ VENTILACE DO 24 HOD</t>
  </si>
  <si>
    <t>90902</t>
  </si>
  <si>
    <t xml:space="preserve">(DRG) DOBA TRVÁNÍ UMĚLÉ PLICNÍ VENTILACE VÍCE NEŽ </t>
  </si>
  <si>
    <t>90906</t>
  </si>
  <si>
    <t>90903</t>
  </si>
  <si>
    <t>00658</t>
  </si>
  <si>
    <t>OD TYPU 58 - PRO NEMOCNICE TYPU 3, (KATEGORIE 6) -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</si>
  <si>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</si>
  <si>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</si>
  <si>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</si>
  <si>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</si>
  <si>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</si>
  <si>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</si>
  <si>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</si>
  <si>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6F1</t>
  </si>
  <si>
    <t>61151</t>
  </si>
  <si>
    <t>UZAVŘENÍ DEFEKTU KOŽNÍM LALOKEM MÍSTNÍM NAD 20 CM^</t>
  </si>
  <si>
    <t>6F5</t>
  </si>
  <si>
    <t>65211</t>
  </si>
  <si>
    <t>OŠETŘENÍ ZLOMENINY ČELISTI DESTIČKOVOU ŠROUBOVANOU</t>
  </si>
  <si>
    <t>65935</t>
  </si>
  <si>
    <t xml:space="preserve">REPOZICE A FIXACE ZLOMENINY ZYGOMATIKOMAXILÁRNÍHO </t>
  </si>
  <si>
    <t>75381</t>
  </si>
  <si>
    <t>REKOSTRUKCE SPODINY OČNICE</t>
  </si>
  <si>
    <t>6F6</t>
  </si>
  <si>
    <t>66039</t>
  </si>
  <si>
    <t>SLOŽITÁ ARTROSKOPIE</t>
  </si>
  <si>
    <t>66133</t>
  </si>
  <si>
    <t>UDRŽOVÁNÍ PROPLACHOVÉ LAVÁŽE ZA JEDEN DEN</t>
  </si>
  <si>
    <t>66829</t>
  </si>
  <si>
    <t>ZAVEDENÍ PROPLACHOVÉ LAVÁŽE</t>
  </si>
  <si>
    <t>66815</t>
  </si>
  <si>
    <t>AUTOGENNÍ ŠTĚP</t>
  </si>
  <si>
    <t>66827</t>
  </si>
  <si>
    <t>ZAVEDENÍ EXTENZE - SKELETÁLNÍ TRAKCE</t>
  </si>
  <si>
    <t>7F1</t>
  </si>
  <si>
    <t>71022</t>
  </si>
  <si>
    <t>CÍLENÉ VYŠETŘENÍ OTORINOLARYNGOLOGEM</t>
  </si>
  <si>
    <t>71213</t>
  </si>
  <si>
    <t>ENDOSKOPIE PARANASÁLNÍ DUTINY</t>
  </si>
  <si>
    <t>71641</t>
  </si>
  <si>
    <t>SUBMUKÓZNÍ RESEKCE NOSNÍ PŘEPÁŽKY</t>
  </si>
  <si>
    <t>71651</t>
  </si>
  <si>
    <t>SEPTOPLASTIKA</t>
  </si>
  <si>
    <t>71677</t>
  </si>
  <si>
    <t>ETMOIDEKTOMIE ENDONAZÁLNÍ</t>
  </si>
  <si>
    <t>71681</t>
  </si>
  <si>
    <t>SFENOIDOTOMIE</t>
  </si>
  <si>
    <t>76801</t>
  </si>
  <si>
    <t>POUŽITÍ TELEVIZNÍHO ŘETĚZCE PŘI ENDOSKOPICKÉM VÝKO</t>
  </si>
  <si>
    <t>71639</t>
  </si>
  <si>
    <t>ENDOSKOPICKÁ OPERACE V NOSNÍ DUTINĚ</t>
  </si>
  <si>
    <t>71635</t>
  </si>
  <si>
    <t>MUKOTOMIE NEBO KONCHEKTOMIE</t>
  </si>
  <si>
    <t>7F5</t>
  </si>
  <si>
    <t>75323</t>
  </si>
  <si>
    <t>PENETRUJÍCÍ A PERFORUJÍCÍ PORANĚNÍ OKA</t>
  </si>
  <si>
    <t>809</t>
  </si>
  <si>
    <t>89311</t>
  </si>
  <si>
    <t xml:space="preserve">INTERVENČNÍ VÝKON ŘÍZENÝ RDG METODOU (SKIASKOPIE, </t>
  </si>
  <si>
    <t>07</t>
  </si>
  <si>
    <t>08</t>
  </si>
  <si>
    <t>09</t>
  </si>
  <si>
    <t>10</t>
  </si>
  <si>
    <t>11</t>
  </si>
  <si>
    <t>13</t>
  </si>
  <si>
    <t>14</t>
  </si>
  <si>
    <t>16</t>
  </si>
  <si>
    <t>17</t>
  </si>
  <si>
    <t>18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</si>
  <si>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</si>
  <si>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</si>
  <si>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</si>
  <si>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</si>
  <si>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</si>
  <si>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</si>
  <si>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</si>
  <si>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</si>
  <si>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</si>
  <si>
    <t>00041</t>
  </si>
  <si>
    <t>A</t>
  </si>
  <si>
    <t xml:space="preserve">DLOUHODOBÁ MECHANICKÁ VENTILACE &gt; 240 HODIN (11-21 DNÍ) BEZ C                                       </t>
  </si>
  <si>
    <t>00051</t>
  </si>
  <si>
    <t xml:space="preserve">DLOUHODOBÁ MECHANICKÁ VENTILACE &gt; 96 HODIN (5-10 DNÍ) BEZ CC                                        </t>
  </si>
  <si>
    <t>00053</t>
  </si>
  <si>
    <t xml:space="preserve">DLOUHODOBÁ MECHANICKÁ VENTILACE &gt; 96 HODIN (5-10 DNÍ) S MCC                                         </t>
  </si>
  <si>
    <t>00123</t>
  </si>
  <si>
    <t xml:space="preserve">DLOUHODOBÁ MECHANICKÁ VENTILACE &gt; 240 HODIN (11-21 DNÍ) S EKO                                       </t>
  </si>
  <si>
    <t>00131</t>
  </si>
  <si>
    <t xml:space="preserve">DLOUHODOBÁ MECHANICKÁ VENTILACE &gt; 96 HODIN (5-10 DNÍ) S EKONO                                       </t>
  </si>
  <si>
    <t>00132</t>
  </si>
  <si>
    <t>00133</t>
  </si>
  <si>
    <t>00190</t>
  </si>
  <si>
    <t xml:space="preserve">IMPLANTACE JINÝCH NEUROSTIMULÁTORU A LÉKOVÉ PUMPY                                                   </t>
  </si>
  <si>
    <t>01011</t>
  </si>
  <si>
    <t xml:space="preserve">KRANIOTOMIE BEZ CC                                                                                  </t>
  </si>
  <si>
    <t>01012</t>
  </si>
  <si>
    <t xml:space="preserve">KRANIOTOMIE S CC                                                                                    </t>
  </si>
  <si>
    <t>01013</t>
  </si>
  <si>
    <t xml:space="preserve">KRANIOTOMIE S MCC                                                                                   </t>
  </si>
  <si>
    <t>01021</t>
  </si>
  <si>
    <t xml:space="preserve">SPINÁLNÍ VÝKONY BEZ CC                                                                              </t>
  </si>
  <si>
    <t>01022</t>
  </si>
  <si>
    <t xml:space="preserve">SPINÁLNÍ VÝKONY S CC                                                                                </t>
  </si>
  <si>
    <t>01031</t>
  </si>
  <si>
    <t xml:space="preserve">VÝKONY NA EXTRAKRANIÁLNÍCH CÉVÁCH BEZ CC                                                            </t>
  </si>
  <si>
    <t>01041</t>
  </si>
  <si>
    <t xml:space="preserve">VÝKONY NA KRANIÁLNÍCH A PERIFERNÍCH NERVECH BEZ CC                                                  </t>
  </si>
  <si>
    <t>01061</t>
  </si>
  <si>
    <t xml:space="preserve">JINÉ VÝKONY PŘI ONEMOCNĚNÍCH A PORUCHÁCH NERVOVÉHO SYSTÉMU BE                                       </t>
  </si>
  <si>
    <t>01080</t>
  </si>
  <si>
    <t xml:space="preserve">ENDOVASKULÁRNÍ VÝKONY PŘI JINÝCH ONEMOCNĚNÍCH NERVOVÉHO SYSTÉ                                       </t>
  </si>
  <si>
    <t>01311</t>
  </si>
  <si>
    <t xml:space="preserve">MALIGNÍ ONEMOCNĚNÍ, NĚKTERÉ INFEKCE A DEGENERATIVNÍ PORUCHY N                                       </t>
  </si>
  <si>
    <t>01312</t>
  </si>
  <si>
    <t>01331</t>
  </si>
  <si>
    <t xml:space="preserve">NETRAUMATICKÉ INTRAKRANIÁLNÍ KRVÁCENÍ BEZ CC                                                        </t>
  </si>
  <si>
    <t>01333</t>
  </si>
  <si>
    <t xml:space="preserve">NETRAUMATICKÉ INTRAKRANIÁLNÍ KRVÁCENÍ S MCC                                                         </t>
  </si>
  <si>
    <t>01371</t>
  </si>
  <si>
    <t xml:space="preserve">PORUCHY KRANIÁLNÍCH A PERIFERNÍCH NERVŮ BEZ CC                                                      </t>
  </si>
  <si>
    <t>01382</t>
  </si>
  <si>
    <t xml:space="preserve">BAKTERIÁLNÍ A TUBERKULÓZNÍ INFEKCE NERVOVÉHO SYSTÉMU S CC                                           </t>
  </si>
  <si>
    <t>01441</t>
  </si>
  <si>
    <t xml:space="preserve">KRANIÁLNÍ A INTRAKRANIÁLNÍ PORANĚNÍ BEZ CC                                                          </t>
  </si>
  <si>
    <t>01442</t>
  </si>
  <si>
    <t xml:space="preserve">KRANIÁLNÍ A INTRAKRANIÁLNÍ PORANĚNÍ S CC                                                            </t>
  </si>
  <si>
    <t>01443</t>
  </si>
  <si>
    <t xml:space="preserve">KRANIÁLNÍ A INTRAKRANIÁLNÍ PORANĚNÍ S MCC                                                           </t>
  </si>
  <si>
    <t>01461</t>
  </si>
  <si>
    <t xml:space="preserve">JINÉ PORUCHY NERVOVÉHO SYSTÉMU BEZ CC                                                               </t>
  </si>
  <si>
    <t>04331</t>
  </si>
  <si>
    <t xml:space="preserve">ZÁVAŽNÉ TRAUMA HRUDNÍKU BEZ CC                                                                      </t>
  </si>
  <si>
    <t>05141</t>
  </si>
  <si>
    <t xml:space="preserve">JINÉ VASKULÁRNÍ VÝKONY BEZ CC                                                                       </t>
  </si>
  <si>
    <t>05381</t>
  </si>
  <si>
    <t xml:space="preserve">PERIFERNÍ A JINÉ VASKULÁRNÍ PORUCHY BEZ CC                                                          </t>
  </si>
  <si>
    <t>05382</t>
  </si>
  <si>
    <t xml:space="preserve">PERIFERNÍ A JINÉ VASKULÁRNÍ PORUCHY S CC                                                            </t>
  </si>
  <si>
    <t>08031</t>
  </si>
  <si>
    <t xml:space="preserve">FÚZE PÁTEŘE, NE PRO DEFORMITY BEZ CC                                                                </t>
  </si>
  <si>
    <t>08032</t>
  </si>
  <si>
    <t xml:space="preserve">FÚZE PÁTEŘE, NE PRO DEFORMITY S CC                                                                  </t>
  </si>
  <si>
    <t>08051</t>
  </si>
  <si>
    <t xml:space="preserve">REKONSTRUKČNÍ VÝKONY KRANIÁLNÍCH A OBLIČEJOVÝCH KOSTÍ BEZ CC                                        </t>
  </si>
  <si>
    <t>08092</t>
  </si>
  <si>
    <t xml:space="preserve">TRANSPLANTACE KŮŽE NEBO TKÁNĚ PRO PORUCHY MUSKULOSKELETÁLNÍHO                                       </t>
  </si>
  <si>
    <t>08101</t>
  </si>
  <si>
    <t xml:space="preserve">VÝKONY NA ZÁDECH A KRKU, KROMĚ FÚZE PÁTEŘE BEZ CC                                                   </t>
  </si>
  <si>
    <t>08103</t>
  </si>
  <si>
    <t xml:space="preserve">VÝKONY NA ZÁDECH A KRKU, KROMĚ FÚZE PÁTEŘE S MCC                                                    </t>
  </si>
  <si>
    <t>08171</t>
  </si>
  <si>
    <t xml:space="preserve">JINÉ VÝKONY PŘI PORUCHÁCH A ONEMOCNĚNÍCH MUSKULOSKELETÁLNÍHO                                        </t>
  </si>
  <si>
    <t>08331</t>
  </si>
  <si>
    <t xml:space="preserve">MALIGNÍ ONEMOCNĚNÍ MUSKULOSKELETÁLNÍHO SYSTÉMU A POJIVOVÉ TKÁ                                       </t>
  </si>
  <si>
    <t>08371</t>
  </si>
  <si>
    <t xml:space="preserve">KONZERVATIVNÍ LÉČBA PROBLÉMŮ SE ZÁDY BEZ CC                                                         </t>
  </si>
  <si>
    <t>08372</t>
  </si>
  <si>
    <t xml:space="preserve">KONZERVATIVNÍ LÉČBA PROBLÉMŮ SE ZÁDY S CC                                                           </t>
  </si>
  <si>
    <t>08412</t>
  </si>
  <si>
    <t xml:space="preserve">JINÉ PORUCHY MUSKULOSKELETÁLNÍHO SYSTÉMU A POJIVOVÉ TKÁNĚ S C                                       </t>
  </si>
  <si>
    <t>10011</t>
  </si>
  <si>
    <t xml:space="preserve">VÝKONY NA NADLEDVINKÁCH A PODVĚSKU MOZKOVÉM BEZ CC                                                  </t>
  </si>
  <si>
    <t>10331</t>
  </si>
  <si>
    <t xml:space="preserve">JINÉ ENDOKRINNÍ PORUCHY BEZ CC                                                                      </t>
  </si>
  <si>
    <t>17043</t>
  </si>
  <si>
    <t xml:space="preserve">MYELOPROLIFERATIVNÍ PORUCHY A ŠPATNĚ DIFERENCOVANÉ NÁDORY S J                                       </t>
  </si>
  <si>
    <t>21021</t>
  </si>
  <si>
    <t xml:space="preserve">JINÉ VÝKONY PŘI ÚRAZECH A KOMPLIKACÍCH BEZ CC                                                       </t>
  </si>
  <si>
    <t>21302</t>
  </si>
  <si>
    <t xml:space="preserve">PORANĚNÍ NA NESPECIFIKOVANÉM MÍSTĚ NEBO NA VÍCE MÍSTECH S CC                                        </t>
  </si>
  <si>
    <t>23011</t>
  </si>
  <si>
    <t xml:space="preserve">OPERAČNÍ VÝKON S DIAGNÓZOU JINÉHO KONTAKTU SE ZDRAVOTNICKÝMI                                        </t>
  </si>
  <si>
    <t>23311</t>
  </si>
  <si>
    <t xml:space="preserve">SYMPTOMY A ABNORMÁLNÍ NÁLEZY BEZ CC                                                                 </t>
  </si>
  <si>
    <t>25012</t>
  </si>
  <si>
    <t xml:space="preserve">KRANIOTOMIE, VELKÝ VÝKON NA PÁTEŘI, KYČLI A KONČ. PŘI MNOHOČE                                       </t>
  </si>
  <si>
    <t>25013</t>
  </si>
  <si>
    <t>25072</t>
  </si>
  <si>
    <t xml:space="preserve">DLOUHODOBÁ MECHANICKÁ VENTILACE PŘI POLYTRAUMATU &gt; 96 HODIN (                                       </t>
  </si>
  <si>
    <t>88891</t>
  </si>
  <si>
    <t xml:space="preserve">VÝKONY OMEZENÉHO ROZSAHU, KTERÉ SE NETÝKAJÍ HLAVNÍ DIAGNÓZY B                                       </t>
  </si>
  <si>
    <t>Porovnání jednotlivých IR DRG skupin</t>
  </si>
  <si>
    <t>22 - Klinika nukleární medicíny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</si>
  <si>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</si>
  <si>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</si>
  <si>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</si>
  <si>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</si>
  <si>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</si>
  <si>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44 - LEM</t>
  </si>
  <si>
    <t>107</t>
  </si>
  <si>
    <t>89198</t>
  </si>
  <si>
    <t>SKIASKOPIE</t>
  </si>
  <si>
    <t>22</t>
  </si>
  <si>
    <t>407</t>
  </si>
  <si>
    <t>0022077</t>
  </si>
  <si>
    <t>IOMERON 400</t>
  </si>
  <si>
    <t>0093626</t>
  </si>
  <si>
    <t>ULTRAVIST 370</t>
  </si>
  <si>
    <t>0095609</t>
  </si>
  <si>
    <t>MICROPAQUE CT</t>
  </si>
  <si>
    <t>0002087</t>
  </si>
  <si>
    <t>18F-FDG</t>
  </si>
  <si>
    <t>47355</t>
  </si>
  <si>
    <t>HYBRIDNÍ VÝPOČETNÍ A POZITRONOVÁ EMISNÍ TOMOGRAFIE</t>
  </si>
  <si>
    <t>816</t>
  </si>
  <si>
    <t>94201</t>
  </si>
  <si>
    <t>(VZP) FLUORESCENČNÍ IN SITU HYBRIDIZACE LIDSKÉ DNA</t>
  </si>
  <si>
    <t>818</t>
  </si>
  <si>
    <t>91427</t>
  </si>
  <si>
    <t>IZOLACE MONONUKLEÁRŮ Z PERIFERNÍ KRVE GRADIENTOVOU</t>
  </si>
  <si>
    <t>91431</t>
  </si>
  <si>
    <t>ZVLÁŠTĚ NÁROČNÉ IZOLACE BUNĚK GRADIENTOVOU CENTRIF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</si>
  <si>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</si>
  <si>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</si>
  <si>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</si>
  <si>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</si>
  <si>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</si>
  <si>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</si>
  <si>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96197</t>
  </si>
  <si>
    <t>FAKTOR XI - STANOVENÍ AKTIVITY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</si>
  <si>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</si>
  <si>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</si>
  <si>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</si>
  <si>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</si>
  <si>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</si>
  <si>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</si>
  <si>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</si>
  <si>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</si>
  <si>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</si>
  <si>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</si>
  <si>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</si>
  <si>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</si>
  <si>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</si>
  <si>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</si>
  <si>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96265</t>
  </si>
  <si>
    <t>PROTEIN S - VOLNÝ</t>
  </si>
  <si>
    <t>96813</t>
  </si>
  <si>
    <t>ANTITROMBIN III, CHROMOGENNÍ METODOU (SÉRIE)</t>
  </si>
  <si>
    <t>96515</t>
  </si>
  <si>
    <t>FIBRIN DEGRADAČNÍ PRODUKTY KVANTITATIVNĚ</t>
  </si>
  <si>
    <t>96113</t>
  </si>
  <si>
    <t>PLAZMINOGEN - AKTIVITA</t>
  </si>
  <si>
    <t>96325</t>
  </si>
  <si>
    <t>FIBRINOGEN (SÉRIE)</t>
  </si>
  <si>
    <t>96193</t>
  </si>
  <si>
    <t>FAKTOR IX - STANOVENÍ AKTIVITY</t>
  </si>
  <si>
    <t>96863</t>
  </si>
  <si>
    <t>STANOVENÍ POČTU ERYTROBLASTŮ NA AUTOMATICKÉM ANALY</t>
  </si>
  <si>
    <t>96185</t>
  </si>
  <si>
    <t>FAKTOR II. - STANOVENÍ AKTIVITY</t>
  </si>
  <si>
    <t>96199</t>
  </si>
  <si>
    <t>PROTEIN C - FUNKČNÍ AKTIVITA</t>
  </si>
  <si>
    <t>96215</t>
  </si>
  <si>
    <t>APC REZISTENCE</t>
  </si>
  <si>
    <t>96885</t>
  </si>
  <si>
    <t>MOLEKULÁRNÍ MARKERY AKTIVACE HEMOSTÁZY</t>
  </si>
  <si>
    <t>96195</t>
  </si>
  <si>
    <t>FAKTOR X - STANOVENÍ AKTIVITY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</si>
  <si>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</si>
  <si>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</si>
  <si>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</si>
  <si>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</si>
  <si>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</si>
  <si>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</si>
  <si>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</si>
  <si>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</si>
  <si>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</si>
  <si>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</si>
  <si>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</si>
  <si>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</si>
  <si>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</si>
  <si>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</si>
  <si>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</si>
  <si>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</si>
  <si>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81171</t>
  </si>
  <si>
    <t>KYSELINA MLÉČNÁ (LAKTÁT) STATIM</t>
  </si>
  <si>
    <t>81227</t>
  </si>
  <si>
    <t>PROSTATICKÝ SPECIFICKÝ ANTIGEN (PSA) - VOLNÝ</t>
  </si>
  <si>
    <t>81231</t>
  </si>
  <si>
    <t>METHEMOGLOBIN - KVANTITATIVNÍ STANOVENÍ</t>
  </si>
  <si>
    <t>81237</t>
  </si>
  <si>
    <t>TROPONIN - T NEBO I ELISA</t>
  </si>
  <si>
    <t>81331</t>
  </si>
  <si>
    <t>ALBUMIN V MOZKOMÍŠNÍM MOKU</t>
  </si>
  <si>
    <t>81351</t>
  </si>
  <si>
    <t>ANDROSTENDION</t>
  </si>
  <si>
    <t>81397</t>
  </si>
  <si>
    <t>ELEKTROFORÉZA PROTEINŮ (SÉRUM)</t>
  </si>
  <si>
    <t>81427</t>
  </si>
  <si>
    <t>FOSFOR ANORGANICKÝ</t>
  </si>
  <si>
    <t>81481</t>
  </si>
  <si>
    <t>AMYLÁZA PANKREATICKÁ</t>
  </si>
  <si>
    <t>81521</t>
  </si>
  <si>
    <t>LAKTÁT (KYSELINA MLÉČNÁ)</t>
  </si>
  <si>
    <t>81527</t>
  </si>
  <si>
    <t>CHOLESTEROL LDL</t>
  </si>
  <si>
    <t>81707</t>
  </si>
  <si>
    <t>CHORIOGONADOTROPIN V SÉRU - VOLNÁ \BETA - PODJEDNO</t>
  </si>
  <si>
    <t>81717</t>
  </si>
  <si>
    <t>STANOVENÍ KONCENTRACE PROTEINU S-100B (S-100BB, S-</t>
  </si>
  <si>
    <t>81731</t>
  </si>
  <si>
    <t>STANOVENÍ NATRIURETICKÝCH PEPTIDŮ V SÉRU A V PLAZM</t>
  </si>
  <si>
    <t>81747</t>
  </si>
  <si>
    <t xml:space="preserve">VYŠETŘENÍ TANDEMOVOU HMOTNOSTNÍ SPEKTROMETRIÍ PRO </t>
  </si>
  <si>
    <t>91131</t>
  </si>
  <si>
    <t>STANOVENÍ IgA</t>
  </si>
  <si>
    <t>91137</t>
  </si>
  <si>
    <t>STANOVENÍ TRANSFERINU</t>
  </si>
  <si>
    <t>91161</t>
  </si>
  <si>
    <t>STANOVENÍ C4 SLOŽKY KOMPLEMENTU</t>
  </si>
  <si>
    <t>91167</t>
  </si>
  <si>
    <t>STANOVENÍ LEHKÝCH ŘETĚZCU KAPPA</t>
  </si>
  <si>
    <t>91171</t>
  </si>
  <si>
    <t>STANOVENÍ IgG ELISA</t>
  </si>
  <si>
    <t>91175</t>
  </si>
  <si>
    <t>STANOVENÍ IgM ELISA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</si>
  <si>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</si>
  <si>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</si>
  <si>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</si>
  <si>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</si>
  <si>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</si>
  <si>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</si>
  <si>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93137</t>
  </si>
  <si>
    <t>PROGESTERON</t>
  </si>
  <si>
    <t>93177</t>
  </si>
  <si>
    <t>PROLAKTIN</t>
  </si>
  <si>
    <t>93181</t>
  </si>
  <si>
    <t>SOMATOTROPIN (STH, HGH)</t>
  </si>
  <si>
    <t>93187</t>
  </si>
  <si>
    <t>TYROXIN CELKOVÝ (TT4)</t>
  </si>
  <si>
    <t>93191</t>
  </si>
  <si>
    <t>TESTOSTERON</t>
  </si>
  <si>
    <t>93217</t>
  </si>
  <si>
    <t>AUTOPROTILÁTKY PROTI MIKROSOMÁLNÍMU ANTIGENU</t>
  </si>
  <si>
    <t>93231</t>
  </si>
  <si>
    <t>TYREOGLOBULIN AUTOPROTILÁTKY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</si>
  <si>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</si>
  <si>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</si>
  <si>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</si>
  <si>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</si>
  <si>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</si>
  <si>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</si>
  <si>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</si>
  <si>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</si>
  <si>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</si>
  <si>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</si>
  <si>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</si>
  <si>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</si>
  <si>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</si>
  <si>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</si>
  <si>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</si>
  <si>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</si>
  <si>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</si>
  <si>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</si>
  <si>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</si>
  <si>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</si>
  <si>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</si>
  <si>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</si>
  <si>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93129</t>
  </si>
  <si>
    <t>FOLITROPIN (FSH)</t>
  </si>
  <si>
    <t>81699</t>
  </si>
  <si>
    <t>STANOVENÍ IGF - I (INSULIN - LIKE GROWTH FACTOR)</t>
  </si>
  <si>
    <t>81169</t>
  </si>
  <si>
    <t>KREATININ STATIM</t>
  </si>
  <si>
    <t>81143</t>
  </si>
  <si>
    <t>LAKTÁTDEHYDROGENÁZA STATIM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</si>
  <si>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</si>
  <si>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</si>
  <si>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</si>
  <si>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</si>
  <si>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</si>
  <si>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</si>
  <si>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</si>
  <si>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</si>
  <si>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81329</t>
  </si>
  <si>
    <t>ALBUMIN (SÉRUM)</t>
  </si>
  <si>
    <t>81115</t>
  </si>
  <si>
    <t>ALBUMIN SÉRUM (STATIM)</t>
  </si>
  <si>
    <t>81345</t>
  </si>
  <si>
    <t>AMYLÁZA</t>
  </si>
  <si>
    <t>81155</t>
  </si>
  <si>
    <t>GLUKÓZA KVANTITATIVNÍ STANOVENÍ STATIM</t>
  </si>
  <si>
    <t>81729</t>
  </si>
  <si>
    <t>PAPP - A (TĚHOTENSKÝ PLASMATICKÝ PROTEIN - A)</t>
  </si>
  <si>
    <t>91129</t>
  </si>
  <si>
    <t>STANOVENÍ IgG</t>
  </si>
  <si>
    <t>91173</t>
  </si>
  <si>
    <t>STANOVENÍ IgA ELISA</t>
  </si>
  <si>
    <t>81249</t>
  </si>
  <si>
    <t>CEA (MEIA)</t>
  </si>
  <si>
    <t>81139</t>
  </si>
  <si>
    <t>VÁPNÍK CELKOVÝ STATIM</t>
  </si>
  <si>
    <t>91143</t>
  </si>
  <si>
    <t>STANOVENÍ PREALBUMINU</t>
  </si>
  <si>
    <t>93149</t>
  </si>
  <si>
    <t>ESTRADIOL</t>
  </si>
  <si>
    <t>81625</t>
  </si>
  <si>
    <t>VÁPNÍK CELKOVÝ</t>
  </si>
  <si>
    <t>81465</t>
  </si>
  <si>
    <t>HOŘČÍK</t>
  </si>
  <si>
    <t>93215</t>
  </si>
  <si>
    <t>ALFA - 1 - FETOPROTEIN (AFP)</t>
  </si>
  <si>
    <t>93159</t>
  </si>
  <si>
    <t>CHORIOGONADOTROPIN (HCG)</t>
  </si>
  <si>
    <t>91193</t>
  </si>
  <si>
    <t>STANOVENÍ B2 - MIKROGLOBULINU ELISA</t>
  </si>
  <si>
    <t>93133</t>
  </si>
  <si>
    <t>LUTROPIN (LH)</t>
  </si>
  <si>
    <t>91133</t>
  </si>
  <si>
    <t>STANOVENÍ IgM</t>
  </si>
  <si>
    <t>81533</t>
  </si>
  <si>
    <t>LIPÁZA</t>
  </si>
  <si>
    <t>81369</t>
  </si>
  <si>
    <t>BÍLKOVINA KVANTITATIVNĚ (MOČ, MOZKOM. MOK, VÝPOTEK</t>
  </si>
  <si>
    <t>81125</t>
  </si>
  <si>
    <t>BÍLKOVINY CELKOVÉ (SÉRUM) STATIM</t>
  </si>
  <si>
    <t>81235</t>
  </si>
  <si>
    <t>TUMORMARKERY CA 19-9, CA 15-3, CA 72-4, CA 125</t>
  </si>
  <si>
    <t>91145</t>
  </si>
  <si>
    <t>STANOVENÍ HAPTOGLOBINU</t>
  </si>
  <si>
    <t>81123</t>
  </si>
  <si>
    <t>BILIRUBIN KONJUGOVANÝ STATIM</t>
  </si>
  <si>
    <t>91159</t>
  </si>
  <si>
    <t>STANOVENÍ C3 SLOŽKY KOMPLEMENTU</t>
  </si>
  <si>
    <t>93185</t>
  </si>
  <si>
    <t>TRIJODTYRONIN CELKOVÝ (TT3)</t>
  </si>
  <si>
    <t>93135</t>
  </si>
  <si>
    <t>MYOGLOBIN V SÉRII</t>
  </si>
  <si>
    <t>81165</t>
  </si>
  <si>
    <t>KREATINKINÁZA (CK) STATIM</t>
  </si>
  <si>
    <t>81233</t>
  </si>
  <si>
    <t>KARBONYLHEMOGLOBIN KVANTITATIVNĚ</t>
  </si>
  <si>
    <t>91169</t>
  </si>
  <si>
    <t>STANOVENÍ LEHKÝCH ŘETĚZCŮ LAMBDA</t>
  </si>
  <si>
    <t>81129</t>
  </si>
  <si>
    <t>BÍLKOVINA KVANTITATIVNĚ (MOČ, VÝPOTEK, CSF) STATIM</t>
  </si>
  <si>
    <t>81159</t>
  </si>
  <si>
    <t>CHOLINESTERÁZA STATIM</t>
  </si>
  <si>
    <t>93175</t>
  </si>
  <si>
    <t>17-HYDROXYPROGESTERON</t>
  </si>
  <si>
    <t>91413</t>
  </si>
  <si>
    <t>STANOVENÍ OLIGOKLONÁLNÍHO IgG V MOZKOMÍŠNÍM MOKU I</t>
  </si>
  <si>
    <t>91151</t>
  </si>
  <si>
    <t>STANOVENÍ OROSOMUKOIDU</t>
  </si>
  <si>
    <t>91195</t>
  </si>
  <si>
    <t>STANOVENÍ C - REAKTIVNÍHO PROTEINU ELISA</t>
  </si>
  <si>
    <t>81773</t>
  </si>
  <si>
    <t>KREATINKINÁZA IZOENZYMY CK-MB MASS</t>
  </si>
  <si>
    <t>81775</t>
  </si>
  <si>
    <t>KVANTITATIVNÍ ANALÝZA MOCE</t>
  </si>
  <si>
    <t>81753</t>
  </si>
  <si>
    <t>VYŠETŘENÍ AKTIVITY BIOTINIDÁZY V RÁMCI NOVOROZENEC</t>
  </si>
  <si>
    <t>81757</t>
  </si>
  <si>
    <t>SEMIKVANTITATIVNÍ FLUORIMETRICKÉ STANOVENÍ BIOTINI</t>
  </si>
  <si>
    <t>34</t>
  </si>
  <si>
    <t>0002920</t>
  </si>
  <si>
    <t>MULTIHANCE</t>
  </si>
  <si>
    <t>0003132</t>
  </si>
  <si>
    <t>GADOVIST</t>
  </si>
  <si>
    <t>0003134</t>
  </si>
  <si>
    <t>0017039</t>
  </si>
  <si>
    <t>VISIPAQUE</t>
  </si>
  <si>
    <t>0022075</t>
  </si>
  <si>
    <t>0042433</t>
  </si>
  <si>
    <t>0065978</t>
  </si>
  <si>
    <t>DOTAREM</t>
  </si>
  <si>
    <t>0065980</t>
  </si>
  <si>
    <t>0077018</t>
  </si>
  <si>
    <t>0077019</t>
  </si>
  <si>
    <t>0077024</t>
  </si>
  <si>
    <t>ULTRAVIST 300</t>
  </si>
  <si>
    <t>0151208</t>
  </si>
  <si>
    <t>0224707</t>
  </si>
  <si>
    <t>0224716</t>
  </si>
  <si>
    <t>0224709</t>
  </si>
  <si>
    <t>0207733</t>
  </si>
  <si>
    <t>0207745</t>
  </si>
  <si>
    <t>0224708</t>
  </si>
  <si>
    <t>0038462</t>
  </si>
  <si>
    <t>DRÁT VODÍCÍ GUIDE WIRE M</t>
  </si>
  <si>
    <t>0038471</t>
  </si>
  <si>
    <t>0038482</t>
  </si>
  <si>
    <t>0038483</t>
  </si>
  <si>
    <t>0038498</t>
  </si>
  <si>
    <t>KATETR ANGIOGRAFICKÝ GLIDECATH</t>
  </si>
  <si>
    <t>0038503</t>
  </si>
  <si>
    <t>SOUPRAVA ZAVÁDĚCÍ INTRODUCER</t>
  </si>
  <si>
    <t>0038505</t>
  </si>
  <si>
    <t>0046543</t>
  </si>
  <si>
    <t>MIKROKAT PERIF. KORON. NEURO: EXCELSIOR SL-10; NEU</t>
  </si>
  <si>
    <t>0047480</t>
  </si>
  <si>
    <t>KATETR BALÓNKOVÝ PTCA</t>
  </si>
  <si>
    <t>0048264</t>
  </si>
  <si>
    <t>DRÁT NEUROINTERVENČNÍ</t>
  </si>
  <si>
    <t>0048668</t>
  </si>
  <si>
    <t>DRÁT VODÍCÍ NITINOL</t>
  </si>
  <si>
    <t>0052143</t>
  </si>
  <si>
    <t>EXTRAKTOR - AMPLATZ GOOSE NECK GNXXXX - PERIFERNÍ,</t>
  </si>
  <si>
    <t>0053563</t>
  </si>
  <si>
    <t>KATETR DIAGNOSTICKÝ TEMPO4F,5F</t>
  </si>
  <si>
    <t>0056361</t>
  </si>
  <si>
    <t>ZAVADĚČ FLEXOR BALKIN RADIOOPÁKNÍ ZNAČKA</t>
  </si>
  <si>
    <t>0057823</t>
  </si>
  <si>
    <t>KATETR ANGIOGRAFICKÝ TORCON,PRŮMĚR 4.1 AŽ 7 FRENCH</t>
  </si>
  <si>
    <t>0057999</t>
  </si>
  <si>
    <t>SPIRÁLA GDC</t>
  </si>
  <si>
    <t>0059569</t>
  </si>
  <si>
    <t>SPIRÁLA EMBOLIZAČNÍ - PERIFER.,INTRAKR.-DETECHABLE</t>
  </si>
  <si>
    <t>0059795</t>
  </si>
  <si>
    <t>DRÁT VODÍCÍ ANGIODYN J3 FC-FS 150-0,35</t>
  </si>
  <si>
    <t>0059982</t>
  </si>
  <si>
    <t>DRÁT ZAVÁDĚCÍ MIRAGE 103-0608-200</t>
  </si>
  <si>
    <t>0059987</t>
  </si>
  <si>
    <t>SADA EMBOL - TEKUTÉ EMBOL ČINIDL0 ONYX 18/20/34/-H</t>
  </si>
  <si>
    <t>0075316</t>
  </si>
  <si>
    <t>JEHLA BIOPTICKÁ MN1616</t>
  </si>
  <si>
    <t>0092125</t>
  </si>
  <si>
    <t>MIKROKATETR PROGREAT PC2411-2813, PP27111-27131</t>
  </si>
  <si>
    <t>0092559</t>
  </si>
  <si>
    <t>SADA AG - SYSTÉM PRO UZAVÍRÁNÍ CÉV - FEMORÁLNÍ - S</t>
  </si>
  <si>
    <t>0092932</t>
  </si>
  <si>
    <t>SADA DRENÁŽNÍ</t>
  </si>
  <si>
    <t>0141644</t>
  </si>
  <si>
    <t>STENT INTRAKRANIÁLNÍ - SOLITAIRE AB; SAMOEXPANDIBI</t>
  </si>
  <si>
    <t>0051244</t>
  </si>
  <si>
    <t>KATETR VODÍCÍ GUIDER</t>
  </si>
  <si>
    <t>0052146</t>
  </si>
  <si>
    <t>EXTRAKTOR - AMPLATZ GOOSE NECK SET SKXXX - PERIFER</t>
  </si>
  <si>
    <t>0059796</t>
  </si>
  <si>
    <t>DRÁT VODÍCÍ ANGIODYN J3 SFC-FS 150-0,35</t>
  </si>
  <si>
    <t>0058980</t>
  </si>
  <si>
    <t>KATETR NEUROINTERVENČNÍ</t>
  </si>
  <si>
    <t>0059984</t>
  </si>
  <si>
    <t>MIKROKATETR - NEUROVASKULÁRNÍ - REBAR; APOLLO ONYX</t>
  </si>
  <si>
    <t>0151349</t>
  </si>
  <si>
    <t>KATETR PODPŮR.PRO MIKROKAT - SYSTÉM MERCI - MULTIF</t>
  </si>
  <si>
    <t>0059986</t>
  </si>
  <si>
    <t>SYSTÉM BALÓN UZÁVĚROVÝ EQUINOX 104-4011..104-4470</t>
  </si>
  <si>
    <t>0038497</t>
  </si>
  <si>
    <t>0151925</t>
  </si>
  <si>
    <t>DRÁT VODÍCÍ NEUROVASKULÁRNÍ ASAHI CHIKAI 10 200/30</t>
  </si>
  <si>
    <t>0151924</t>
  </si>
  <si>
    <t>DRÁT VODÍCÍ NEUROVASKULÁRNÍ ASAHI CHIKAI 200/300CM</t>
  </si>
  <si>
    <t>0192117</t>
  </si>
  <si>
    <t xml:space="preserve">KATETR DIAGNOSTICKÝ HYDROFILNÍ 4,5 F,BENTSON 1,2, </t>
  </si>
  <si>
    <t>0047493</t>
  </si>
  <si>
    <t>DRÁT VODÍCÍ THRUWAY,JOURNEY</t>
  </si>
  <si>
    <t>0151945</t>
  </si>
  <si>
    <t>STENTGRAFT PERIFERNÍ VASKULÁRNÍ - GORE VIABAHN; SA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</si>
  <si>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</si>
  <si>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</si>
  <si>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</si>
  <si>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</si>
  <si>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</si>
  <si>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</si>
  <si>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</si>
  <si>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</si>
  <si>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</si>
  <si>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</si>
  <si>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</si>
  <si>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</si>
  <si>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89313</t>
  </si>
  <si>
    <t xml:space="preserve">PERKUTÁNNÍ PUNKCE NEBO BIOPSIE ŘÍZENÁ RDG METODOU </t>
  </si>
  <si>
    <t>89323</t>
  </si>
  <si>
    <t>TERAPEUTICKÁ EMBOLIZACE V CÉVNÍM ŘEČIŠTI</t>
  </si>
  <si>
    <t>89409</t>
  </si>
  <si>
    <t>ZAVEDENÍ STENTGRAFTU DO NEKORONÁRNÍHO TEPENNÉHO NE</t>
  </si>
  <si>
    <t>89417</t>
  </si>
  <si>
    <t xml:space="preserve">PŘEHLEDNÁ ČI SELEKTIVNÍ ANGIOGRAFIE NAVAZUJÍCÍ NA </t>
  </si>
  <si>
    <t>89423</t>
  </si>
  <si>
    <t>PERKUTÁNNÍ TRANSLUMINÁLNÍ ANGIOPLASTIKA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</si>
  <si>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</si>
  <si>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</si>
  <si>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</si>
  <si>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</si>
  <si>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</si>
  <si>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</si>
  <si>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89723</t>
  </si>
  <si>
    <t>MR ANGIOGRAFIE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</si>
  <si>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</si>
  <si>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</si>
  <si>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</si>
  <si>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</si>
  <si>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</si>
  <si>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</si>
  <si>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</si>
  <si>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</si>
  <si>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</si>
  <si>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</si>
  <si>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</si>
  <si>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</si>
  <si>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</si>
  <si>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</si>
  <si>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</si>
  <si>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</si>
  <si>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89115</t>
  </si>
  <si>
    <t>RTG LEBKY, PŘEHLEDNÉ SNÍMKY</t>
  </si>
  <si>
    <t>89611</t>
  </si>
  <si>
    <t>CT VYŠETŘENÍ HLAVY NEBO TĚLA NATIVNÍ A KONTRASTNÍ</t>
  </si>
  <si>
    <t>89415</t>
  </si>
  <si>
    <t>89121</t>
  </si>
  <si>
    <t>RTG KŘÍŽOVÉ KOSTI A SI KLOUBŮ</t>
  </si>
  <si>
    <t>89321</t>
  </si>
  <si>
    <t>EXTRAKCE CIZÍHO TĚLESA Z CÉVNÍHO ŘEČIŠTĚ</t>
  </si>
  <si>
    <t>89411</t>
  </si>
  <si>
    <t>PŘEHLEDNÁ  ČI SELEKTIVNÍ ANGIOGRAFIE</t>
  </si>
  <si>
    <t>89135</t>
  </si>
  <si>
    <t>RENTGENOVÉ VYŠETŘENÍ CELÉ PÁTEŘE JEDNOU EXPOZICÍ</t>
  </si>
  <si>
    <t>89325</t>
  </si>
  <si>
    <t>PERKUTÁNNÍ DRENÁŽ ABSCESU, CYSTY EV. JINÉ DUTINY R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</si>
  <si>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</si>
  <si>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</si>
  <si>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</si>
  <si>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</si>
  <si>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</si>
  <si>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</si>
  <si>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</si>
  <si>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22214</t>
  </si>
  <si>
    <t>SCREENING ANTIERYTROCYTÁRNÍCH PROTILÁTEK - V SÉRII</t>
  </si>
  <si>
    <t>22219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</si>
  <si>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</si>
  <si>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</si>
  <si>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</si>
  <si>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</si>
  <si>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</si>
  <si>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</si>
  <si>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</si>
  <si>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</si>
  <si>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</si>
  <si>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</si>
  <si>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</si>
  <si>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</si>
  <si>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</si>
  <si>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</si>
  <si>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</si>
  <si>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</si>
  <si>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22341</t>
  </si>
  <si>
    <t>IDENTIFIKACE ANTIERYTROCYTÁRNÍCH PROTILÁTEK - ZKUM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</si>
  <si>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</si>
  <si>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</si>
  <si>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</si>
  <si>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</si>
  <si>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</si>
  <si>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</si>
  <si>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</si>
  <si>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</si>
  <si>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</si>
  <si>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</si>
  <si>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</si>
  <si>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</si>
  <si>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87431</t>
  </si>
  <si>
    <t>PREPARÁTY METODOU CYTOBLOKU - ZA KAŽDÝ PREPARÁT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</si>
  <si>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</si>
  <si>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</si>
  <si>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</si>
  <si>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</si>
  <si>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</si>
  <si>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</si>
  <si>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</si>
  <si>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</si>
  <si>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</si>
  <si>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</si>
  <si>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94191</t>
  </si>
  <si>
    <t>FOTOGRAFIE GELU</t>
  </si>
  <si>
    <t>87235</t>
  </si>
  <si>
    <t>VYŠETŘENÍ PREPARÁTU SPECIELNĚ BARVENÉHO NA MIKROOR</t>
  </si>
  <si>
    <t>87511</t>
  </si>
  <si>
    <t>STANOVENÍ BIOPTICKÉ DIAGNÓZY I. STUPNĚ OBTÍŽNOSTI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</si>
  <si>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</si>
  <si>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</si>
  <si>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</si>
  <si>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</si>
  <si>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</si>
  <si>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</si>
  <si>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</si>
  <si>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</si>
  <si>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</si>
  <si>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</si>
  <si>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</si>
  <si>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</si>
  <si>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87135</t>
  </si>
  <si>
    <t>VYŠETŘENÍ MORFOMETRICKÉ - ZA KAŽDÝ PARAMETR</t>
  </si>
  <si>
    <t>87011</t>
  </si>
  <si>
    <t>KONZULTACE NÁLEZU PATOLOGEM CÍLENÁ NA ŽÁDOST OŠETŘ</t>
  </si>
  <si>
    <t>99790</t>
  </si>
  <si>
    <t>(VZP) EXPRESE HER2-IHC</t>
  </si>
  <si>
    <t>99792</t>
  </si>
  <si>
    <t>(VZP) EXPRESE ALK-IHC</t>
  </si>
  <si>
    <t>87624</t>
  </si>
  <si>
    <t xml:space="preserve">POLYMERÁZOVÁ ŘETĚZOVÁ REAKCE (PCR) Z PARAFINOVÝCH </t>
  </si>
  <si>
    <t>94235</t>
  </si>
  <si>
    <t>IZOLACE NUKLEOVÝCH KYSELIN (DNA, RNA) Z MALÉHO MNO</t>
  </si>
  <si>
    <t>87618</t>
  </si>
  <si>
    <t>IMUNOHISTOCHEMIE CERTIFIKOVANÝCH KITEM Z HISTOLOGI</t>
  </si>
  <si>
    <t>40</t>
  </si>
  <si>
    <t>802</t>
  </si>
  <si>
    <t>82001</t>
  </si>
  <si>
    <t>KONZULTACE K MIKROBIOLOGICKÉMU, PARAZITOLOGICKÉMU,</t>
  </si>
  <si>
    <t>82057</t>
  </si>
  <si>
    <t>IDENTIFIKACE KMENE ORIENTAČNÍ JEDNODUCHÝM TESTEM</t>
  </si>
  <si>
    <t>82077</t>
  </si>
  <si>
    <t>STANOVENÍ PROTILÁTEK CELKOVÝCH I IGM PROTI ANTIGEN</t>
  </si>
  <si>
    <t>82087</t>
  </si>
  <si>
    <t>STANOVENÍ PROTILÁTEK AGLUTINACÍ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</si>
  <si>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</si>
  <si>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</si>
  <si>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</si>
  <si>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</si>
  <si>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</si>
  <si>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</si>
  <si>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</si>
  <si>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</si>
  <si>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98111</t>
  </si>
  <si>
    <t>MYKOLOGICKÉ VYŠETŘENÍ KULTIVAČNÍ</t>
  </si>
  <si>
    <t>98117</t>
  </si>
  <si>
    <t>CÍLENÁ IDENTIFIKACE CANDIDA ALBICANS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</si>
  <si>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</si>
  <si>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</si>
  <si>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</si>
  <si>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</si>
  <si>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</si>
  <si>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</si>
  <si>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</si>
  <si>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</si>
  <si>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</si>
  <si>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(KROMĚ H</t>
  </si>
  <si>
    <t>82063</t>
  </si>
  <si>
    <t>STANOVENÍ CITLIVOSTI NA ATB KVALITATIVNÍ METODOU</t>
  </si>
  <si>
    <t>98119</t>
  </si>
  <si>
    <t>IDENTIFIKACE VLÁKNITÝCH HUB</t>
  </si>
  <si>
    <t>82083</t>
  </si>
  <si>
    <t>PRŮKAZ BAKTERIÁLNÍHO TOXINU NEBO ANTIGENU</t>
  </si>
  <si>
    <t>82129</t>
  </si>
  <si>
    <t xml:space="preserve">PŘÍMÁ IDENTIFIKACE BAKTERIÁLNÍHO NEBO MYKOTICKÉHO </t>
  </si>
  <si>
    <t>82060</t>
  </si>
  <si>
    <t>ANALÝZA HMOTOVÉHO SPEKTRA</t>
  </si>
  <si>
    <t>82066</t>
  </si>
  <si>
    <t>STANOVENÍ CITLIVOSTI NA ATB E-TESTEM</t>
  </si>
  <si>
    <t>82051</t>
  </si>
  <si>
    <t>MIKROSKOPICKÉ VYŠETŘENÍ PO FLUORESCENČNÍM BARVENÍ</t>
  </si>
  <si>
    <t>44</t>
  </si>
  <si>
    <t>94115</t>
  </si>
  <si>
    <t>IN SITU HYBRIDIZACE LIDSKÉ DNA SE ZNAČENOU SONDOU</t>
  </si>
  <si>
    <t>94200</t>
  </si>
  <si>
    <t xml:space="preserve">(VZP) KVANTITATIVNÍ PCR (qPCR) V REÁLNÉM ČASE PRO </t>
  </si>
  <si>
    <t>99795</t>
  </si>
  <si>
    <t>(VZP) MUTACE BRAF</t>
  </si>
  <si>
    <t>99793</t>
  </si>
  <si>
    <t>(VZP) PŘESTAVBA ALK-ISH</t>
  </si>
  <si>
    <t>99794</t>
  </si>
  <si>
    <t>(VZP) MUTACE EGFR</t>
  </si>
  <si>
    <t>99791</t>
  </si>
  <si>
    <t>(VZP) AMPLIFIKACE HER2-ISH</t>
  </si>
  <si>
    <t>94225</t>
  </si>
  <si>
    <t>IZOLACE A BANKING LIDSKÝCH NUKLEOVÝCH KYSELIN (DNA</t>
  </si>
  <si>
    <t>94337</t>
  </si>
  <si>
    <t>ANALÝZA LIDSKÉHO SOMATICKÉHO GENOMU METODOU KVANTI</t>
  </si>
  <si>
    <t>94353</t>
  </si>
  <si>
    <t>STANOVENÍ ZNÁMÉ GENOVÉ VARIANTY LIDSKÉHO SOMATICKÉ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</si>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</sst>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  <numFmt numFmtId="178" formatCode="#,##0.000"/>
  </numFmts>
  <fonts count="7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7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1019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6" xfId="53" applyNumberFormat="1" applyFont="1" applyFill="1" applyBorder="1"/>
    <xf numFmtId="9" fontId="3" fillId="0" borderId="76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8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7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4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8" xfId="33" applyFont="1" applyFill="1" applyBorder="1" applyAlignment="1">
      <alignment horizontal="center" vertical="center"/>
    </xf>
    <xf numFmtId="9" fontId="3" fillId="0" borderId="75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4" xfId="53" applyFont="1" applyFill="1" applyBorder="1" applyAlignment="1">
      <alignment horizontal="right"/>
    </xf>
    <xf numFmtId="164" fontId="33" fillId="0" borderId="79" xfId="53" applyNumberFormat="1" applyFont="1" applyFill="1" applyBorder="1"/>
    <xf numFmtId="164" fontId="33" fillId="0" borderId="80" xfId="53" applyNumberFormat="1" applyFont="1" applyFill="1" applyBorder="1"/>
    <xf numFmtId="9" fontId="33" fillId="0" borderId="81" xfId="83" applyNumberFormat="1" applyFont="1" applyFill="1" applyBorder="1"/>
    <xf numFmtId="3" fontId="33" fillId="0" borderId="81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3" fontId="3" fillId="0" borderId="77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8" xfId="53" applyNumberFormat="1" applyFont="1" applyFill="1" applyBorder="1"/>
    <xf numFmtId="3" fontId="3" fillId="0" borderId="83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5" xfId="26" applyNumberFormat="1" applyFont="1" applyFill="1" applyBorder="1"/>
    <xf numFmtId="3" fontId="31" fillId="7" borderId="65" xfId="26" applyNumberFormat="1" applyFont="1" applyFill="1" applyBorder="1"/>
    <xf numFmtId="167" fontId="33" fillId="7" borderId="73" xfId="86" applyNumberFormat="1" applyFont="1" applyFill="1" applyBorder="1" applyAlignment="1">
      <alignment horizontal="right"/>
    </xf>
    <xf numFmtId="3" fontId="31" fillId="7" borderId="86" xfId="26" applyNumberFormat="1" applyFont="1" applyFill="1" applyBorder="1"/>
    <xf numFmtId="167" fontId="33" fillId="7" borderId="73" xfId="86" applyNumberFormat="1" applyFont="1" applyFill="1" applyBorder="1"/>
    <xf numFmtId="3" fontId="31" fillId="0" borderId="85" xfId="26" applyNumberFormat="1" applyFont="1" applyFill="1" applyBorder="1" applyAlignment="1">
      <alignment horizontal="center"/>
    </xf>
    <xf numFmtId="3" fontId="31" fillId="0" borderId="73" xfId="26" applyNumberFormat="1" applyFont="1" applyFill="1" applyBorder="1" applyAlignment="1">
      <alignment horizontal="center"/>
    </xf>
    <xf numFmtId="3" fontId="31" fillId="7" borderId="85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6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7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4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64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1" xfId="74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9" xfId="53" applyNumberFormat="1" applyFont="1" applyFill="1" applyBorder="1"/>
    <xf numFmtId="3" fontId="33" fillId="0" borderId="80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100" xfId="0" applyFont="1" applyFill="1" applyBorder="1"/>
    <xf numFmtId="0" fontId="34" fillId="0" borderId="101" xfId="0" applyFont="1" applyBorder="1" applyAlignment="1"/>
    <xf numFmtId="9" fontId="34" fillId="0" borderId="99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9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8" xfId="26" applyNumberFormat="1" applyFont="1" applyFill="1" applyBorder="1"/>
    <xf numFmtId="167" fontId="31" fillId="7" borderId="115" xfId="26" applyNumberFormat="1" applyFont="1" applyFill="1" applyBorder="1"/>
    <xf numFmtId="0" fontId="27" fillId="4" borderId="9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8" xfId="0" applyFont="1" applyBorder="1"/>
    <xf numFmtId="0" fontId="33" fillId="2" borderId="88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4" xfId="26" applyNumberFormat="1" applyFont="1" applyFill="1" applyBorder="1"/>
    <xf numFmtId="3" fontId="33" fillId="7" borderId="97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3" xfId="0" applyNumberFormat="1" applyFont="1" applyBorder="1" applyAlignment="1">
      <alignment horizontal="right" vertical="center"/>
    </xf>
    <xf numFmtId="9" fontId="41" fillId="0" borderId="119" xfId="0" applyNumberFormat="1" applyFont="1" applyBorder="1" applyAlignment="1">
      <alignment horizontal="right" vertical="center"/>
    </xf>
    <xf numFmtId="173" fontId="41" fillId="0" borderId="119" xfId="0" applyNumberFormat="1" applyFont="1" applyBorder="1" applyAlignment="1">
      <alignment horizontal="right" vertical="center"/>
    </xf>
    <xf numFmtId="173" fontId="41" fillId="0" borderId="86" xfId="0" applyNumberFormat="1" applyFont="1" applyBorder="1" applyAlignment="1">
      <alignment horizontal="right" vertical="center"/>
    </xf>
    <xf numFmtId="173" fontId="41" fillId="0" borderId="88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3" fontId="41" fillId="0" borderId="119" xfId="0" applyNumberFormat="1" applyFont="1" applyBorder="1" applyAlignment="1">
      <alignment vertical="center"/>
    </xf>
    <xf numFmtId="173" fontId="41" fillId="0" borderId="86" xfId="0" applyNumberFormat="1" applyFont="1" applyBorder="1" applyAlignment="1">
      <alignment vertical="center"/>
    </xf>
    <xf numFmtId="173" fontId="41" fillId="0" borderId="121" xfId="0" applyNumberFormat="1" applyFont="1" applyBorder="1" applyAlignment="1">
      <alignment vertical="center"/>
    </xf>
    <xf numFmtId="174" fontId="41" fillId="0" borderId="122" xfId="0" applyNumberFormat="1" applyFont="1" applyBorder="1" applyAlignment="1">
      <alignment vertical="center"/>
    </xf>
    <xf numFmtId="174" fontId="41" fillId="0" borderId="119" xfId="0" applyNumberFormat="1" applyFont="1" applyBorder="1" applyAlignment="1">
      <alignment vertical="center"/>
    </xf>
    <xf numFmtId="174" fontId="41" fillId="0" borderId="86" xfId="0" applyNumberFormat="1" applyFont="1" applyBorder="1" applyAlignment="1">
      <alignment vertical="center"/>
    </xf>
    <xf numFmtId="168" fontId="41" fillId="0" borderId="112" xfId="0" applyNumberFormat="1" applyFont="1" applyBorder="1" applyAlignment="1">
      <alignment vertical="center"/>
    </xf>
    <xf numFmtId="0" fontId="34" fillId="0" borderId="120" xfId="0" applyFont="1" applyBorder="1" applyAlignment="1">
      <alignment horizontal="center" vertical="center"/>
    </xf>
    <xf numFmtId="166" fontId="41" fillId="2" borderId="86" xfId="0" applyNumberFormat="1" applyFont="1" applyFill="1" applyBorder="1" applyAlignment="1">
      <alignment horizontal="center" vertical="center"/>
    </xf>
    <xf numFmtId="173" fontId="41" fillId="0" borderId="95" xfId="0" applyNumberFormat="1" applyFont="1" applyBorder="1" applyAlignment="1">
      <alignment horizontal="right" vertical="center"/>
    </xf>
    <xf numFmtId="175" fontId="41" fillId="0" borderId="94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horizontal="right" vertical="center"/>
    </xf>
    <xf numFmtId="173" fontId="41" fillId="0" borderId="95" xfId="0" applyNumberFormat="1" applyFont="1" applyBorder="1" applyAlignment="1">
      <alignment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6" fontId="41" fillId="0" borderId="93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9" xfId="0" quotePrefix="1" applyFont="1" applyFill="1" applyBorder="1" applyAlignment="1">
      <alignment horizontal="center" vertical="center" wrapText="1"/>
    </xf>
    <xf numFmtId="0" fontId="42" fillId="11" borderId="99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8" xfId="0" applyNumberFormat="1" applyFont="1" applyFill="1" applyBorder="1"/>
    <xf numFmtId="3" fontId="0" fillId="8" borderId="87" xfId="0" applyNumberFormat="1" applyFont="1" applyFill="1" applyBorder="1"/>
    <xf numFmtId="0" fontId="0" fillId="0" borderId="129" xfId="0" applyNumberFormat="1" applyFont="1" applyBorder="1"/>
    <xf numFmtId="3" fontId="0" fillId="0" borderId="130" xfId="0" applyNumberFormat="1" applyFont="1" applyBorder="1"/>
    <xf numFmtId="0" fontId="0" fillId="8" borderId="129" xfId="0" applyNumberFormat="1" applyFont="1" applyFill="1" applyBorder="1"/>
    <xf numFmtId="3" fontId="0" fillId="8" borderId="130" xfId="0" applyNumberFormat="1" applyFont="1" applyFill="1" applyBorder="1"/>
    <xf numFmtId="0" fontId="59" fillId="9" borderId="129" xfId="0" applyNumberFormat="1" applyFont="1" applyFill="1" applyBorder="1"/>
    <xf numFmtId="3" fontId="59" fillId="9" borderId="130" xfId="0" applyNumberFormat="1" applyFont="1" applyFill="1" applyBorder="1"/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1" xfId="81" applyFont="1" applyFill="1" applyBorder="1" applyAlignment="1">
      <alignment horizontal="center"/>
    </xf>
    <xf numFmtId="0" fontId="33" fillId="2" borderId="96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09" xfId="81" applyFont="1" applyFill="1" applyBorder="1" applyAlignment="1">
      <alignment horizontal="center"/>
    </xf>
    <xf numFmtId="0" fontId="33" fillId="2" borderId="110" xfId="81" applyFont="1" applyFill="1" applyBorder="1" applyAlignment="1">
      <alignment horizontal="center"/>
    </xf>
    <xf numFmtId="0" fontId="33" fillId="2" borderId="104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9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9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3" xfId="80" applyNumberFormat="1" applyFont="1" applyFill="1" applyBorder="1" applyAlignment="1">
      <alignment horizontal="left"/>
    </xf>
    <xf numFmtId="3" fontId="3" fillId="2" borderId="106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2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0" xfId="53" applyFont="1" applyFill="1" applyBorder="1" applyAlignment="1">
      <alignment horizontal="right"/>
    </xf>
    <xf numFmtId="0" fontId="5" fillId="2" borderId="71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2" xfId="79" applyFont="1" applyFill="1" applyBorder="1" applyAlignment="1">
      <alignment horizontal="left"/>
    </xf>
    <xf numFmtId="166" fontId="41" fillId="2" borderId="93" xfId="0" applyNumberFormat="1" applyFont="1" applyFill="1" applyBorder="1" applyAlignment="1">
      <alignment horizontal="center" vertical="center"/>
    </xf>
    <xf numFmtId="0" fontId="34" fillId="0" borderId="123" xfId="0" applyFont="1" applyBorder="1" applyAlignment="1">
      <alignment horizontal="center" vertical="center"/>
    </xf>
    <xf numFmtId="0" fontId="61" fillId="4" borderId="116" xfId="0" applyFont="1" applyFill="1" applyBorder="1" applyAlignment="1">
      <alignment horizontal="center" vertical="center" wrapText="1"/>
    </xf>
    <xf numFmtId="0" fontId="61" fillId="4" borderId="124" xfId="0" applyFont="1" applyFill="1" applyBorder="1" applyAlignment="1">
      <alignment horizontal="center" vertical="center" wrapText="1"/>
    </xf>
    <xf numFmtId="0" fontId="61" fillId="4" borderId="102" xfId="0" applyFont="1" applyFill="1" applyBorder="1" applyAlignment="1">
      <alignment horizontal="center" vertical="center" wrapText="1"/>
    </xf>
    <xf numFmtId="0" fontId="61" fillId="4" borderId="117" xfId="0" applyFont="1" applyFill="1" applyBorder="1" applyAlignment="1">
      <alignment horizontal="center" vertical="center" wrapText="1"/>
    </xf>
    <xf numFmtId="0" fontId="61" fillId="4" borderId="103" xfId="0" applyFont="1" applyFill="1" applyBorder="1" applyAlignment="1">
      <alignment horizontal="center" vertical="center" wrapText="1"/>
    </xf>
    <xf numFmtId="0" fontId="61" fillId="4" borderId="118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6" xfId="0" applyNumberFormat="1" applyFont="1" applyFill="1" applyBorder="1" applyAlignment="1">
      <alignment horizontal="center" vertical="center" wrapText="1"/>
    </xf>
    <xf numFmtId="168" fontId="61" fillId="2" borderId="124" xfId="0" applyNumberFormat="1" applyFont="1" applyFill="1" applyBorder="1" applyAlignment="1">
      <alignment horizontal="center" vertical="center" wrapText="1"/>
    </xf>
    <xf numFmtId="0" fontId="61" fillId="2" borderId="102" xfId="0" applyFont="1" applyFill="1" applyBorder="1" applyAlignment="1">
      <alignment horizontal="center" vertical="center" wrapText="1"/>
    </xf>
    <xf numFmtId="0" fontId="61" fillId="2" borderId="117" xfId="0" applyFont="1" applyFill="1" applyBorder="1" applyAlignment="1">
      <alignment horizontal="center" vertical="center" wrapText="1"/>
    </xf>
    <xf numFmtId="0" fontId="61" fillId="2" borderId="103" xfId="0" applyFont="1" applyFill="1" applyBorder="1" applyAlignment="1">
      <alignment horizontal="center" vertical="center" wrapText="1"/>
    </xf>
    <xf numFmtId="0" fontId="61" fillId="2" borderId="118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61" fillId="4" borderId="102" xfId="0" applyNumberFormat="1" applyFont="1" applyFill="1" applyBorder="1" applyAlignment="1">
      <alignment horizontal="center" vertical="center"/>
    </xf>
    <xf numFmtId="3" fontId="61" fillId="4" borderId="117" xfId="0" applyNumberFormat="1" applyFont="1" applyFill="1" applyBorder="1" applyAlignment="1">
      <alignment horizontal="center" vertical="center"/>
    </xf>
    <xf numFmtId="9" fontId="61" fillId="4" borderId="102" xfId="0" applyNumberFormat="1" applyFont="1" applyFill="1" applyBorder="1" applyAlignment="1">
      <alignment horizontal="center" vertical="center"/>
    </xf>
    <xf numFmtId="9" fontId="61" fillId="4" borderId="117" xfId="0" applyNumberFormat="1" applyFont="1" applyFill="1" applyBorder="1" applyAlignment="1">
      <alignment horizontal="center" vertical="center"/>
    </xf>
    <xf numFmtId="3" fontId="61" fillId="4" borderId="103" xfId="0" applyNumberFormat="1" applyFont="1" applyFill="1" applyBorder="1" applyAlignment="1">
      <alignment horizontal="center" vertical="center" wrapText="1"/>
    </xf>
    <xf numFmtId="3" fontId="61" fillId="4" borderId="118" xfId="0" applyNumberFormat="1" applyFont="1" applyFill="1" applyBorder="1" applyAlignment="1">
      <alignment horizontal="center" vertical="center" wrapText="1"/>
    </xf>
    <xf numFmtId="0" fontId="41" fillId="2" borderId="125" xfId="0" applyFont="1" applyFill="1" applyBorder="1" applyAlignment="1">
      <alignment horizontal="center" vertical="center" wrapText="1"/>
    </xf>
    <xf numFmtId="0" fontId="41" fillId="2" borderId="106" xfId="0" applyFont="1" applyFill="1" applyBorder="1" applyAlignment="1">
      <alignment horizontal="center" vertical="center" wrapText="1"/>
    </xf>
    <xf numFmtId="0" fontId="61" fillId="11" borderId="127" xfId="0" applyFont="1" applyFill="1" applyBorder="1" applyAlignment="1">
      <alignment horizontal="center"/>
    </xf>
    <xf numFmtId="0" fontId="61" fillId="11" borderId="126" xfId="0" applyFont="1" applyFill="1" applyBorder="1" applyAlignment="1">
      <alignment horizontal="center"/>
    </xf>
    <xf numFmtId="0" fontId="61" fillId="11" borderId="101" xfId="0" applyFont="1" applyFill="1" applyBorder="1" applyAlignment="1">
      <alignment horizontal="center"/>
    </xf>
    <xf numFmtId="0" fontId="41" fillId="4" borderId="112" xfId="0" applyFont="1" applyFill="1" applyBorder="1" applyAlignment="1">
      <alignment horizontal="center" vertical="center" wrapText="1"/>
    </xf>
    <xf numFmtId="0" fontId="41" fillId="4" borderId="89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09" xfId="0" applyFont="1" applyFill="1" applyBorder="1" applyAlignment="1">
      <alignment horizontal="center"/>
    </xf>
    <xf numFmtId="0" fontId="66" fillId="2" borderId="96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4" borderId="92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0" fontId="66" fillId="2" borderId="92" xfId="0" applyFont="1" applyFill="1" applyBorder="1" applyAlignment="1">
      <alignment horizont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7" xfId="0" applyFont="1" applyFill="1" applyBorder="1" applyAlignment="1">
      <alignment vertical="center"/>
    </xf>
    <xf numFmtId="3" fontId="33" fillId="2" borderId="69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7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2" xfId="26" applyNumberFormat="1" applyFont="1" applyFill="1" applyBorder="1" applyAlignment="1">
      <alignment horizontal="center"/>
    </xf>
    <xf numFmtId="3" fontId="33" fillId="2" borderId="89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9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8" xfId="0" applyNumberFormat="1" applyFont="1" applyFill="1" applyBorder="1" applyAlignment="1">
      <alignment horizontal="center" vertical="top"/>
    </xf>
    <xf numFmtId="0" fontId="33" fillId="2" borderId="88" xfId="0" applyFont="1" applyFill="1" applyBorder="1" applyAlignment="1">
      <alignment horizontal="center" vertical="top" wrapText="1"/>
    </xf>
    <xf numFmtId="0" fontId="33" fillId="2" borderId="69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 vertical="center"/>
    </xf>
    <xf numFmtId="3" fontId="33" fillId="2" borderId="68" xfId="26" applyNumberFormat="1" applyFont="1" applyFill="1" applyBorder="1" applyAlignment="1">
      <alignment horizontal="center" vertical="center"/>
    </xf>
    <xf numFmtId="3" fontId="33" fillId="0" borderId="55" xfId="26" applyNumberFormat="1" applyFont="1" applyFill="1" applyBorder="1" applyAlignment="1">
      <alignment horizontal="right" vertical="top"/>
    </xf>
    <xf numFmtId="3" fontId="33" fillId="0" borderId="107" xfId="26" applyNumberFormat="1" applyFont="1" applyFill="1" applyBorder="1" applyAlignment="1">
      <alignment horizontal="right" vertical="top"/>
    </xf>
    <xf numFmtId="3" fontId="33" fillId="3" borderId="88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 vertical="center" wrapText="1"/>
    </xf>
    <xf numFmtId="3" fontId="33" fillId="3" borderId="69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7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0" fontId="6" fillId="0" borderId="2" xfId="26" applyFont="1" applyFill="1" applyBorder="1" applyAlignment="1">
      <alignment horizontal="left"/>
    </xf>
    <xf numFmtId="0" fontId="34" fillId="0" borderId="55" xfId="0" applyFont="1" applyFill="1" applyBorder="1" applyAlignment="1">
      <alignment horizontal="right" vertical="top"/>
    </xf>
    <xf numFmtId="0" fontId="34" fillId="0" borderId="107" xfId="0" applyFont="1" applyFill="1" applyBorder="1" applyAlignment="1">
      <alignment horizontal="right" vertical="top"/>
    </xf>
    <xf numFmtId="3" fontId="33" fillId="10" borderId="88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 vertical="center" wrapText="1"/>
    </xf>
    <xf numFmtId="3" fontId="33" fillId="10" borderId="69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7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8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 vertical="center" wrapText="1"/>
    </xf>
    <xf numFmtId="3" fontId="33" fillId="4" borderId="69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7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" fillId="2" borderId="69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9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9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9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2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2" borderId="132" xfId="0" applyNumberFormat="1" applyFont="1" applyFill="1" applyBorder="1" applyAlignment="1">
      <alignment horizontal="right" vertical="top"/>
    </xf>
    <xf numFmtId="3" fontId="35" fillId="12" borderId="133" xfId="0" applyNumberFormat="1" applyFont="1" applyFill="1" applyBorder="1" applyAlignment="1">
      <alignment horizontal="right" vertical="top"/>
    </xf>
    <xf numFmtId="177" fontId="35" fillId="12" borderId="134" xfId="0" applyNumberFormat="1" applyFont="1" applyFill="1" applyBorder="1" applyAlignment="1">
      <alignment horizontal="right" vertical="top"/>
    </xf>
    <xf numFmtId="3" fontId="35" fillId="0" borderId="132" xfId="0" applyNumberFormat="1" applyFont="1" applyBorder="1" applyAlignment="1">
      <alignment horizontal="right" vertical="top"/>
    </xf>
    <xf numFmtId="177" fontId="35" fillId="12" borderId="135" xfId="0" applyNumberFormat="1" applyFont="1" applyFill="1" applyBorder="1" applyAlignment="1">
      <alignment horizontal="right" vertical="top"/>
    </xf>
    <xf numFmtId="3" fontId="37" fillId="12" borderId="137" xfId="0" applyNumberFormat="1" applyFont="1" applyFill="1" applyBorder="1" applyAlignment="1">
      <alignment horizontal="right" vertical="top"/>
    </xf>
    <xf numFmtId="3" fontId="37" fillId="12" borderId="138" xfId="0" applyNumberFormat="1" applyFont="1" applyFill="1" applyBorder="1" applyAlignment="1">
      <alignment horizontal="right" vertical="top"/>
    </xf>
    <xf numFmtId="0" fontId="37" fillId="12" borderId="139" xfId="0" applyFont="1" applyFill="1" applyBorder="1" applyAlignment="1">
      <alignment horizontal="right" vertical="top"/>
    </xf>
    <xf numFmtId="3" fontId="37" fillId="0" borderId="137" xfId="0" applyNumberFormat="1" applyFont="1" applyBorder="1" applyAlignment="1">
      <alignment horizontal="right" vertical="top"/>
    </xf>
    <xf numFmtId="0" fontId="37" fillId="12" borderId="140" xfId="0" applyFont="1" applyFill="1" applyBorder="1" applyAlignment="1">
      <alignment horizontal="right" vertical="top"/>
    </xf>
    <xf numFmtId="0" fontId="35" fillId="12" borderId="134" xfId="0" applyFont="1" applyFill="1" applyBorder="1" applyAlignment="1">
      <alignment horizontal="right" vertical="top"/>
    </xf>
    <xf numFmtId="0" fontId="35" fillId="12" borderId="135" xfId="0" applyFont="1" applyFill="1" applyBorder="1" applyAlignment="1">
      <alignment horizontal="right" vertical="top"/>
    </xf>
    <xf numFmtId="177" fontId="37" fillId="12" borderId="139" xfId="0" applyNumberFormat="1" applyFont="1" applyFill="1" applyBorder="1" applyAlignment="1">
      <alignment horizontal="right" vertical="top"/>
    </xf>
    <xf numFmtId="177" fontId="37" fillId="12" borderId="140" xfId="0" applyNumberFormat="1" applyFont="1" applyFill="1" applyBorder="1" applyAlignment="1">
      <alignment horizontal="right" vertical="top"/>
    </xf>
    <xf numFmtId="177" fontId="35" fillId="12" borderId="135" xfId="0" quotePrefix="1" applyNumberFormat="1" applyFont="1" applyFill="1" applyBorder="1" applyAlignment="1">
      <alignment horizontal="right" vertical="top"/>
    </xf>
    <xf numFmtId="177" fontId="37" fillId="12" borderId="140" xfId="0" quotePrefix="1" applyNumberFormat="1" applyFont="1" applyFill="1" applyBorder="1" applyAlignment="1">
      <alignment horizontal="right" vertical="top"/>
    </xf>
    <xf numFmtId="3" fontId="37" fillId="0" borderId="141" xfId="0" applyNumberFormat="1" applyFont="1" applyBorder="1" applyAlignment="1">
      <alignment horizontal="right" vertical="top"/>
    </xf>
    <xf numFmtId="3" fontId="37" fillId="0" borderId="142" xfId="0" applyNumberFormat="1" applyFont="1" applyBorder="1" applyAlignment="1">
      <alignment horizontal="right" vertical="top"/>
    </xf>
    <xf numFmtId="3" fontId="37" fillId="0" borderId="143" xfId="0" applyNumberFormat="1" applyFont="1" applyBorder="1" applyAlignment="1">
      <alignment horizontal="right" vertical="top"/>
    </xf>
    <xf numFmtId="177" fontId="37" fillId="12" borderId="144" xfId="0" applyNumberFormat="1" applyFont="1" applyFill="1" applyBorder="1" applyAlignment="1">
      <alignment horizontal="right" vertical="top"/>
    </xf>
    <xf numFmtId="0" fontId="39" fillId="13" borderId="131" xfId="0" applyFont="1" applyFill="1" applyBorder="1" applyAlignment="1">
      <alignment vertical="top"/>
    </xf>
    <xf numFmtId="0" fontId="39" fillId="13" borderId="131" xfId="0" applyFont="1" applyFill="1" applyBorder="1" applyAlignment="1">
      <alignment vertical="top" indent="2"/>
    </xf>
    <xf numFmtId="0" fontId="39" fillId="13" borderId="131" xfId="0" applyFont="1" applyFill="1" applyBorder="1" applyAlignment="1">
      <alignment vertical="top" indent="4"/>
    </xf>
    <xf numFmtId="0" fontId="40" fillId="13" borderId="136" xfId="0" applyFont="1" applyFill="1" applyBorder="1" applyAlignment="1">
      <alignment vertical="top" indent="6"/>
    </xf>
    <xf numFmtId="0" fontId="39" fillId="13" borderId="131" xfId="0" applyFont="1" applyFill="1" applyBorder="1" applyAlignment="1">
      <alignment vertical="top" indent="8"/>
    </xf>
    <xf numFmtId="0" fontId="40" fillId="13" borderId="136" xfId="0" applyFont="1" applyFill="1" applyBorder="1" applyAlignment="1">
      <alignment vertical="top" indent="2"/>
    </xf>
    <xf numFmtId="0" fontId="39" fillId="13" borderId="131" xfId="0" applyFont="1" applyFill="1" applyBorder="1" applyAlignment="1">
      <alignment vertical="top" indent="6"/>
    </xf>
    <xf numFmtId="0" fontId="40" fillId="13" borderId="136" xfId="0" applyFont="1" applyFill="1" applyBorder="1" applyAlignment="1">
      <alignment vertical="top" indent="4"/>
    </xf>
    <xf numFmtId="0" fontId="34" fillId="13" borderId="131" xfId="0" applyFont="1" applyFill="1" applyBorder="1"/>
    <xf numFmtId="0" fontId="40" fillId="13" borderId="21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21" xfId="53" applyNumberFormat="1" applyFont="1" applyFill="1" applyBorder="1" applyAlignment="1">
      <alignment horizontal="left"/>
    </xf>
    <xf numFmtId="164" fontId="33" fillId="2" borderId="145" xfId="53" applyNumberFormat="1" applyFont="1" applyFill="1" applyBorder="1" applyAlignment="1">
      <alignment horizontal="left"/>
    </xf>
    <xf numFmtId="0" fontId="33" fillId="2" borderId="145" xfId="53" applyNumberFormat="1" applyFont="1" applyFill="1" applyBorder="1" applyAlignment="1">
      <alignment horizontal="left"/>
    </xf>
    <xf numFmtId="164" fontId="33" fillId="2" borderId="119" xfId="53" applyNumberFormat="1" applyFont="1" applyFill="1" applyBorder="1" applyAlignment="1">
      <alignment horizontal="left"/>
    </xf>
    <xf numFmtId="3" fontId="33" fillId="2" borderId="119" xfId="53" applyNumberFormat="1" applyFont="1" applyFill="1" applyBorder="1" applyAlignment="1">
      <alignment horizontal="left"/>
    </xf>
    <xf numFmtId="3" fontId="33" fillId="2" borderId="73" xfId="53" applyNumberFormat="1" applyFont="1" applyFill="1" applyBorder="1" applyAlignment="1">
      <alignment horizontal="left"/>
    </xf>
    <xf numFmtId="0" fontId="34" fillId="0" borderId="90" xfId="0" applyFont="1" applyFill="1" applyBorder="1"/>
    <xf numFmtId="0" fontId="34" fillId="0" borderId="91" xfId="0" applyFont="1" applyFill="1" applyBorder="1"/>
    <xf numFmtId="164" fontId="34" fillId="0" borderId="91" xfId="0" applyNumberFormat="1" applyFont="1" applyFill="1" applyBorder="1"/>
    <xf numFmtId="164" fontId="34" fillId="0" borderId="91" xfId="0" applyNumberFormat="1" applyFont="1" applyFill="1" applyBorder="1" applyAlignment="1">
      <alignment horizontal="right"/>
    </xf>
    <xf numFmtId="0" fontId="34" fillId="0" borderId="91" xfId="0" applyNumberFormat="1" applyFont="1" applyFill="1" applyBorder="1"/>
    <xf numFmtId="3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34" fillId="0" borderId="98" xfId="0" applyFont="1" applyFill="1" applyBorder="1"/>
    <xf numFmtId="0" fontId="34" fillId="0" borderId="99" xfId="0" applyFont="1" applyFill="1" applyBorder="1"/>
    <xf numFmtId="164" fontId="34" fillId="0" borderId="99" xfId="0" applyNumberFormat="1" applyFont="1" applyFill="1" applyBorder="1"/>
    <xf numFmtId="164" fontId="34" fillId="0" borderId="99" xfId="0" applyNumberFormat="1" applyFont="1" applyFill="1" applyBorder="1" applyAlignment="1">
      <alignment horizontal="right"/>
    </xf>
    <xf numFmtId="0" fontId="34" fillId="0" borderId="99" xfId="0" applyNumberFormat="1" applyFont="1" applyFill="1" applyBorder="1"/>
    <xf numFmtId="3" fontId="34" fillId="0" borderId="99" xfId="0" applyNumberFormat="1" applyFont="1" applyFill="1" applyBorder="1"/>
    <xf numFmtId="3" fontId="34" fillId="0" borderId="100" xfId="0" applyNumberFormat="1" applyFont="1" applyFill="1" applyBorder="1"/>
    <xf numFmtId="0" fontId="34" fillId="0" borderId="93" xfId="0" applyFont="1" applyFill="1" applyBorder="1"/>
    <xf numFmtId="0" fontId="34" fillId="0" borderId="94" xfId="0" applyFont="1" applyFill="1" applyBorder="1"/>
    <xf numFmtId="164" fontId="34" fillId="0" borderId="94" xfId="0" applyNumberFormat="1" applyFont="1" applyFill="1" applyBorder="1"/>
    <xf numFmtId="164" fontId="34" fillId="0" borderId="94" xfId="0" applyNumberFormat="1" applyFont="1" applyFill="1" applyBorder="1" applyAlignment="1">
      <alignment horizontal="right"/>
    </xf>
    <xf numFmtId="0" fontId="34" fillId="0" borderId="94" xfId="0" applyNumberFormat="1" applyFont="1" applyFill="1" applyBorder="1"/>
    <xf numFmtId="3" fontId="34" fillId="0" borderId="94" xfId="0" applyNumberFormat="1" applyFont="1" applyFill="1" applyBorder="1"/>
    <xf numFmtId="3" fontId="34" fillId="0" borderId="95" xfId="0" applyNumberFormat="1" applyFont="1" applyFill="1" applyBorder="1"/>
    <xf numFmtId="0" fontId="41" fillId="2" borderId="121" xfId="0" applyFont="1" applyFill="1" applyBorder="1"/>
    <xf numFmtId="3" fontId="41" fillId="2" borderId="122" xfId="0" applyNumberFormat="1" applyFont="1" applyFill="1" applyBorder="1"/>
    <xf numFmtId="9" fontId="41" fillId="2" borderId="86" xfId="0" applyNumberFormat="1" applyFont="1" applyFill="1" applyBorder="1"/>
    <xf numFmtId="3" fontId="41" fillId="2" borderId="73" xfId="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3" fontId="34" fillId="0" borderId="102" xfId="0" applyNumberFormat="1" applyFont="1" applyFill="1" applyBorder="1"/>
    <xf numFmtId="9" fontId="34" fillId="0" borderId="102" xfId="0" applyNumberFormat="1" applyFont="1" applyFill="1" applyBorder="1"/>
    <xf numFmtId="3" fontId="34" fillId="0" borderId="103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90" xfId="0" applyFont="1" applyFill="1" applyBorder="1"/>
    <xf numFmtId="0" fontId="41" fillId="0" borderId="98" xfId="0" applyFont="1" applyFill="1" applyBorder="1"/>
    <xf numFmtId="0" fontId="41" fillId="0" borderId="116" xfId="0" applyFont="1" applyFill="1" applyBorder="1"/>
    <xf numFmtId="0" fontId="34" fillId="5" borderId="12" xfId="0" applyFont="1" applyFill="1" applyBorder="1" applyAlignment="1">
      <alignment wrapText="1"/>
    </xf>
    <xf numFmtId="0" fontId="41" fillId="2" borderId="145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1" xfId="79" applyFont="1" applyFill="1" applyBorder="1" applyAlignment="1">
      <alignment horizontal="left"/>
    </xf>
    <xf numFmtId="3" fontId="3" fillId="2" borderId="102" xfId="80" applyNumberFormat="1" applyFont="1" applyFill="1" applyBorder="1"/>
    <xf numFmtId="3" fontId="3" fillId="2" borderId="103" xfId="80" applyNumberFormat="1" applyFont="1" applyFill="1" applyBorder="1"/>
    <xf numFmtId="9" fontId="3" fillId="2" borderId="146" xfId="80" applyNumberFormat="1" applyFont="1" applyFill="1" applyBorder="1"/>
    <xf numFmtId="9" fontId="3" fillId="2" borderId="102" xfId="80" applyNumberFormat="1" applyFont="1" applyFill="1" applyBorder="1"/>
    <xf numFmtId="9" fontId="3" fillId="2" borderId="103" xfId="80" applyNumberFormat="1" applyFont="1" applyFill="1" applyBorder="1"/>
    <xf numFmtId="9" fontId="34" fillId="0" borderId="92" xfId="0" applyNumberFormat="1" applyFont="1" applyFill="1" applyBorder="1"/>
    <xf numFmtId="9" fontId="34" fillId="0" borderId="100" xfId="0" applyNumberFormat="1" applyFont="1" applyFill="1" applyBorder="1"/>
    <xf numFmtId="9" fontId="34" fillId="0" borderId="95" xfId="0" applyNumberFormat="1" applyFont="1" applyFill="1" applyBorder="1"/>
    <xf numFmtId="0" fontId="41" fillId="0" borderId="111" xfId="0" applyFont="1" applyFill="1" applyBorder="1"/>
    <xf numFmtId="0" fontId="41" fillId="0" borderId="127" xfId="0" applyFont="1" applyFill="1" applyBorder="1" applyAlignment="1">
      <alignment horizontal="left" indent="1"/>
    </xf>
    <xf numFmtId="0" fontId="41" fillId="0" borderId="110" xfId="0" applyFont="1" applyFill="1" applyBorder="1" applyAlignment="1">
      <alignment horizontal="left" indent="1"/>
    </xf>
    <xf numFmtId="9" fontId="34" fillId="0" borderId="147" xfId="0" applyNumberFormat="1" applyFont="1" applyFill="1" applyBorder="1"/>
    <xf numFmtId="9" fontId="34" fillId="0" borderId="101" xfId="0" applyNumberFormat="1" applyFont="1" applyFill="1" applyBorder="1"/>
    <xf numFmtId="9" fontId="34" fillId="0" borderId="105" xfId="0" applyNumberFormat="1" applyFont="1" applyFill="1" applyBorder="1"/>
    <xf numFmtId="3" fontId="34" fillId="0" borderId="90" xfId="0" applyNumberFormat="1" applyFont="1" applyFill="1" applyBorder="1"/>
    <xf numFmtId="3" fontId="34" fillId="0" borderId="98" xfId="0" applyNumberFormat="1" applyFont="1" applyFill="1" applyBorder="1"/>
    <xf numFmtId="3" fontId="34" fillId="0" borderId="93" xfId="0" applyNumberFormat="1" applyFont="1" applyFill="1" applyBorder="1"/>
    <xf numFmtId="9" fontId="34" fillId="0" borderId="148" xfId="0" applyNumberFormat="1" applyFont="1" applyFill="1" applyBorder="1"/>
    <xf numFmtId="9" fontId="34" fillId="0" borderId="108" xfId="0" applyNumberFormat="1" applyFont="1" applyFill="1" applyBorder="1"/>
    <xf numFmtId="9" fontId="34" fillId="0" borderId="123" xfId="0" applyNumberFormat="1" applyFont="1" applyFill="1" applyBorder="1"/>
    <xf numFmtId="9" fontId="31" fillId="0" borderId="0" xfId="0" applyNumberFormat="1" applyFont="1" applyFill="1" applyBorder="1"/>
    <xf numFmtId="0" fontId="67" fillId="0" borderId="0" xfId="0" applyFont="1" applyFill="1"/>
    <xf numFmtId="0" fontId="68" fillId="0" borderId="0" xfId="0" applyFont="1" applyFill="1"/>
    <xf numFmtId="0" fontId="41" fillId="13" borderId="111" xfId="0" applyFont="1" applyFill="1" applyBorder="1"/>
    <xf numFmtId="0" fontId="41" fillId="13" borderId="127" xfId="0" applyFont="1" applyFill="1" applyBorder="1"/>
    <xf numFmtId="0" fontId="41" fillId="13" borderId="110" xfId="0" applyFont="1" applyFill="1" applyBorder="1"/>
    <xf numFmtId="0" fontId="3" fillId="2" borderId="102" xfId="80" applyFont="1" applyFill="1" applyBorder="1"/>
    <xf numFmtId="3" fontId="34" fillId="0" borderId="148" xfId="0" applyNumberFormat="1" applyFont="1" applyFill="1" applyBorder="1"/>
    <xf numFmtId="3" fontId="34" fillId="0" borderId="108" xfId="0" applyNumberFormat="1" applyFont="1" applyFill="1" applyBorder="1"/>
    <xf numFmtId="3" fontId="34" fillId="0" borderId="123" xfId="0" applyNumberFormat="1" applyFont="1" applyFill="1" applyBorder="1"/>
    <xf numFmtId="0" fontId="34" fillId="0" borderId="111" xfId="0" applyFont="1" applyFill="1" applyBorder="1"/>
    <xf numFmtId="0" fontId="34" fillId="0" borderId="127" xfId="0" applyFont="1" applyFill="1" applyBorder="1"/>
    <xf numFmtId="0" fontId="34" fillId="0" borderId="110" xfId="0" applyFont="1" applyFill="1" applyBorder="1"/>
    <xf numFmtId="3" fontId="34" fillId="0" borderId="147" xfId="0" applyNumberFormat="1" applyFont="1" applyFill="1" applyBorder="1"/>
    <xf numFmtId="3" fontId="34" fillId="0" borderId="101" xfId="0" applyNumberFormat="1" applyFont="1" applyFill="1" applyBorder="1"/>
    <xf numFmtId="3" fontId="34" fillId="0" borderId="105" xfId="0" applyNumberFormat="1" applyFont="1" applyFill="1" applyBorder="1"/>
    <xf numFmtId="0" fontId="3" fillId="2" borderId="149" xfId="79" applyFont="1" applyFill="1" applyBorder="1" applyAlignment="1">
      <alignment horizontal="left"/>
    </xf>
    <xf numFmtId="0" fontId="3" fillId="2" borderId="150" xfId="79" applyFont="1" applyFill="1" applyBorder="1" applyAlignment="1">
      <alignment horizontal="left"/>
    </xf>
    <xf numFmtId="0" fontId="3" fillId="2" borderId="151" xfId="80" applyFont="1" applyFill="1" applyBorder="1" applyAlignment="1">
      <alignment horizontal="left"/>
    </xf>
    <xf numFmtId="0" fontId="3" fillId="2" borderId="151" xfId="79" applyFont="1" applyFill="1" applyBorder="1" applyAlignment="1">
      <alignment horizontal="left"/>
    </xf>
    <xf numFmtId="0" fontId="3" fillId="2" borderId="152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53" xfId="0" applyFont="1" applyFill="1" applyBorder="1"/>
    <xf numFmtId="0" fontId="34" fillId="0" borderId="154" xfId="0" applyFont="1" applyFill="1" applyBorder="1"/>
    <xf numFmtId="0" fontId="34" fillId="0" borderId="154" xfId="0" applyFont="1" applyFill="1" applyBorder="1" applyAlignment="1">
      <alignment horizontal="right"/>
    </xf>
    <xf numFmtId="0" fontId="34" fillId="0" borderId="154" xfId="0" applyFont="1" applyFill="1" applyBorder="1" applyAlignment="1">
      <alignment horizontal="left"/>
    </xf>
    <xf numFmtId="164" fontId="34" fillId="0" borderId="154" xfId="0" applyNumberFormat="1" applyFont="1" applyFill="1" applyBorder="1"/>
    <xf numFmtId="165" fontId="34" fillId="0" borderId="154" xfId="0" applyNumberFormat="1" applyFont="1" applyFill="1" applyBorder="1"/>
    <xf numFmtId="9" fontId="34" fillId="0" borderId="154" xfId="0" applyNumberFormat="1" applyFont="1" applyFill="1" applyBorder="1"/>
    <xf numFmtId="9" fontId="34" fillId="0" borderId="155" xfId="0" applyNumberFormat="1" applyFont="1" applyFill="1" applyBorder="1"/>
    <xf numFmtId="0" fontId="34" fillId="0" borderId="156" xfId="0" applyFont="1" applyFill="1" applyBorder="1"/>
    <xf numFmtId="0" fontId="34" fillId="0" borderId="157" xfId="0" applyFont="1" applyFill="1" applyBorder="1"/>
    <xf numFmtId="0" fontId="34" fillId="0" borderId="157" xfId="0" applyFont="1" applyFill="1" applyBorder="1" applyAlignment="1">
      <alignment horizontal="right"/>
    </xf>
    <xf numFmtId="0" fontId="34" fillId="0" borderId="157" xfId="0" applyFont="1" applyFill="1" applyBorder="1" applyAlignment="1">
      <alignment horizontal="left"/>
    </xf>
    <xf numFmtId="164" fontId="34" fillId="0" borderId="157" xfId="0" applyNumberFormat="1" applyFont="1" applyFill="1" applyBorder="1"/>
    <xf numFmtId="165" fontId="34" fillId="0" borderId="157" xfId="0" applyNumberFormat="1" applyFont="1" applyFill="1" applyBorder="1"/>
    <xf numFmtId="9" fontId="34" fillId="0" borderId="157" xfId="0" applyNumberFormat="1" applyFont="1" applyFill="1" applyBorder="1"/>
    <xf numFmtId="9" fontId="34" fillId="0" borderId="158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54" xfId="0" applyNumberFormat="1" applyFont="1" applyFill="1" applyBorder="1"/>
    <xf numFmtId="3" fontId="34" fillId="0" borderId="155" xfId="0" applyNumberFormat="1" applyFont="1" applyFill="1" applyBorder="1"/>
    <xf numFmtId="3" fontId="34" fillId="0" borderId="157" xfId="0" applyNumberFormat="1" applyFont="1" applyFill="1" applyBorder="1"/>
    <xf numFmtId="3" fontId="34" fillId="0" borderId="158" xfId="0" applyNumberFormat="1" applyFont="1" applyFill="1" applyBorder="1"/>
    <xf numFmtId="3" fontId="34" fillId="0" borderId="160" xfId="0" applyNumberFormat="1" applyFont="1" applyFill="1" applyBorder="1"/>
    <xf numFmtId="9" fontId="34" fillId="0" borderId="160" xfId="0" applyNumberFormat="1" applyFont="1" applyFill="1" applyBorder="1"/>
    <xf numFmtId="3" fontId="34" fillId="0" borderId="161" xfId="0" applyNumberFormat="1" applyFont="1" applyFill="1" applyBorder="1"/>
    <xf numFmtId="0" fontId="41" fillId="0" borderId="27" xfId="0" applyFont="1" applyFill="1" applyBorder="1"/>
    <xf numFmtId="0" fontId="41" fillId="0" borderId="153" xfId="0" applyFont="1" applyFill="1" applyBorder="1"/>
    <xf numFmtId="0" fontId="41" fillId="0" borderId="159" xfId="0" applyFont="1" applyFill="1" applyBorder="1"/>
    <xf numFmtId="0" fontId="41" fillId="2" borderId="60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3" fillId="2" borderId="60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54" xfId="0" applyNumberFormat="1" applyFont="1" applyFill="1" applyBorder="1" applyAlignment="1">
      <alignment horizontal="right"/>
    </xf>
    <xf numFmtId="164" fontId="34" fillId="0" borderId="157" xfId="0" applyNumberFormat="1" applyFont="1" applyFill="1" applyBorder="1" applyAlignment="1">
      <alignment horizontal="right"/>
    </xf>
    <xf numFmtId="0" fontId="34" fillId="2" borderId="73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54" xfId="0" applyNumberFormat="1" applyBorder="1"/>
    <xf numFmtId="9" fontId="0" fillId="0" borderId="154" xfId="0" applyNumberFormat="1" applyBorder="1"/>
    <xf numFmtId="9" fontId="0" fillId="0" borderId="155" xfId="0" applyNumberFormat="1" applyBorder="1"/>
    <xf numFmtId="169" fontId="0" fillId="0" borderId="157" xfId="0" applyNumberFormat="1" applyBorder="1"/>
    <xf numFmtId="9" fontId="0" fillId="0" borderId="157" xfId="0" applyNumberFormat="1" applyBorder="1"/>
    <xf numFmtId="9" fontId="0" fillId="0" borderId="158" xfId="0" applyNumberFormat="1" applyBorder="1"/>
    <xf numFmtId="0" fontId="66" fillId="0" borderId="153" xfId="0" applyFont="1" applyBorder="1" applyAlignment="1">
      <alignment horizontal="left" indent="1"/>
    </xf>
    <xf numFmtId="0" fontId="66" fillId="0" borderId="156" xfId="0" applyFont="1" applyBorder="1" applyAlignment="1">
      <alignment horizontal="left" indent="1"/>
    </xf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54" xfId="0" applyNumberFormat="1" applyFont="1" applyFill="1" applyBorder="1"/>
    <xf numFmtId="169" fontId="34" fillId="0" borderId="155" xfId="0" applyNumberFormat="1" applyFont="1" applyFill="1" applyBorder="1"/>
    <xf numFmtId="169" fontId="34" fillId="0" borderId="157" xfId="0" applyNumberFormat="1" applyFont="1" applyFill="1" applyBorder="1"/>
    <xf numFmtId="169" fontId="34" fillId="0" borderId="158" xfId="0" applyNumberFormat="1" applyFont="1" applyFill="1" applyBorder="1"/>
    <xf numFmtId="0" fontId="41" fillId="0" borderId="156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166" fontId="5" fillId="0" borderId="164" xfId="0" applyNumberFormat="1" applyFont="1" applyBorder="1" applyAlignment="1">
      <alignment horizontal="right"/>
    </xf>
    <xf numFmtId="166" fontId="5" fillId="0" borderId="165" xfId="0" applyNumberFormat="1" applyFont="1" applyBorder="1" applyAlignment="1">
      <alignment horizontal="right"/>
    </xf>
    <xf numFmtId="3" fontId="69" fillId="0" borderId="164" xfId="0" applyNumberFormat="1" applyFont="1" applyBorder="1" applyAlignment="1">
      <alignment horizontal="right"/>
    </xf>
    <xf numFmtId="166" fontId="69" fillId="0" borderId="164" xfId="0" applyNumberFormat="1" applyFont="1" applyBorder="1" applyAlignment="1">
      <alignment horizontal="right"/>
    </xf>
    <xf numFmtId="166" fontId="69" fillId="0" borderId="165" xfId="0" applyNumberFormat="1" applyFont="1" applyBorder="1" applyAlignment="1">
      <alignment horizontal="right"/>
    </xf>
    <xf numFmtId="178" fontId="5" fillId="0" borderId="164" xfId="0" applyNumberFormat="1" applyFont="1" applyBorder="1" applyAlignment="1">
      <alignment horizontal="right"/>
    </xf>
    <xf numFmtId="3" fontId="5" fillId="0" borderId="164" xfId="0" applyNumberFormat="1" applyFont="1" applyBorder="1" applyAlignment="1">
      <alignment horizontal="right"/>
    </xf>
    <xf numFmtId="4" fontId="5" fillId="0" borderId="164" xfId="0" applyNumberFormat="1" applyFont="1" applyBorder="1" applyAlignment="1">
      <alignment horizontal="right"/>
    </xf>
    <xf numFmtId="3" fontId="5" fillId="0" borderId="164" xfId="0" applyNumberFormat="1" applyFont="1" applyBorder="1"/>
    <xf numFmtId="166" fontId="5" fillId="0" borderId="19" xfId="0" applyNumberFormat="1" applyFont="1" applyBorder="1" applyAlignment="1">
      <alignment horizontal="right"/>
    </xf>
    <xf numFmtId="166" fontId="69" fillId="0" borderId="19" xfId="0" applyNumberFormat="1" applyFont="1" applyBorder="1" applyAlignment="1">
      <alignment horizontal="right"/>
    </xf>
    <xf numFmtId="3" fontId="69" fillId="0" borderId="164" xfId="0" applyNumberFormat="1" applyFont="1" applyBorder="1"/>
    <xf numFmtId="166" fontId="69" fillId="0" borderId="164" xfId="0" applyNumberFormat="1" applyFont="1" applyBorder="1"/>
    <xf numFmtId="166" fontId="69" fillId="0" borderId="165" xfId="0" applyNumberFormat="1" applyFont="1" applyBorder="1"/>
    <xf numFmtId="166" fontId="69" fillId="0" borderId="19" xfId="0" applyNumberFormat="1" applyFont="1" applyBorder="1"/>
    <xf numFmtId="166" fontId="70" fillId="0" borderId="165" xfId="0" applyNumberFormat="1" applyFont="1" applyBorder="1" applyAlignment="1">
      <alignment horizontal="right"/>
    </xf>
    <xf numFmtId="166" fontId="70" fillId="0" borderId="19" xfId="0" applyNumberFormat="1" applyFont="1" applyBorder="1" applyAlignment="1">
      <alignment horizontal="right"/>
    </xf>
    <xf numFmtId="3" fontId="34" fillId="0" borderId="164" xfId="0" applyNumberFormat="1" applyFont="1" applyBorder="1"/>
    <xf numFmtId="166" fontId="34" fillId="0" borderId="164" xfId="0" applyNumberFormat="1" applyFont="1" applyBorder="1"/>
    <xf numFmtId="166" fontId="34" fillId="0" borderId="165" xfId="0" applyNumberFormat="1" applyFont="1" applyBorder="1"/>
    <xf numFmtId="3" fontId="34" fillId="0" borderId="164" xfId="0" applyNumberFormat="1" applyFont="1" applyBorder="1" applyAlignment="1">
      <alignment horizontal="right"/>
    </xf>
    <xf numFmtId="0" fontId="5" fillId="0" borderId="164" xfId="0" applyFont="1" applyBorder="1"/>
    <xf numFmtId="166" fontId="34" fillId="0" borderId="19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69" fillId="0" borderId="0" xfId="0" applyNumberFormat="1" applyFont="1" applyBorder="1" applyAlignment="1">
      <alignment horizontal="right"/>
    </xf>
    <xf numFmtId="166" fontId="69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69" fillId="0" borderId="0" xfId="0" applyNumberFormat="1" applyFont="1" applyBorder="1"/>
    <xf numFmtId="166" fontId="69" fillId="0" borderId="0" xfId="0" applyNumberFormat="1" applyFont="1" applyBorder="1"/>
    <xf numFmtId="49" fontId="3" fillId="0" borderId="166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4" fillId="0" borderId="55" xfId="0" applyNumberFormat="1" applyFont="1" applyBorder="1"/>
    <xf numFmtId="166" fontId="34" fillId="0" borderId="55" xfId="0" applyNumberFormat="1" applyFont="1" applyBorder="1"/>
    <xf numFmtId="166" fontId="34" fillId="0" borderId="56" xfId="0" applyNumberFormat="1" applyFont="1" applyBorder="1"/>
    <xf numFmtId="3" fontId="34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3" fontId="69" fillId="0" borderId="55" xfId="0" applyNumberFormat="1" applyFont="1" applyBorder="1" applyAlignment="1">
      <alignment horizontal="right"/>
    </xf>
    <xf numFmtId="166" fontId="69" fillId="0" borderId="55" xfId="0" applyNumberFormat="1" applyFont="1" applyBorder="1" applyAlignment="1">
      <alignment horizontal="right"/>
    </xf>
    <xf numFmtId="166" fontId="69" fillId="0" borderId="56" xfId="0" applyNumberFormat="1" applyFont="1" applyBorder="1" applyAlignment="1">
      <alignment horizontal="right"/>
    </xf>
    <xf numFmtId="178" fontId="5" fillId="0" borderId="55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162" xfId="0" applyNumberFormat="1" applyFont="1" applyBorder="1" applyAlignment="1">
      <alignment horizontal="center"/>
    </xf>
    <xf numFmtId="3" fontId="34" fillId="0" borderId="167" xfId="0" applyNumberFormat="1" applyFont="1" applyBorder="1"/>
    <xf numFmtId="166" fontId="34" fillId="0" borderId="167" xfId="0" applyNumberFormat="1" applyFont="1" applyBorder="1"/>
    <xf numFmtId="166" fontId="34" fillId="0" borderId="168" xfId="0" applyNumberFormat="1" applyFont="1" applyBorder="1"/>
    <xf numFmtId="3" fontId="69" fillId="0" borderId="167" xfId="0" applyNumberFormat="1" applyFont="1" applyBorder="1" applyAlignment="1">
      <alignment horizontal="right"/>
    </xf>
    <xf numFmtId="166" fontId="69" fillId="0" borderId="167" xfId="0" applyNumberFormat="1" applyFont="1" applyBorder="1" applyAlignment="1">
      <alignment horizontal="right"/>
    </xf>
    <xf numFmtId="166" fontId="69" fillId="0" borderId="168" xfId="0" applyNumberFormat="1" applyFont="1" applyBorder="1" applyAlignment="1">
      <alignment horizontal="right"/>
    </xf>
    <xf numFmtId="3" fontId="5" fillId="0" borderId="167" xfId="0" applyNumberFormat="1" applyFont="1" applyBorder="1" applyAlignment="1">
      <alignment horizontal="right"/>
    </xf>
    <xf numFmtId="166" fontId="5" fillId="0" borderId="167" xfId="0" applyNumberFormat="1" applyFont="1" applyBorder="1" applyAlignment="1">
      <alignment horizontal="right"/>
    </xf>
    <xf numFmtId="166" fontId="5" fillId="0" borderId="168" xfId="0" applyNumberFormat="1" applyFont="1" applyBorder="1" applyAlignment="1">
      <alignment horizontal="right"/>
    </xf>
    <xf numFmtId="178" fontId="5" fillId="0" borderId="167" xfId="0" applyNumberFormat="1" applyFont="1" applyBorder="1" applyAlignment="1">
      <alignment horizontal="right"/>
    </xf>
    <xf numFmtId="4" fontId="5" fillId="0" borderId="167" xfId="0" applyNumberFormat="1" applyFont="1" applyBorder="1" applyAlignment="1">
      <alignment horizontal="right"/>
    </xf>
    <xf numFmtId="0" fontId="5" fillId="0" borderId="167" xfId="0" applyFont="1" applyBorder="1"/>
    <xf numFmtId="3" fontId="5" fillId="0" borderId="167" xfId="0" applyNumberFormat="1" applyFont="1" applyBorder="1"/>
    <xf numFmtId="3" fontId="5" fillId="0" borderId="56" xfId="0" applyNumberFormat="1" applyFont="1" applyBorder="1"/>
    <xf numFmtId="3" fontId="5" fillId="0" borderId="165" xfId="0" applyNumberFormat="1" applyFont="1" applyBorder="1"/>
    <xf numFmtId="3" fontId="5" fillId="0" borderId="19" xfId="0" applyNumberFormat="1" applyFont="1" applyBorder="1"/>
    <xf numFmtId="3" fontId="5" fillId="0" borderId="168" xfId="0" applyNumberFormat="1" applyFont="1" applyBorder="1"/>
    <xf numFmtId="3" fontId="11" fillId="0" borderId="166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64" xfId="0" applyNumberFormat="1" applyFont="1" applyBorder="1"/>
    <xf numFmtId="9" fontId="34" fillId="0" borderId="0" xfId="0" applyNumberFormat="1" applyFont="1" applyBorder="1"/>
    <xf numFmtId="3" fontId="34" fillId="0" borderId="163" xfId="0" applyNumberFormat="1" applyFont="1" applyBorder="1"/>
    <xf numFmtId="3" fontId="34" fillId="0" borderId="18" xfId="0" applyNumberFormat="1" applyFont="1" applyBorder="1"/>
    <xf numFmtId="3" fontId="34" fillId="0" borderId="69" xfId="0" applyNumberFormat="1" applyFont="1" applyBorder="1"/>
    <xf numFmtId="9" fontId="34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70" xfId="0" applyNumberFormat="1" applyFont="1" applyBorder="1"/>
    <xf numFmtId="9" fontId="34" fillId="0" borderId="167" xfId="0" applyNumberFormat="1" applyFont="1" applyBorder="1"/>
    <xf numFmtId="3" fontId="11" fillId="0" borderId="162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5" xfId="76" applyNumberFormat="1" applyFont="1" applyFill="1" applyBorder="1" applyAlignment="1">
      <alignment horizontal="center" vertical="center"/>
    </xf>
    <xf numFmtId="3" fontId="33" fillId="2" borderId="119" xfId="76" applyNumberFormat="1" applyFont="1" applyFill="1" applyBorder="1" applyAlignment="1">
      <alignment horizontal="center" vertical="center"/>
    </xf>
    <xf numFmtId="0" fontId="31" fillId="0" borderId="27" xfId="76" applyFont="1" applyFill="1" applyBorder="1"/>
    <xf numFmtId="0" fontId="31" fillId="0" borderId="153" xfId="76" applyFont="1" applyFill="1" applyBorder="1"/>
    <xf numFmtId="0" fontId="31" fillId="0" borderId="156" xfId="76" applyFont="1" applyFill="1" applyBorder="1"/>
    <xf numFmtId="0" fontId="31" fillId="0" borderId="63" xfId="76" applyFont="1" applyFill="1" applyBorder="1"/>
    <xf numFmtId="0" fontId="31" fillId="0" borderId="171" xfId="76" applyFont="1" applyFill="1" applyBorder="1"/>
    <xf numFmtId="0" fontId="31" fillId="0" borderId="172" xfId="76" applyFont="1" applyFill="1" applyBorder="1"/>
    <xf numFmtId="0" fontId="33" fillId="2" borderId="160" xfId="76" applyNumberFormat="1" applyFont="1" applyFill="1" applyBorder="1" applyAlignment="1">
      <alignment horizontal="left"/>
    </xf>
    <xf numFmtId="0" fontId="33" fillId="2" borderId="173" xfId="76" applyNumberFormat="1" applyFont="1" applyFill="1" applyBorder="1" applyAlignment="1">
      <alignment horizontal="left"/>
    </xf>
    <xf numFmtId="3" fontId="31" fillId="0" borderId="27" xfId="76" applyNumberFormat="1" applyFont="1" applyFill="1" applyBorder="1"/>
    <xf numFmtId="3" fontId="31" fillId="0" borderId="32" xfId="76" applyNumberFormat="1" applyFont="1" applyFill="1" applyBorder="1"/>
    <xf numFmtId="3" fontId="31" fillId="0" borderId="153" xfId="76" applyNumberFormat="1" applyFont="1" applyFill="1" applyBorder="1"/>
    <xf numFmtId="3" fontId="31" fillId="0" borderId="154" xfId="76" applyNumberFormat="1" applyFont="1" applyFill="1" applyBorder="1"/>
    <xf numFmtId="3" fontId="31" fillId="0" borderId="156" xfId="76" applyNumberFormat="1" applyFont="1" applyFill="1" applyBorder="1"/>
    <xf numFmtId="3" fontId="31" fillId="0" borderId="157" xfId="76" applyNumberFormat="1" applyFont="1" applyFill="1" applyBorder="1"/>
    <xf numFmtId="9" fontId="31" fillId="0" borderId="63" xfId="76" applyNumberFormat="1" applyFont="1" applyFill="1" applyBorder="1"/>
    <xf numFmtId="9" fontId="31" fillId="0" borderId="171" xfId="76" applyNumberFormat="1" applyFont="1" applyFill="1" applyBorder="1"/>
    <xf numFmtId="9" fontId="31" fillId="0" borderId="172" xfId="76" applyNumberFormat="1" applyFont="1" applyFill="1" applyBorder="1"/>
    <xf numFmtId="0" fontId="33" fillId="2" borderId="169" xfId="76" applyNumberFormat="1" applyFont="1" applyFill="1" applyBorder="1" applyAlignment="1">
      <alignment horizontal="left"/>
    </xf>
    <xf numFmtId="0" fontId="33" fillId="2" borderId="161" xfId="76" applyNumberFormat="1" applyFont="1" applyFill="1" applyBorder="1" applyAlignment="1">
      <alignment horizontal="left"/>
    </xf>
    <xf numFmtId="3" fontId="31" fillId="0" borderId="28" xfId="76" applyNumberFormat="1" applyFont="1" applyFill="1" applyBorder="1"/>
    <xf numFmtId="3" fontId="31" fillId="0" borderId="155" xfId="76" applyNumberFormat="1" applyFont="1" applyFill="1" applyBorder="1"/>
    <xf numFmtId="3" fontId="31" fillId="0" borderId="158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12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26"/>
      <tableStyleElement type="headerRow" dxfId="125"/>
      <tableStyleElement type="totalRow" dxfId="124"/>
      <tableStyleElement type="firstColumn" dxfId="123"/>
      <tableStyleElement type="lastColumn" dxfId="122"/>
      <tableStyleElement type="firstRowStripe" dxfId="121"/>
      <tableStyleElement type="firstColumnStripe" dxfId="120"/>
    </tableStyle>
    <tableStyle name="TableStyleMedium2 2" pivot="0" count="7">
      <tableStyleElement type="wholeTable" dxfId="119"/>
      <tableStyleElement type="headerRow" dxfId="118"/>
      <tableStyleElement type="totalRow" dxfId="117"/>
      <tableStyleElement type="firstColumn" dxfId="116"/>
      <tableStyleElement type="lastColumn" dxfId="115"/>
      <tableStyleElement type="firstRowStripe" dxfId="114"/>
      <tableStyleElement type="firstColumnStripe" dxfId="11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0.3268246175873013</c:v>
                </c:pt>
                <c:pt idx="1">
                  <c:v>1.0162626718122323</c:v>
                </c:pt>
                <c:pt idx="2">
                  <c:v>0.9573624381186413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0.91508931138958327</c:v>
                </c:pt>
                <c:pt idx="1">
                  <c:v>0.91508931138958327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ALOS!$E$33:$E$35</c:f>
              <c:numCache>
                <c:formatCode>0%</c:formatCode>
                <c:ptCount val="3"/>
                <c:pt idx="0">
                  <c:v>0.94007490636704116</c:v>
                </c:pt>
                <c:pt idx="1">
                  <c:v>0.69164513350559864</c:v>
                </c:pt>
                <c:pt idx="2">
                  <c:v>0.70809414466130882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1" totalsRowShown="0" headerRowDxfId="112" tableBorderDxfId="111">
  <autoFilter ref="A7:S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110"/>
    <tableColumn id="2" name="popis" dataDxfId="109"/>
    <tableColumn id="3" name="01 uv_sk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9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9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9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9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93">
      <calculatedColumnFormula>IF(Tabulka[[#This Row],[15_vzpl]]=0,"",Tabulka[[#This Row],[14_vzsk]]/Tabulka[[#This Row],[15_vzpl]])</calculatedColumnFormula>
    </tableColumn>
    <tableColumn id="20" name="17_vzroz" dataDxfId="9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48" totalsRowShown="0">
  <autoFilter ref="C3:S48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47" bestFit="1" customWidth="1"/>
    <col min="2" max="2" width="102.21875" style="247" bestFit="1" customWidth="1"/>
    <col min="3" max="3" width="16.109375" style="51" hidden="1" customWidth="1"/>
    <col min="4" max="16384" width="8.88671875" style="247"/>
  </cols>
  <sheetData>
    <row r="1" spans="1:3" ht="18.600000000000001" customHeight="1" thickBot="1" x14ac:dyDescent="0.4">
      <c r="A1" s="512" t="s">
        <v>131</v>
      </c>
      <c r="B1" s="512"/>
    </row>
    <row r="2" spans="1:3" ht="14.4" customHeight="1" thickBot="1" x14ac:dyDescent="0.35">
      <c r="A2" s="371" t="s">
        <v>328</v>
      </c>
      <c r="B2" s="50"/>
    </row>
    <row r="3" spans="1:3" ht="14.4" customHeight="1" thickBot="1" x14ac:dyDescent="0.35">
      <c r="A3" s="508" t="s">
        <v>181</v>
      </c>
      <c r="B3" s="509"/>
    </row>
    <row r="4" spans="1:3" ht="14.4" customHeight="1" x14ac:dyDescent="0.3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" customHeight="1" x14ac:dyDescent="0.3">
      <c r="A5" s="265" t="str">
        <f t="shared" si="0"/>
        <v>HI</v>
      </c>
      <c r="B5" s="179" t="s">
        <v>174</v>
      </c>
      <c r="C5" s="51" t="s">
        <v>135</v>
      </c>
    </row>
    <row r="6" spans="1:3" ht="14.4" customHeight="1" x14ac:dyDescent="0.3">
      <c r="A6" s="266" t="str">
        <f t="shared" si="0"/>
        <v>HI Graf</v>
      </c>
      <c r="B6" s="180" t="s">
        <v>127</v>
      </c>
      <c r="C6" s="51" t="s">
        <v>136</v>
      </c>
    </row>
    <row r="7" spans="1:3" ht="14.4" customHeight="1" x14ac:dyDescent="0.3">
      <c r="A7" s="266" t="str">
        <f t="shared" si="0"/>
        <v>Man Tab</v>
      </c>
      <c r="B7" s="180" t="s">
        <v>330</v>
      </c>
      <c r="C7" s="51" t="s">
        <v>137</v>
      </c>
    </row>
    <row r="8" spans="1:3" ht="14.4" customHeight="1" thickBot="1" x14ac:dyDescent="0.35">
      <c r="A8" s="267" t="str">
        <f t="shared" si="0"/>
        <v>HV</v>
      </c>
      <c r="B8" s="181" t="s">
        <v>61</v>
      </c>
      <c r="C8" s="51" t="s">
        <v>66</v>
      </c>
    </row>
    <row r="9" spans="1:3" ht="14.4" customHeight="1" thickBot="1" x14ac:dyDescent="0.35">
      <c r="A9" s="182"/>
      <c r="B9" s="182"/>
    </row>
    <row r="10" spans="1:3" ht="14.4" customHeight="1" thickBot="1" x14ac:dyDescent="0.35">
      <c r="A10" s="510" t="s">
        <v>132</v>
      </c>
      <c r="B10" s="509"/>
    </row>
    <row r="11" spans="1:3" ht="14.4" customHeight="1" x14ac:dyDescent="0.3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" customHeight="1" x14ac:dyDescent="0.3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8" customHeight="1" x14ac:dyDescent="0.3">
      <c r="A13" s="266" t="str">
        <f t="shared" si="2"/>
        <v>LŽ PL</v>
      </c>
      <c r="B13" s="780" t="s">
        <v>205</v>
      </c>
      <c r="C13" s="51" t="s">
        <v>185</v>
      </c>
    </row>
    <row r="14" spans="1:3" ht="14.4" customHeight="1" x14ac:dyDescent="0.3">
      <c r="A14" s="266" t="str">
        <f t="shared" si="2"/>
        <v>LŽ PL Detail</v>
      </c>
      <c r="B14" s="180" t="s">
        <v>1350</v>
      </c>
      <c r="C14" s="51" t="s">
        <v>187</v>
      </c>
    </row>
    <row r="15" spans="1:3" ht="14.4" customHeight="1" x14ac:dyDescent="0.3">
      <c r="A15" s="266" t="str">
        <f t="shared" si="2"/>
        <v>LŽ Statim</v>
      </c>
      <c r="B15" s="398" t="s">
        <v>241</v>
      </c>
      <c r="C15" s="51" t="s">
        <v>251</v>
      </c>
    </row>
    <row r="16" spans="1:3" ht="14.4" customHeight="1" x14ac:dyDescent="0.3">
      <c r="A16" s="266" t="str">
        <f t="shared" si="2"/>
        <v>Léky Recepty</v>
      </c>
      <c r="B16" s="180" t="s">
        <v>176</v>
      </c>
      <c r="C16" s="51" t="s">
        <v>140</v>
      </c>
    </row>
    <row r="17" spans="1:3" ht="14.4" customHeight="1" x14ac:dyDescent="0.3">
      <c r="A17" s="266" t="str">
        <f t="shared" si="2"/>
        <v>LRp Lékaři</v>
      </c>
      <c r="B17" s="180" t="s">
        <v>190</v>
      </c>
      <c r="C17" s="51" t="s">
        <v>191</v>
      </c>
    </row>
    <row r="18" spans="1:3" ht="14.4" customHeight="1" x14ac:dyDescent="0.3">
      <c r="A18" s="266" t="str">
        <f t="shared" si="2"/>
        <v>LRp Detail</v>
      </c>
      <c r="B18" s="180" t="s">
        <v>1551</v>
      </c>
      <c r="C18" s="51" t="s">
        <v>141</v>
      </c>
    </row>
    <row r="19" spans="1:3" ht="28.8" customHeight="1" x14ac:dyDescent="0.3">
      <c r="A19" s="266" t="str">
        <f t="shared" si="2"/>
        <v>LRp PL</v>
      </c>
      <c r="B19" s="780" t="s">
        <v>1552</v>
      </c>
      <c r="C19" s="51" t="s">
        <v>186</v>
      </c>
    </row>
    <row r="20" spans="1:3" ht="14.4" customHeight="1" x14ac:dyDescent="0.3">
      <c r="A20" s="266" t="str">
        <f>HYPERLINK("#'"&amp;C20&amp;"'!A1",C20)</f>
        <v>LRp PL Detail</v>
      </c>
      <c r="B20" s="180" t="s">
        <v>1561</v>
      </c>
      <c r="C20" s="51" t="s">
        <v>188</v>
      </c>
    </row>
    <row r="21" spans="1:3" ht="14.4" customHeight="1" x14ac:dyDescent="0.3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" customHeight="1" x14ac:dyDescent="0.3">
      <c r="A22" s="266" t="str">
        <f t="shared" si="2"/>
        <v>MŽ Detail</v>
      </c>
      <c r="B22" s="180" t="s">
        <v>2370</v>
      </c>
      <c r="C22" s="51" t="s">
        <v>143</v>
      </c>
    </row>
    <row r="23" spans="1:3" ht="14.4" customHeight="1" thickBot="1" x14ac:dyDescent="0.3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" customHeight="1" thickBot="1" x14ac:dyDescent="0.35">
      <c r="A24" s="183"/>
      <c r="B24" s="183"/>
    </row>
    <row r="25" spans="1:3" ht="14.4" customHeight="1" thickBot="1" x14ac:dyDescent="0.35">
      <c r="A25" s="511" t="s">
        <v>133</v>
      </c>
      <c r="B25" s="509"/>
    </row>
    <row r="26" spans="1:3" ht="14.4" customHeight="1" x14ac:dyDescent="0.3">
      <c r="A26" s="269" t="str">
        <f t="shared" ref="A26:A37" si="4">HYPERLINK("#'"&amp;C26&amp;"'!A1",C26)</f>
        <v>ZV Vykáz.-A</v>
      </c>
      <c r="B26" s="179" t="s">
        <v>2391</v>
      </c>
      <c r="C26" s="51" t="s">
        <v>152</v>
      </c>
    </row>
    <row r="27" spans="1:3" ht="14.4" customHeight="1" x14ac:dyDescent="0.3">
      <c r="A27" s="266" t="str">
        <f t="shared" ref="A27" si="5">HYPERLINK("#'"&amp;C27&amp;"'!A1",C27)</f>
        <v>ZV Vykáz.-A Lékaři</v>
      </c>
      <c r="B27" s="180" t="s">
        <v>2403</v>
      </c>
      <c r="C27" s="51" t="s">
        <v>254</v>
      </c>
    </row>
    <row r="28" spans="1:3" ht="14.4" customHeight="1" x14ac:dyDescent="0.3">
      <c r="A28" s="266" t="str">
        <f t="shared" si="4"/>
        <v>ZV Vykáz.-A Detail</v>
      </c>
      <c r="B28" s="180" t="s">
        <v>2468</v>
      </c>
      <c r="C28" s="51" t="s">
        <v>153</v>
      </c>
    </row>
    <row r="29" spans="1:3" ht="14.4" customHeight="1" x14ac:dyDescent="0.3">
      <c r="A29" s="432" t="str">
        <f>HYPERLINK("#'"&amp;C29&amp;"'!A1",C29)</f>
        <v>ZV Vykáz.-A Det.Lék.</v>
      </c>
      <c r="B29" s="180" t="s">
        <v>2469</v>
      </c>
      <c r="C29" s="51" t="s">
        <v>262</v>
      </c>
    </row>
    <row r="30" spans="1:3" ht="14.4" customHeight="1" x14ac:dyDescent="0.3">
      <c r="A30" s="266" t="str">
        <f t="shared" si="4"/>
        <v>ZV Vykáz.-H</v>
      </c>
      <c r="B30" s="180" t="s">
        <v>156</v>
      </c>
      <c r="C30" s="51" t="s">
        <v>154</v>
      </c>
    </row>
    <row r="31" spans="1:3" ht="14.4" customHeight="1" x14ac:dyDescent="0.3">
      <c r="A31" s="266" t="str">
        <f t="shared" si="4"/>
        <v>ZV Vykáz.-H Detail</v>
      </c>
      <c r="B31" s="180" t="s">
        <v>3001</v>
      </c>
      <c r="C31" s="51" t="s">
        <v>155</v>
      </c>
    </row>
    <row r="32" spans="1:3" ht="14.4" customHeight="1" x14ac:dyDescent="0.3">
      <c r="A32" s="269" t="str">
        <f t="shared" si="4"/>
        <v>CaseMix</v>
      </c>
      <c r="B32" s="180" t="s">
        <v>134</v>
      </c>
      <c r="C32" s="51" t="s">
        <v>145</v>
      </c>
    </row>
    <row r="33" spans="1:3" ht="14.4" customHeight="1" x14ac:dyDescent="0.3">
      <c r="A33" s="266" t="str">
        <f t="shared" si="4"/>
        <v>ALOS</v>
      </c>
      <c r="B33" s="180" t="s">
        <v>114</v>
      </c>
      <c r="C33" s="51" t="s">
        <v>85</v>
      </c>
    </row>
    <row r="34" spans="1:3" ht="14.4" customHeight="1" x14ac:dyDescent="0.3">
      <c r="A34" s="266" t="str">
        <f t="shared" si="4"/>
        <v>Total</v>
      </c>
      <c r="B34" s="180" t="s">
        <v>3105</v>
      </c>
      <c r="C34" s="51" t="s">
        <v>146</v>
      </c>
    </row>
    <row r="35" spans="1:3" ht="14.4" customHeight="1" x14ac:dyDescent="0.3">
      <c r="A35" s="266" t="str">
        <f t="shared" si="4"/>
        <v>ZV Vyžád.</v>
      </c>
      <c r="B35" s="180" t="s">
        <v>157</v>
      </c>
      <c r="C35" s="51" t="s">
        <v>149</v>
      </c>
    </row>
    <row r="36" spans="1:3" ht="14.4" customHeight="1" x14ac:dyDescent="0.3">
      <c r="A36" s="266" t="str">
        <f t="shared" si="4"/>
        <v>ZV Vyžád. Detail</v>
      </c>
      <c r="B36" s="180" t="s">
        <v>3683</v>
      </c>
      <c r="C36" s="51" t="s">
        <v>148</v>
      </c>
    </row>
    <row r="37" spans="1:3" ht="14.4" customHeight="1" x14ac:dyDescent="0.3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9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47" bestFit="1" customWidth="1"/>
    <col min="2" max="2" width="8.88671875" style="247" bestFit="1" customWidth="1"/>
    <col min="3" max="3" width="7" style="247" bestFit="1" customWidth="1"/>
    <col min="4" max="4" width="53.44140625" style="247" bestFit="1" customWidth="1"/>
    <col min="5" max="5" width="28.44140625" style="247" bestFit="1" customWidth="1"/>
    <col min="6" max="6" width="6.6640625" style="329" customWidth="1"/>
    <col min="7" max="7" width="10" style="329" customWidth="1"/>
    <col min="8" max="8" width="6.77734375" style="332" bestFit="1" customWidth="1"/>
    <col min="9" max="9" width="6.6640625" style="329" customWidth="1"/>
    <col min="10" max="10" width="10.88671875" style="329" customWidth="1"/>
    <col min="11" max="11" width="6.77734375" style="332" bestFit="1" customWidth="1"/>
    <col min="12" max="12" width="6.6640625" style="329" customWidth="1"/>
    <col min="13" max="13" width="10.88671875" style="329" customWidth="1"/>
    <col min="14" max="16384" width="8.88671875" style="247"/>
  </cols>
  <sheetData>
    <row r="1" spans="1:13" ht="18.600000000000001" customHeight="1" thickBot="1" x14ac:dyDescent="0.4">
      <c r="A1" s="551" t="s">
        <v>1350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103</v>
      </c>
      <c r="G3" s="47">
        <f>SUBTOTAL(9,G6:G1048576)</f>
        <v>5195.1900000000005</v>
      </c>
      <c r="H3" s="48">
        <f>IF(M3=0,0,G3/M3)</f>
        <v>3.1722953285789328E-2</v>
      </c>
      <c r="I3" s="47">
        <f>SUBTOTAL(9,I6:I1048576)</f>
        <v>1117</v>
      </c>
      <c r="J3" s="47">
        <f>SUBTOTAL(9,J6:J1048576)</f>
        <v>158572.34933333335</v>
      </c>
      <c r="K3" s="48">
        <f>IF(M3=0,0,J3/M3)</f>
        <v>0.96827704671421044</v>
      </c>
      <c r="L3" s="47">
        <f>SUBTOTAL(9,L6:L1048576)</f>
        <v>1220</v>
      </c>
      <c r="M3" s="49">
        <f>SUBTOTAL(9,M6:M1048576)</f>
        <v>163767.53933333338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763" t="s">
        <v>161</v>
      </c>
      <c r="B5" s="781" t="s">
        <v>162</v>
      </c>
      <c r="C5" s="781" t="s">
        <v>89</v>
      </c>
      <c r="D5" s="781" t="s">
        <v>163</v>
      </c>
      <c r="E5" s="781" t="s">
        <v>164</v>
      </c>
      <c r="F5" s="782" t="s">
        <v>28</v>
      </c>
      <c r="G5" s="782" t="s">
        <v>14</v>
      </c>
      <c r="H5" s="765" t="s">
        <v>165</v>
      </c>
      <c r="I5" s="764" t="s">
        <v>28</v>
      </c>
      <c r="J5" s="782" t="s">
        <v>14</v>
      </c>
      <c r="K5" s="765" t="s">
        <v>165</v>
      </c>
      <c r="L5" s="764" t="s">
        <v>28</v>
      </c>
      <c r="M5" s="783" t="s">
        <v>14</v>
      </c>
    </row>
    <row r="6" spans="1:13" ht="14.4" customHeight="1" x14ac:dyDescent="0.3">
      <c r="A6" s="742" t="s">
        <v>576</v>
      </c>
      <c r="B6" s="743" t="s">
        <v>1158</v>
      </c>
      <c r="C6" s="743" t="s">
        <v>1159</v>
      </c>
      <c r="D6" s="743" t="s">
        <v>1160</v>
      </c>
      <c r="E6" s="743" t="s">
        <v>1161</v>
      </c>
      <c r="F6" s="747"/>
      <c r="G6" s="747"/>
      <c r="H6" s="767">
        <v>0</v>
      </c>
      <c r="I6" s="747">
        <v>5</v>
      </c>
      <c r="J6" s="747">
        <v>214.78</v>
      </c>
      <c r="K6" s="767">
        <v>1</v>
      </c>
      <c r="L6" s="747">
        <v>5</v>
      </c>
      <c r="M6" s="748">
        <v>214.78</v>
      </c>
    </row>
    <row r="7" spans="1:13" ht="14.4" customHeight="1" x14ac:dyDescent="0.3">
      <c r="A7" s="749" t="s">
        <v>576</v>
      </c>
      <c r="B7" s="750" t="s">
        <v>1162</v>
      </c>
      <c r="C7" s="750" t="s">
        <v>1163</v>
      </c>
      <c r="D7" s="750" t="s">
        <v>667</v>
      </c>
      <c r="E7" s="750" t="s">
        <v>1164</v>
      </c>
      <c r="F7" s="754"/>
      <c r="G7" s="754"/>
      <c r="H7" s="768">
        <v>0</v>
      </c>
      <c r="I7" s="754">
        <v>6</v>
      </c>
      <c r="J7" s="754">
        <v>19800</v>
      </c>
      <c r="K7" s="768">
        <v>1</v>
      </c>
      <c r="L7" s="754">
        <v>6</v>
      </c>
      <c r="M7" s="755">
        <v>19800</v>
      </c>
    </row>
    <row r="8" spans="1:13" ht="14.4" customHeight="1" x14ac:dyDescent="0.3">
      <c r="A8" s="749" t="s">
        <v>576</v>
      </c>
      <c r="B8" s="750" t="s">
        <v>1165</v>
      </c>
      <c r="C8" s="750" t="s">
        <v>1166</v>
      </c>
      <c r="D8" s="750" t="s">
        <v>1167</v>
      </c>
      <c r="E8" s="750" t="s">
        <v>1168</v>
      </c>
      <c r="F8" s="754"/>
      <c r="G8" s="754"/>
      <c r="H8" s="768">
        <v>0</v>
      </c>
      <c r="I8" s="754">
        <v>1</v>
      </c>
      <c r="J8" s="754">
        <v>26.149999999999995</v>
      </c>
      <c r="K8" s="768">
        <v>1</v>
      </c>
      <c r="L8" s="754">
        <v>1</v>
      </c>
      <c r="M8" s="755">
        <v>26.149999999999995</v>
      </c>
    </row>
    <row r="9" spans="1:13" ht="14.4" customHeight="1" x14ac:dyDescent="0.3">
      <c r="A9" s="749" t="s">
        <v>576</v>
      </c>
      <c r="B9" s="750" t="s">
        <v>1169</v>
      </c>
      <c r="C9" s="750" t="s">
        <v>1170</v>
      </c>
      <c r="D9" s="750" t="s">
        <v>1171</v>
      </c>
      <c r="E9" s="750" t="s">
        <v>1172</v>
      </c>
      <c r="F9" s="754"/>
      <c r="G9" s="754"/>
      <c r="H9" s="768">
        <v>0</v>
      </c>
      <c r="I9" s="754">
        <v>1</v>
      </c>
      <c r="J9" s="754">
        <v>30.180000000000007</v>
      </c>
      <c r="K9" s="768">
        <v>1</v>
      </c>
      <c r="L9" s="754">
        <v>1</v>
      </c>
      <c r="M9" s="755">
        <v>30.180000000000007</v>
      </c>
    </row>
    <row r="10" spans="1:13" ht="14.4" customHeight="1" x14ac:dyDescent="0.3">
      <c r="A10" s="749" t="s">
        <v>576</v>
      </c>
      <c r="B10" s="750" t="s">
        <v>1173</v>
      </c>
      <c r="C10" s="750" t="s">
        <v>1174</v>
      </c>
      <c r="D10" s="750" t="s">
        <v>1175</v>
      </c>
      <c r="E10" s="750" t="s">
        <v>1176</v>
      </c>
      <c r="F10" s="754"/>
      <c r="G10" s="754"/>
      <c r="H10" s="768">
        <v>0</v>
      </c>
      <c r="I10" s="754">
        <v>1</v>
      </c>
      <c r="J10" s="754">
        <v>69.370000000000033</v>
      </c>
      <c r="K10" s="768">
        <v>1</v>
      </c>
      <c r="L10" s="754">
        <v>1</v>
      </c>
      <c r="M10" s="755">
        <v>69.370000000000033</v>
      </c>
    </row>
    <row r="11" spans="1:13" ht="14.4" customHeight="1" x14ac:dyDescent="0.3">
      <c r="A11" s="749" t="s">
        <v>576</v>
      </c>
      <c r="B11" s="750" t="s">
        <v>1177</v>
      </c>
      <c r="C11" s="750" t="s">
        <v>1178</v>
      </c>
      <c r="D11" s="750" t="s">
        <v>703</v>
      </c>
      <c r="E11" s="750" t="s">
        <v>704</v>
      </c>
      <c r="F11" s="754"/>
      <c r="G11" s="754"/>
      <c r="H11" s="768">
        <v>0</v>
      </c>
      <c r="I11" s="754">
        <v>1</v>
      </c>
      <c r="J11" s="754">
        <v>137.97999999999999</v>
      </c>
      <c r="K11" s="768">
        <v>1</v>
      </c>
      <c r="L11" s="754">
        <v>1</v>
      </c>
      <c r="M11" s="755">
        <v>137.97999999999999</v>
      </c>
    </row>
    <row r="12" spans="1:13" ht="14.4" customHeight="1" x14ac:dyDescent="0.3">
      <c r="A12" s="749" t="s">
        <v>576</v>
      </c>
      <c r="B12" s="750" t="s">
        <v>1179</v>
      </c>
      <c r="C12" s="750" t="s">
        <v>1180</v>
      </c>
      <c r="D12" s="750" t="s">
        <v>633</v>
      </c>
      <c r="E12" s="750" t="s">
        <v>1181</v>
      </c>
      <c r="F12" s="754"/>
      <c r="G12" s="754"/>
      <c r="H12" s="768">
        <v>0</v>
      </c>
      <c r="I12" s="754">
        <v>5</v>
      </c>
      <c r="J12" s="754">
        <v>121.30000000000001</v>
      </c>
      <c r="K12" s="768">
        <v>1</v>
      </c>
      <c r="L12" s="754">
        <v>5</v>
      </c>
      <c r="M12" s="755">
        <v>121.30000000000001</v>
      </c>
    </row>
    <row r="13" spans="1:13" ht="14.4" customHeight="1" x14ac:dyDescent="0.3">
      <c r="A13" s="749" t="s">
        <v>576</v>
      </c>
      <c r="B13" s="750" t="s">
        <v>1182</v>
      </c>
      <c r="C13" s="750" t="s">
        <v>1183</v>
      </c>
      <c r="D13" s="750" t="s">
        <v>1184</v>
      </c>
      <c r="E13" s="750" t="s">
        <v>1185</v>
      </c>
      <c r="F13" s="754">
        <v>30</v>
      </c>
      <c r="G13" s="754">
        <v>1088.5</v>
      </c>
      <c r="H13" s="768">
        <v>1</v>
      </c>
      <c r="I13" s="754"/>
      <c r="J13" s="754"/>
      <c r="K13" s="768">
        <v>0</v>
      </c>
      <c r="L13" s="754">
        <v>30</v>
      </c>
      <c r="M13" s="755">
        <v>1088.5</v>
      </c>
    </row>
    <row r="14" spans="1:13" ht="14.4" customHeight="1" x14ac:dyDescent="0.3">
      <c r="A14" s="749" t="s">
        <v>576</v>
      </c>
      <c r="B14" s="750" t="s">
        <v>1182</v>
      </c>
      <c r="C14" s="750" t="s">
        <v>1186</v>
      </c>
      <c r="D14" s="750" t="s">
        <v>1187</v>
      </c>
      <c r="E14" s="750" t="s">
        <v>1188</v>
      </c>
      <c r="F14" s="754"/>
      <c r="G14" s="754"/>
      <c r="H14" s="768">
        <v>0</v>
      </c>
      <c r="I14" s="754">
        <v>1</v>
      </c>
      <c r="J14" s="754">
        <v>314.27</v>
      </c>
      <c r="K14" s="768">
        <v>1</v>
      </c>
      <c r="L14" s="754">
        <v>1</v>
      </c>
      <c r="M14" s="755">
        <v>314.27</v>
      </c>
    </row>
    <row r="15" spans="1:13" ht="14.4" customHeight="1" x14ac:dyDescent="0.3">
      <c r="A15" s="749" t="s">
        <v>576</v>
      </c>
      <c r="B15" s="750" t="s">
        <v>1189</v>
      </c>
      <c r="C15" s="750" t="s">
        <v>1190</v>
      </c>
      <c r="D15" s="750" t="s">
        <v>1191</v>
      </c>
      <c r="E15" s="750" t="s">
        <v>1192</v>
      </c>
      <c r="F15" s="754"/>
      <c r="G15" s="754"/>
      <c r="H15" s="768">
        <v>0</v>
      </c>
      <c r="I15" s="754">
        <v>0.20000000000000018</v>
      </c>
      <c r="J15" s="754">
        <v>614.23000000000047</v>
      </c>
      <c r="K15" s="768">
        <v>1</v>
      </c>
      <c r="L15" s="754">
        <v>0.20000000000000018</v>
      </c>
      <c r="M15" s="755">
        <v>614.23000000000047</v>
      </c>
    </row>
    <row r="16" spans="1:13" ht="14.4" customHeight="1" x14ac:dyDescent="0.3">
      <c r="A16" s="749" t="s">
        <v>576</v>
      </c>
      <c r="B16" s="750" t="s">
        <v>1193</v>
      </c>
      <c r="C16" s="750" t="s">
        <v>1194</v>
      </c>
      <c r="D16" s="750" t="s">
        <v>860</v>
      </c>
      <c r="E16" s="750" t="s">
        <v>1195</v>
      </c>
      <c r="F16" s="754"/>
      <c r="G16" s="754"/>
      <c r="H16" s="768">
        <v>0</v>
      </c>
      <c r="I16" s="754">
        <v>2</v>
      </c>
      <c r="J16" s="754">
        <v>227.6</v>
      </c>
      <c r="K16" s="768">
        <v>1</v>
      </c>
      <c r="L16" s="754">
        <v>2</v>
      </c>
      <c r="M16" s="755">
        <v>227.6</v>
      </c>
    </row>
    <row r="17" spans="1:13" ht="14.4" customHeight="1" x14ac:dyDescent="0.3">
      <c r="A17" s="749" t="s">
        <v>576</v>
      </c>
      <c r="B17" s="750" t="s">
        <v>1196</v>
      </c>
      <c r="C17" s="750" t="s">
        <v>1197</v>
      </c>
      <c r="D17" s="750" t="s">
        <v>1198</v>
      </c>
      <c r="E17" s="750" t="s">
        <v>1199</v>
      </c>
      <c r="F17" s="754">
        <v>20</v>
      </c>
      <c r="G17" s="754">
        <v>532.20000000000005</v>
      </c>
      <c r="H17" s="768">
        <v>1</v>
      </c>
      <c r="I17" s="754"/>
      <c r="J17" s="754"/>
      <c r="K17" s="768">
        <v>0</v>
      </c>
      <c r="L17" s="754">
        <v>20</v>
      </c>
      <c r="M17" s="755">
        <v>532.20000000000005</v>
      </c>
    </row>
    <row r="18" spans="1:13" ht="14.4" customHeight="1" x14ac:dyDescent="0.3">
      <c r="A18" s="749" t="s">
        <v>576</v>
      </c>
      <c r="B18" s="750" t="s">
        <v>1200</v>
      </c>
      <c r="C18" s="750" t="s">
        <v>1201</v>
      </c>
      <c r="D18" s="750" t="s">
        <v>1202</v>
      </c>
      <c r="E18" s="750" t="s">
        <v>1203</v>
      </c>
      <c r="F18" s="754"/>
      <c r="G18" s="754"/>
      <c r="H18" s="768">
        <v>0</v>
      </c>
      <c r="I18" s="754">
        <v>5</v>
      </c>
      <c r="J18" s="754">
        <v>770</v>
      </c>
      <c r="K18" s="768">
        <v>1</v>
      </c>
      <c r="L18" s="754">
        <v>5</v>
      </c>
      <c r="M18" s="755">
        <v>770</v>
      </c>
    </row>
    <row r="19" spans="1:13" ht="14.4" customHeight="1" x14ac:dyDescent="0.3">
      <c r="A19" s="749" t="s">
        <v>576</v>
      </c>
      <c r="B19" s="750" t="s">
        <v>1200</v>
      </c>
      <c r="C19" s="750" t="s">
        <v>1204</v>
      </c>
      <c r="D19" s="750" t="s">
        <v>1202</v>
      </c>
      <c r="E19" s="750" t="s">
        <v>1205</v>
      </c>
      <c r="F19" s="754"/>
      <c r="G19" s="754"/>
      <c r="H19" s="768">
        <v>0</v>
      </c>
      <c r="I19" s="754">
        <v>4.9000000000000004</v>
      </c>
      <c r="J19" s="754">
        <v>1288.21</v>
      </c>
      <c r="K19" s="768">
        <v>1</v>
      </c>
      <c r="L19" s="754">
        <v>4.9000000000000004</v>
      </c>
      <c r="M19" s="755">
        <v>1288.21</v>
      </c>
    </row>
    <row r="20" spans="1:13" ht="14.4" customHeight="1" x14ac:dyDescent="0.3">
      <c r="A20" s="749" t="s">
        <v>576</v>
      </c>
      <c r="B20" s="750" t="s">
        <v>1206</v>
      </c>
      <c r="C20" s="750" t="s">
        <v>1207</v>
      </c>
      <c r="D20" s="750" t="s">
        <v>1208</v>
      </c>
      <c r="E20" s="750" t="s">
        <v>1209</v>
      </c>
      <c r="F20" s="754"/>
      <c r="G20" s="754"/>
      <c r="H20" s="768">
        <v>0</v>
      </c>
      <c r="I20" s="754">
        <v>5.5</v>
      </c>
      <c r="J20" s="754">
        <v>2056.2750000000001</v>
      </c>
      <c r="K20" s="768">
        <v>1</v>
      </c>
      <c r="L20" s="754">
        <v>5.5</v>
      </c>
      <c r="M20" s="755">
        <v>2056.2750000000001</v>
      </c>
    </row>
    <row r="21" spans="1:13" ht="14.4" customHeight="1" x14ac:dyDescent="0.3">
      <c r="A21" s="749" t="s">
        <v>576</v>
      </c>
      <c r="B21" s="750" t="s">
        <v>1210</v>
      </c>
      <c r="C21" s="750" t="s">
        <v>1211</v>
      </c>
      <c r="D21" s="750" t="s">
        <v>755</v>
      </c>
      <c r="E21" s="750" t="s">
        <v>1212</v>
      </c>
      <c r="F21" s="754"/>
      <c r="G21" s="754"/>
      <c r="H21" s="768">
        <v>0</v>
      </c>
      <c r="I21" s="754">
        <v>5</v>
      </c>
      <c r="J21" s="754">
        <v>403.54999999999995</v>
      </c>
      <c r="K21" s="768">
        <v>1</v>
      </c>
      <c r="L21" s="754">
        <v>5</v>
      </c>
      <c r="M21" s="755">
        <v>403.54999999999995</v>
      </c>
    </row>
    <row r="22" spans="1:13" ht="14.4" customHeight="1" x14ac:dyDescent="0.3">
      <c r="A22" s="749" t="s">
        <v>576</v>
      </c>
      <c r="B22" s="750" t="s">
        <v>1213</v>
      </c>
      <c r="C22" s="750" t="s">
        <v>1214</v>
      </c>
      <c r="D22" s="750" t="s">
        <v>1215</v>
      </c>
      <c r="E22" s="750" t="s">
        <v>1216</v>
      </c>
      <c r="F22" s="754"/>
      <c r="G22" s="754"/>
      <c r="H22" s="768">
        <v>0</v>
      </c>
      <c r="I22" s="754">
        <v>22</v>
      </c>
      <c r="J22" s="754">
        <v>955.24</v>
      </c>
      <c r="K22" s="768">
        <v>1</v>
      </c>
      <c r="L22" s="754">
        <v>22</v>
      </c>
      <c r="M22" s="755">
        <v>955.24</v>
      </c>
    </row>
    <row r="23" spans="1:13" ht="14.4" customHeight="1" x14ac:dyDescent="0.3">
      <c r="A23" s="749" t="s">
        <v>576</v>
      </c>
      <c r="B23" s="750" t="s">
        <v>1217</v>
      </c>
      <c r="C23" s="750" t="s">
        <v>1218</v>
      </c>
      <c r="D23" s="750" t="s">
        <v>715</v>
      </c>
      <c r="E23" s="750" t="s">
        <v>716</v>
      </c>
      <c r="F23" s="754">
        <v>5</v>
      </c>
      <c r="G23" s="754">
        <v>976.15000000000009</v>
      </c>
      <c r="H23" s="768">
        <v>1</v>
      </c>
      <c r="I23" s="754"/>
      <c r="J23" s="754"/>
      <c r="K23" s="768">
        <v>0</v>
      </c>
      <c r="L23" s="754">
        <v>5</v>
      </c>
      <c r="M23" s="755">
        <v>976.15000000000009</v>
      </c>
    </row>
    <row r="24" spans="1:13" ht="14.4" customHeight="1" x14ac:dyDescent="0.3">
      <c r="A24" s="749" t="s">
        <v>576</v>
      </c>
      <c r="B24" s="750" t="s">
        <v>1217</v>
      </c>
      <c r="C24" s="750" t="s">
        <v>1219</v>
      </c>
      <c r="D24" s="750" t="s">
        <v>725</v>
      </c>
      <c r="E24" s="750" t="s">
        <v>727</v>
      </c>
      <c r="F24" s="754"/>
      <c r="G24" s="754"/>
      <c r="H24" s="768">
        <v>0</v>
      </c>
      <c r="I24" s="754">
        <v>62</v>
      </c>
      <c r="J24" s="754">
        <v>2097.2000000000003</v>
      </c>
      <c r="K24" s="768">
        <v>1</v>
      </c>
      <c r="L24" s="754">
        <v>62</v>
      </c>
      <c r="M24" s="755">
        <v>2097.2000000000003</v>
      </c>
    </row>
    <row r="25" spans="1:13" ht="14.4" customHeight="1" x14ac:dyDescent="0.3">
      <c r="A25" s="749" t="s">
        <v>576</v>
      </c>
      <c r="B25" s="750" t="s">
        <v>1217</v>
      </c>
      <c r="C25" s="750" t="s">
        <v>1220</v>
      </c>
      <c r="D25" s="750" t="s">
        <v>725</v>
      </c>
      <c r="E25" s="750" t="s">
        <v>1221</v>
      </c>
      <c r="F25" s="754"/>
      <c r="G25" s="754"/>
      <c r="H25" s="768">
        <v>0</v>
      </c>
      <c r="I25" s="754">
        <v>8</v>
      </c>
      <c r="J25" s="754">
        <v>406.32000000000011</v>
      </c>
      <c r="K25" s="768">
        <v>1</v>
      </c>
      <c r="L25" s="754">
        <v>8</v>
      </c>
      <c r="M25" s="755">
        <v>406.32000000000011</v>
      </c>
    </row>
    <row r="26" spans="1:13" ht="14.4" customHeight="1" x14ac:dyDescent="0.3">
      <c r="A26" s="749" t="s">
        <v>576</v>
      </c>
      <c r="B26" s="750" t="s">
        <v>1217</v>
      </c>
      <c r="C26" s="750" t="s">
        <v>1222</v>
      </c>
      <c r="D26" s="750" t="s">
        <v>725</v>
      </c>
      <c r="E26" s="750" t="s">
        <v>1223</v>
      </c>
      <c r="F26" s="754"/>
      <c r="G26" s="754"/>
      <c r="H26" s="768">
        <v>0</v>
      </c>
      <c r="I26" s="754">
        <v>59</v>
      </c>
      <c r="J26" s="754">
        <v>2987.8100000000004</v>
      </c>
      <c r="K26" s="768">
        <v>1</v>
      </c>
      <c r="L26" s="754">
        <v>59</v>
      </c>
      <c r="M26" s="755">
        <v>2987.8100000000004</v>
      </c>
    </row>
    <row r="27" spans="1:13" ht="14.4" customHeight="1" x14ac:dyDescent="0.3">
      <c r="A27" s="749" t="s">
        <v>576</v>
      </c>
      <c r="B27" s="750" t="s">
        <v>1224</v>
      </c>
      <c r="C27" s="750" t="s">
        <v>1225</v>
      </c>
      <c r="D27" s="750" t="s">
        <v>1226</v>
      </c>
      <c r="E27" s="750" t="s">
        <v>1227</v>
      </c>
      <c r="F27" s="754"/>
      <c r="G27" s="754"/>
      <c r="H27" s="768">
        <v>0</v>
      </c>
      <c r="I27" s="754">
        <v>1</v>
      </c>
      <c r="J27" s="754">
        <v>237.26</v>
      </c>
      <c r="K27" s="768">
        <v>1</v>
      </c>
      <c r="L27" s="754">
        <v>1</v>
      </c>
      <c r="M27" s="755">
        <v>237.26</v>
      </c>
    </row>
    <row r="28" spans="1:13" ht="14.4" customHeight="1" x14ac:dyDescent="0.3">
      <c r="A28" s="749" t="s">
        <v>576</v>
      </c>
      <c r="B28" s="750" t="s">
        <v>1228</v>
      </c>
      <c r="C28" s="750" t="s">
        <v>1229</v>
      </c>
      <c r="D28" s="750" t="s">
        <v>1230</v>
      </c>
      <c r="E28" s="750" t="s">
        <v>1231</v>
      </c>
      <c r="F28" s="754"/>
      <c r="G28" s="754"/>
      <c r="H28" s="768">
        <v>0</v>
      </c>
      <c r="I28" s="754">
        <v>9</v>
      </c>
      <c r="J28" s="754">
        <v>82.12</v>
      </c>
      <c r="K28" s="768">
        <v>1</v>
      </c>
      <c r="L28" s="754">
        <v>9</v>
      </c>
      <c r="M28" s="755">
        <v>82.12</v>
      </c>
    </row>
    <row r="29" spans="1:13" ht="14.4" customHeight="1" x14ac:dyDescent="0.3">
      <c r="A29" s="749" t="s">
        <v>576</v>
      </c>
      <c r="B29" s="750" t="s">
        <v>1232</v>
      </c>
      <c r="C29" s="750" t="s">
        <v>1233</v>
      </c>
      <c r="D29" s="750" t="s">
        <v>757</v>
      </c>
      <c r="E29" s="750" t="s">
        <v>1234</v>
      </c>
      <c r="F29" s="754"/>
      <c r="G29" s="754"/>
      <c r="H29" s="768">
        <v>0</v>
      </c>
      <c r="I29" s="754">
        <v>3</v>
      </c>
      <c r="J29" s="754">
        <v>136.47</v>
      </c>
      <c r="K29" s="768">
        <v>1</v>
      </c>
      <c r="L29" s="754">
        <v>3</v>
      </c>
      <c r="M29" s="755">
        <v>136.47</v>
      </c>
    </row>
    <row r="30" spans="1:13" ht="14.4" customHeight="1" x14ac:dyDescent="0.3">
      <c r="A30" s="749" t="s">
        <v>576</v>
      </c>
      <c r="B30" s="750" t="s">
        <v>1235</v>
      </c>
      <c r="C30" s="750" t="s">
        <v>1236</v>
      </c>
      <c r="D30" s="750" t="s">
        <v>619</v>
      </c>
      <c r="E30" s="750" t="s">
        <v>1237</v>
      </c>
      <c r="F30" s="754"/>
      <c r="G30" s="754"/>
      <c r="H30" s="768">
        <v>0</v>
      </c>
      <c r="I30" s="754">
        <v>2</v>
      </c>
      <c r="J30" s="754">
        <v>140.80000000000001</v>
      </c>
      <c r="K30" s="768">
        <v>1</v>
      </c>
      <c r="L30" s="754">
        <v>2</v>
      </c>
      <c r="M30" s="755">
        <v>140.80000000000001</v>
      </c>
    </row>
    <row r="31" spans="1:13" ht="14.4" customHeight="1" x14ac:dyDescent="0.3">
      <c r="A31" s="749" t="s">
        <v>581</v>
      </c>
      <c r="B31" s="750" t="s">
        <v>1238</v>
      </c>
      <c r="C31" s="750" t="s">
        <v>1239</v>
      </c>
      <c r="D31" s="750" t="s">
        <v>846</v>
      </c>
      <c r="E31" s="750" t="s">
        <v>1240</v>
      </c>
      <c r="F31" s="754"/>
      <c r="G31" s="754"/>
      <c r="H31" s="768">
        <v>0</v>
      </c>
      <c r="I31" s="754">
        <v>1</v>
      </c>
      <c r="J31" s="754">
        <v>60.580000000000005</v>
      </c>
      <c r="K31" s="768">
        <v>1</v>
      </c>
      <c r="L31" s="754">
        <v>1</v>
      </c>
      <c r="M31" s="755">
        <v>60.580000000000005</v>
      </c>
    </row>
    <row r="32" spans="1:13" ht="14.4" customHeight="1" x14ac:dyDescent="0.3">
      <c r="A32" s="749" t="s">
        <v>581</v>
      </c>
      <c r="B32" s="750" t="s">
        <v>1158</v>
      </c>
      <c r="C32" s="750" t="s">
        <v>1241</v>
      </c>
      <c r="D32" s="750" t="s">
        <v>802</v>
      </c>
      <c r="E32" s="750" t="s">
        <v>1242</v>
      </c>
      <c r="F32" s="754"/>
      <c r="G32" s="754"/>
      <c r="H32" s="768">
        <v>0</v>
      </c>
      <c r="I32" s="754">
        <v>4</v>
      </c>
      <c r="J32" s="754">
        <v>66.320000000000022</v>
      </c>
      <c r="K32" s="768">
        <v>1</v>
      </c>
      <c r="L32" s="754">
        <v>4</v>
      </c>
      <c r="M32" s="755">
        <v>66.320000000000022</v>
      </c>
    </row>
    <row r="33" spans="1:13" ht="14.4" customHeight="1" x14ac:dyDescent="0.3">
      <c r="A33" s="749" t="s">
        <v>581</v>
      </c>
      <c r="B33" s="750" t="s">
        <v>1162</v>
      </c>
      <c r="C33" s="750" t="s">
        <v>1163</v>
      </c>
      <c r="D33" s="750" t="s">
        <v>667</v>
      </c>
      <c r="E33" s="750" t="s">
        <v>1164</v>
      </c>
      <c r="F33" s="754"/>
      <c r="G33" s="754"/>
      <c r="H33" s="768">
        <v>0</v>
      </c>
      <c r="I33" s="754">
        <v>5</v>
      </c>
      <c r="J33" s="754">
        <v>16500</v>
      </c>
      <c r="K33" s="768">
        <v>1</v>
      </c>
      <c r="L33" s="754">
        <v>5</v>
      </c>
      <c r="M33" s="755">
        <v>16500</v>
      </c>
    </row>
    <row r="34" spans="1:13" ht="14.4" customHeight="1" x14ac:dyDescent="0.3">
      <c r="A34" s="749" t="s">
        <v>581</v>
      </c>
      <c r="B34" s="750" t="s">
        <v>1243</v>
      </c>
      <c r="C34" s="750" t="s">
        <v>1244</v>
      </c>
      <c r="D34" s="750" t="s">
        <v>814</v>
      </c>
      <c r="E34" s="750" t="s">
        <v>1245</v>
      </c>
      <c r="F34" s="754"/>
      <c r="G34" s="754"/>
      <c r="H34" s="768">
        <v>0</v>
      </c>
      <c r="I34" s="754">
        <v>1</v>
      </c>
      <c r="J34" s="754">
        <v>59.77</v>
      </c>
      <c r="K34" s="768">
        <v>1</v>
      </c>
      <c r="L34" s="754">
        <v>1</v>
      </c>
      <c r="M34" s="755">
        <v>59.77</v>
      </c>
    </row>
    <row r="35" spans="1:13" ht="14.4" customHeight="1" x14ac:dyDescent="0.3">
      <c r="A35" s="749" t="s">
        <v>581</v>
      </c>
      <c r="B35" s="750" t="s">
        <v>1246</v>
      </c>
      <c r="C35" s="750" t="s">
        <v>1247</v>
      </c>
      <c r="D35" s="750" t="s">
        <v>798</v>
      </c>
      <c r="E35" s="750" t="s">
        <v>799</v>
      </c>
      <c r="F35" s="754"/>
      <c r="G35" s="754"/>
      <c r="H35" s="768">
        <v>0</v>
      </c>
      <c r="I35" s="754">
        <v>1</v>
      </c>
      <c r="J35" s="754">
        <v>291.65000000000009</v>
      </c>
      <c r="K35" s="768">
        <v>1</v>
      </c>
      <c r="L35" s="754">
        <v>1</v>
      </c>
      <c r="M35" s="755">
        <v>291.65000000000009</v>
      </c>
    </row>
    <row r="36" spans="1:13" ht="14.4" customHeight="1" x14ac:dyDescent="0.3">
      <c r="A36" s="749" t="s">
        <v>581</v>
      </c>
      <c r="B36" s="750" t="s">
        <v>1165</v>
      </c>
      <c r="C36" s="750" t="s">
        <v>1166</v>
      </c>
      <c r="D36" s="750" t="s">
        <v>1167</v>
      </c>
      <c r="E36" s="750" t="s">
        <v>1168</v>
      </c>
      <c r="F36" s="754"/>
      <c r="G36" s="754"/>
      <c r="H36" s="768">
        <v>0</v>
      </c>
      <c r="I36" s="754">
        <v>1</v>
      </c>
      <c r="J36" s="754">
        <v>25.88</v>
      </c>
      <c r="K36" s="768">
        <v>1</v>
      </c>
      <c r="L36" s="754">
        <v>1</v>
      </c>
      <c r="M36" s="755">
        <v>25.88</v>
      </c>
    </row>
    <row r="37" spans="1:13" ht="14.4" customHeight="1" x14ac:dyDescent="0.3">
      <c r="A37" s="749" t="s">
        <v>581</v>
      </c>
      <c r="B37" s="750" t="s">
        <v>1248</v>
      </c>
      <c r="C37" s="750" t="s">
        <v>1249</v>
      </c>
      <c r="D37" s="750" t="s">
        <v>1250</v>
      </c>
      <c r="E37" s="750" t="s">
        <v>1237</v>
      </c>
      <c r="F37" s="754"/>
      <c r="G37" s="754"/>
      <c r="H37" s="768">
        <v>0</v>
      </c>
      <c r="I37" s="754">
        <v>1</v>
      </c>
      <c r="J37" s="754">
        <v>14.99</v>
      </c>
      <c r="K37" s="768">
        <v>1</v>
      </c>
      <c r="L37" s="754">
        <v>1</v>
      </c>
      <c r="M37" s="755">
        <v>14.99</v>
      </c>
    </row>
    <row r="38" spans="1:13" ht="14.4" customHeight="1" x14ac:dyDescent="0.3">
      <c r="A38" s="749" t="s">
        <v>581</v>
      </c>
      <c r="B38" s="750" t="s">
        <v>1251</v>
      </c>
      <c r="C38" s="750" t="s">
        <v>1252</v>
      </c>
      <c r="D38" s="750" t="s">
        <v>840</v>
      </c>
      <c r="E38" s="750" t="s">
        <v>1253</v>
      </c>
      <c r="F38" s="754"/>
      <c r="G38" s="754"/>
      <c r="H38" s="768">
        <v>0</v>
      </c>
      <c r="I38" s="754">
        <v>1</v>
      </c>
      <c r="J38" s="754">
        <v>219.57</v>
      </c>
      <c r="K38" s="768">
        <v>1</v>
      </c>
      <c r="L38" s="754">
        <v>1</v>
      </c>
      <c r="M38" s="755">
        <v>219.57</v>
      </c>
    </row>
    <row r="39" spans="1:13" ht="14.4" customHeight="1" x14ac:dyDescent="0.3">
      <c r="A39" s="749" t="s">
        <v>581</v>
      </c>
      <c r="B39" s="750" t="s">
        <v>1254</v>
      </c>
      <c r="C39" s="750" t="s">
        <v>1255</v>
      </c>
      <c r="D39" s="750" t="s">
        <v>1256</v>
      </c>
      <c r="E39" s="750" t="s">
        <v>1257</v>
      </c>
      <c r="F39" s="754"/>
      <c r="G39" s="754"/>
      <c r="H39" s="768">
        <v>0</v>
      </c>
      <c r="I39" s="754">
        <v>2</v>
      </c>
      <c r="J39" s="754">
        <v>508.5</v>
      </c>
      <c r="K39" s="768">
        <v>1</v>
      </c>
      <c r="L39" s="754">
        <v>2</v>
      </c>
      <c r="M39" s="755">
        <v>508.5</v>
      </c>
    </row>
    <row r="40" spans="1:13" ht="14.4" customHeight="1" x14ac:dyDescent="0.3">
      <c r="A40" s="749" t="s">
        <v>581</v>
      </c>
      <c r="B40" s="750" t="s">
        <v>1179</v>
      </c>
      <c r="C40" s="750" t="s">
        <v>1258</v>
      </c>
      <c r="D40" s="750" t="s">
        <v>854</v>
      </c>
      <c r="E40" s="750" t="s">
        <v>1259</v>
      </c>
      <c r="F40" s="754"/>
      <c r="G40" s="754"/>
      <c r="H40" s="768">
        <v>0</v>
      </c>
      <c r="I40" s="754">
        <v>3</v>
      </c>
      <c r="J40" s="754">
        <v>194.88</v>
      </c>
      <c r="K40" s="768">
        <v>1</v>
      </c>
      <c r="L40" s="754">
        <v>3</v>
      </c>
      <c r="M40" s="755">
        <v>194.88</v>
      </c>
    </row>
    <row r="41" spans="1:13" ht="14.4" customHeight="1" x14ac:dyDescent="0.3">
      <c r="A41" s="749" t="s">
        <v>581</v>
      </c>
      <c r="B41" s="750" t="s">
        <v>1182</v>
      </c>
      <c r="C41" s="750" t="s">
        <v>1183</v>
      </c>
      <c r="D41" s="750" t="s">
        <v>1184</v>
      </c>
      <c r="E41" s="750" t="s">
        <v>1185</v>
      </c>
      <c r="F41" s="754">
        <v>30</v>
      </c>
      <c r="G41" s="754">
        <v>1088.5</v>
      </c>
      <c r="H41" s="768">
        <v>1</v>
      </c>
      <c r="I41" s="754"/>
      <c r="J41" s="754"/>
      <c r="K41" s="768">
        <v>0</v>
      </c>
      <c r="L41" s="754">
        <v>30</v>
      </c>
      <c r="M41" s="755">
        <v>1088.5</v>
      </c>
    </row>
    <row r="42" spans="1:13" ht="14.4" customHeight="1" x14ac:dyDescent="0.3">
      <c r="A42" s="749" t="s">
        <v>581</v>
      </c>
      <c r="B42" s="750" t="s">
        <v>1182</v>
      </c>
      <c r="C42" s="750" t="s">
        <v>1186</v>
      </c>
      <c r="D42" s="750" t="s">
        <v>1187</v>
      </c>
      <c r="E42" s="750" t="s">
        <v>1188</v>
      </c>
      <c r="F42" s="754"/>
      <c r="G42" s="754"/>
      <c r="H42" s="768">
        <v>0</v>
      </c>
      <c r="I42" s="754">
        <v>3</v>
      </c>
      <c r="J42" s="754">
        <v>955.43</v>
      </c>
      <c r="K42" s="768">
        <v>1</v>
      </c>
      <c r="L42" s="754">
        <v>3</v>
      </c>
      <c r="M42" s="755">
        <v>955.43</v>
      </c>
    </row>
    <row r="43" spans="1:13" ht="14.4" customHeight="1" x14ac:dyDescent="0.3">
      <c r="A43" s="749" t="s">
        <v>581</v>
      </c>
      <c r="B43" s="750" t="s">
        <v>1260</v>
      </c>
      <c r="C43" s="750" t="s">
        <v>1261</v>
      </c>
      <c r="D43" s="750" t="s">
        <v>1262</v>
      </c>
      <c r="E43" s="750" t="s">
        <v>1263</v>
      </c>
      <c r="F43" s="754"/>
      <c r="G43" s="754"/>
      <c r="H43" s="768">
        <v>0</v>
      </c>
      <c r="I43" s="754">
        <v>1</v>
      </c>
      <c r="J43" s="754">
        <v>61.110000000000021</v>
      </c>
      <c r="K43" s="768">
        <v>1</v>
      </c>
      <c r="L43" s="754">
        <v>1</v>
      </c>
      <c r="M43" s="755">
        <v>61.110000000000021</v>
      </c>
    </row>
    <row r="44" spans="1:13" ht="14.4" customHeight="1" x14ac:dyDescent="0.3">
      <c r="A44" s="749" t="s">
        <v>581</v>
      </c>
      <c r="B44" s="750" t="s">
        <v>1193</v>
      </c>
      <c r="C44" s="750" t="s">
        <v>1264</v>
      </c>
      <c r="D44" s="750" t="s">
        <v>860</v>
      </c>
      <c r="E44" s="750" t="s">
        <v>1265</v>
      </c>
      <c r="F44" s="754"/>
      <c r="G44" s="754"/>
      <c r="H44" s="768">
        <v>0</v>
      </c>
      <c r="I44" s="754">
        <v>2</v>
      </c>
      <c r="J44" s="754">
        <v>335.08000000000004</v>
      </c>
      <c r="K44" s="768">
        <v>1</v>
      </c>
      <c r="L44" s="754">
        <v>2</v>
      </c>
      <c r="M44" s="755">
        <v>335.08000000000004</v>
      </c>
    </row>
    <row r="45" spans="1:13" ht="14.4" customHeight="1" x14ac:dyDescent="0.3">
      <c r="A45" s="749" t="s">
        <v>581</v>
      </c>
      <c r="B45" s="750" t="s">
        <v>1200</v>
      </c>
      <c r="C45" s="750" t="s">
        <v>1204</v>
      </c>
      <c r="D45" s="750" t="s">
        <v>1202</v>
      </c>
      <c r="E45" s="750" t="s">
        <v>1205</v>
      </c>
      <c r="F45" s="754"/>
      <c r="G45" s="754"/>
      <c r="H45" s="768">
        <v>0</v>
      </c>
      <c r="I45" s="754">
        <v>1.5999999999999999</v>
      </c>
      <c r="J45" s="754">
        <v>420.63999999999993</v>
      </c>
      <c r="K45" s="768">
        <v>1</v>
      </c>
      <c r="L45" s="754">
        <v>1.5999999999999999</v>
      </c>
      <c r="M45" s="755">
        <v>420.63999999999993</v>
      </c>
    </row>
    <row r="46" spans="1:13" ht="14.4" customHeight="1" x14ac:dyDescent="0.3">
      <c r="A46" s="749" t="s">
        <v>581</v>
      </c>
      <c r="B46" s="750" t="s">
        <v>1266</v>
      </c>
      <c r="C46" s="750" t="s">
        <v>1267</v>
      </c>
      <c r="D46" s="750" t="s">
        <v>1268</v>
      </c>
      <c r="E46" s="750" t="s">
        <v>1269</v>
      </c>
      <c r="F46" s="754"/>
      <c r="G46" s="754"/>
      <c r="H46" s="768">
        <v>0</v>
      </c>
      <c r="I46" s="754">
        <v>2</v>
      </c>
      <c r="J46" s="754">
        <v>66.78</v>
      </c>
      <c r="K46" s="768">
        <v>1</v>
      </c>
      <c r="L46" s="754">
        <v>2</v>
      </c>
      <c r="M46" s="755">
        <v>66.78</v>
      </c>
    </row>
    <row r="47" spans="1:13" ht="14.4" customHeight="1" x14ac:dyDescent="0.3">
      <c r="A47" s="749" t="s">
        <v>581</v>
      </c>
      <c r="B47" s="750" t="s">
        <v>1213</v>
      </c>
      <c r="C47" s="750" t="s">
        <v>1214</v>
      </c>
      <c r="D47" s="750" t="s">
        <v>1215</v>
      </c>
      <c r="E47" s="750" t="s">
        <v>1216</v>
      </c>
      <c r="F47" s="754"/>
      <c r="G47" s="754"/>
      <c r="H47" s="768">
        <v>0</v>
      </c>
      <c r="I47" s="754">
        <v>11</v>
      </c>
      <c r="J47" s="754">
        <v>477.62</v>
      </c>
      <c r="K47" s="768">
        <v>1</v>
      </c>
      <c r="L47" s="754">
        <v>11</v>
      </c>
      <c r="M47" s="755">
        <v>477.62</v>
      </c>
    </row>
    <row r="48" spans="1:13" ht="14.4" customHeight="1" x14ac:dyDescent="0.3">
      <c r="A48" s="749" t="s">
        <v>581</v>
      </c>
      <c r="B48" s="750" t="s">
        <v>1217</v>
      </c>
      <c r="C48" s="750" t="s">
        <v>1218</v>
      </c>
      <c r="D48" s="750" t="s">
        <v>715</v>
      </c>
      <c r="E48" s="750" t="s">
        <v>716</v>
      </c>
      <c r="F48" s="754">
        <v>2</v>
      </c>
      <c r="G48" s="754">
        <v>395.5</v>
      </c>
      <c r="H48" s="768">
        <v>1</v>
      </c>
      <c r="I48" s="754"/>
      <c r="J48" s="754"/>
      <c r="K48" s="768">
        <v>0</v>
      </c>
      <c r="L48" s="754">
        <v>2</v>
      </c>
      <c r="M48" s="755">
        <v>395.5</v>
      </c>
    </row>
    <row r="49" spans="1:13" ht="14.4" customHeight="1" x14ac:dyDescent="0.3">
      <c r="A49" s="749" t="s">
        <v>581</v>
      </c>
      <c r="B49" s="750" t="s">
        <v>1217</v>
      </c>
      <c r="C49" s="750" t="s">
        <v>1219</v>
      </c>
      <c r="D49" s="750" t="s">
        <v>725</v>
      </c>
      <c r="E49" s="750" t="s">
        <v>727</v>
      </c>
      <c r="F49" s="754"/>
      <c r="G49" s="754"/>
      <c r="H49" s="768">
        <v>0</v>
      </c>
      <c r="I49" s="754">
        <v>53</v>
      </c>
      <c r="J49" s="754">
        <v>1775.51</v>
      </c>
      <c r="K49" s="768">
        <v>1</v>
      </c>
      <c r="L49" s="754">
        <v>53</v>
      </c>
      <c r="M49" s="755">
        <v>1775.51</v>
      </c>
    </row>
    <row r="50" spans="1:13" ht="14.4" customHeight="1" x14ac:dyDescent="0.3">
      <c r="A50" s="749" t="s">
        <v>581</v>
      </c>
      <c r="B50" s="750" t="s">
        <v>1217</v>
      </c>
      <c r="C50" s="750" t="s">
        <v>1220</v>
      </c>
      <c r="D50" s="750" t="s">
        <v>725</v>
      </c>
      <c r="E50" s="750" t="s">
        <v>1221</v>
      </c>
      <c r="F50" s="754"/>
      <c r="G50" s="754"/>
      <c r="H50" s="768">
        <v>0</v>
      </c>
      <c r="I50" s="754">
        <v>2</v>
      </c>
      <c r="J50" s="754">
        <v>101.28</v>
      </c>
      <c r="K50" s="768">
        <v>1</v>
      </c>
      <c r="L50" s="754">
        <v>2</v>
      </c>
      <c r="M50" s="755">
        <v>101.28</v>
      </c>
    </row>
    <row r="51" spans="1:13" ht="14.4" customHeight="1" x14ac:dyDescent="0.3">
      <c r="A51" s="749" t="s">
        <v>581</v>
      </c>
      <c r="B51" s="750" t="s">
        <v>1217</v>
      </c>
      <c r="C51" s="750" t="s">
        <v>1222</v>
      </c>
      <c r="D51" s="750" t="s">
        <v>725</v>
      </c>
      <c r="E51" s="750" t="s">
        <v>1223</v>
      </c>
      <c r="F51" s="754"/>
      <c r="G51" s="754"/>
      <c r="H51" s="768">
        <v>0</v>
      </c>
      <c r="I51" s="754">
        <v>25</v>
      </c>
      <c r="J51" s="754">
        <v>1266.2</v>
      </c>
      <c r="K51" s="768">
        <v>1</v>
      </c>
      <c r="L51" s="754">
        <v>25</v>
      </c>
      <c r="M51" s="755">
        <v>1266.2</v>
      </c>
    </row>
    <row r="52" spans="1:13" ht="14.4" customHeight="1" x14ac:dyDescent="0.3">
      <c r="A52" s="749" t="s">
        <v>581</v>
      </c>
      <c r="B52" s="750" t="s">
        <v>1224</v>
      </c>
      <c r="C52" s="750" t="s">
        <v>1225</v>
      </c>
      <c r="D52" s="750" t="s">
        <v>1226</v>
      </c>
      <c r="E52" s="750" t="s">
        <v>1227</v>
      </c>
      <c r="F52" s="754"/>
      <c r="G52" s="754"/>
      <c r="H52" s="768">
        <v>0</v>
      </c>
      <c r="I52" s="754">
        <v>1</v>
      </c>
      <c r="J52" s="754">
        <v>237.26</v>
      </c>
      <c r="K52" s="768">
        <v>1</v>
      </c>
      <c r="L52" s="754">
        <v>1</v>
      </c>
      <c r="M52" s="755">
        <v>237.26</v>
      </c>
    </row>
    <row r="53" spans="1:13" ht="14.4" customHeight="1" x14ac:dyDescent="0.3">
      <c r="A53" s="749" t="s">
        <v>581</v>
      </c>
      <c r="B53" s="750" t="s">
        <v>1270</v>
      </c>
      <c r="C53" s="750" t="s">
        <v>1271</v>
      </c>
      <c r="D53" s="750" t="s">
        <v>837</v>
      </c>
      <c r="E53" s="750" t="s">
        <v>838</v>
      </c>
      <c r="F53" s="754">
        <v>1</v>
      </c>
      <c r="G53" s="754">
        <v>237.15</v>
      </c>
      <c r="H53" s="768">
        <v>1</v>
      </c>
      <c r="I53" s="754"/>
      <c r="J53" s="754"/>
      <c r="K53" s="768">
        <v>0</v>
      </c>
      <c r="L53" s="754">
        <v>1</v>
      </c>
      <c r="M53" s="755">
        <v>237.15</v>
      </c>
    </row>
    <row r="54" spans="1:13" ht="14.4" customHeight="1" x14ac:dyDescent="0.3">
      <c r="A54" s="749" t="s">
        <v>581</v>
      </c>
      <c r="B54" s="750" t="s">
        <v>1228</v>
      </c>
      <c r="C54" s="750" t="s">
        <v>1272</v>
      </c>
      <c r="D54" s="750" t="s">
        <v>1230</v>
      </c>
      <c r="E54" s="750" t="s">
        <v>1273</v>
      </c>
      <c r="F54" s="754"/>
      <c r="G54" s="754"/>
      <c r="H54" s="768">
        <v>0</v>
      </c>
      <c r="I54" s="754">
        <v>3</v>
      </c>
      <c r="J54" s="754">
        <v>58.77000000000001</v>
      </c>
      <c r="K54" s="768">
        <v>1</v>
      </c>
      <c r="L54" s="754">
        <v>3</v>
      </c>
      <c r="M54" s="755">
        <v>58.77000000000001</v>
      </c>
    </row>
    <row r="55" spans="1:13" ht="14.4" customHeight="1" x14ac:dyDescent="0.3">
      <c r="A55" s="749" t="s">
        <v>581</v>
      </c>
      <c r="B55" s="750" t="s">
        <v>1228</v>
      </c>
      <c r="C55" s="750" t="s">
        <v>1229</v>
      </c>
      <c r="D55" s="750" t="s">
        <v>1230</v>
      </c>
      <c r="E55" s="750" t="s">
        <v>1231</v>
      </c>
      <c r="F55" s="754"/>
      <c r="G55" s="754"/>
      <c r="H55" s="768">
        <v>0</v>
      </c>
      <c r="I55" s="754">
        <v>8</v>
      </c>
      <c r="J55" s="754">
        <v>72.960000000000008</v>
      </c>
      <c r="K55" s="768">
        <v>1</v>
      </c>
      <c r="L55" s="754">
        <v>8</v>
      </c>
      <c r="M55" s="755">
        <v>72.960000000000008</v>
      </c>
    </row>
    <row r="56" spans="1:13" ht="14.4" customHeight="1" x14ac:dyDescent="0.3">
      <c r="A56" s="749" t="s">
        <v>584</v>
      </c>
      <c r="B56" s="750" t="s">
        <v>1179</v>
      </c>
      <c r="C56" s="750" t="s">
        <v>1180</v>
      </c>
      <c r="D56" s="750" t="s">
        <v>633</v>
      </c>
      <c r="E56" s="750" t="s">
        <v>1181</v>
      </c>
      <c r="F56" s="754"/>
      <c r="G56" s="754"/>
      <c r="H56" s="768">
        <v>0</v>
      </c>
      <c r="I56" s="754">
        <v>21</v>
      </c>
      <c r="J56" s="754">
        <v>509.46000000000015</v>
      </c>
      <c r="K56" s="768">
        <v>1</v>
      </c>
      <c r="L56" s="754">
        <v>21</v>
      </c>
      <c r="M56" s="755">
        <v>509.46000000000015</v>
      </c>
    </row>
    <row r="57" spans="1:13" ht="14.4" customHeight="1" x14ac:dyDescent="0.3">
      <c r="A57" s="749" t="s">
        <v>587</v>
      </c>
      <c r="B57" s="750" t="s">
        <v>1158</v>
      </c>
      <c r="C57" s="750" t="s">
        <v>1241</v>
      </c>
      <c r="D57" s="750" t="s">
        <v>802</v>
      </c>
      <c r="E57" s="750" t="s">
        <v>1242</v>
      </c>
      <c r="F57" s="754"/>
      <c r="G57" s="754"/>
      <c r="H57" s="768">
        <v>0</v>
      </c>
      <c r="I57" s="754">
        <v>480</v>
      </c>
      <c r="J57" s="754">
        <v>7959</v>
      </c>
      <c r="K57" s="768">
        <v>1</v>
      </c>
      <c r="L57" s="754">
        <v>480</v>
      </c>
      <c r="M57" s="755">
        <v>7959</v>
      </c>
    </row>
    <row r="58" spans="1:13" ht="14.4" customHeight="1" x14ac:dyDescent="0.3">
      <c r="A58" s="749" t="s">
        <v>587</v>
      </c>
      <c r="B58" s="750" t="s">
        <v>1274</v>
      </c>
      <c r="C58" s="750" t="s">
        <v>1275</v>
      </c>
      <c r="D58" s="750" t="s">
        <v>1276</v>
      </c>
      <c r="E58" s="750" t="s">
        <v>1277</v>
      </c>
      <c r="F58" s="754"/>
      <c r="G58" s="754"/>
      <c r="H58" s="768">
        <v>0</v>
      </c>
      <c r="I58" s="754">
        <v>5</v>
      </c>
      <c r="J58" s="754">
        <v>1666.5</v>
      </c>
      <c r="K58" s="768">
        <v>1</v>
      </c>
      <c r="L58" s="754">
        <v>5</v>
      </c>
      <c r="M58" s="755">
        <v>1666.5</v>
      </c>
    </row>
    <row r="59" spans="1:13" ht="14.4" customHeight="1" x14ac:dyDescent="0.3">
      <c r="A59" s="749" t="s">
        <v>587</v>
      </c>
      <c r="B59" s="750" t="s">
        <v>1278</v>
      </c>
      <c r="C59" s="750" t="s">
        <v>1279</v>
      </c>
      <c r="D59" s="750" t="s">
        <v>1001</v>
      </c>
      <c r="E59" s="750" t="s">
        <v>1280</v>
      </c>
      <c r="F59" s="754"/>
      <c r="G59" s="754"/>
      <c r="H59" s="768">
        <v>0</v>
      </c>
      <c r="I59" s="754">
        <v>3</v>
      </c>
      <c r="J59" s="754">
        <v>311.31</v>
      </c>
      <c r="K59" s="768">
        <v>1</v>
      </c>
      <c r="L59" s="754">
        <v>3</v>
      </c>
      <c r="M59" s="755">
        <v>311.31</v>
      </c>
    </row>
    <row r="60" spans="1:13" ht="14.4" customHeight="1" x14ac:dyDescent="0.3">
      <c r="A60" s="749" t="s">
        <v>587</v>
      </c>
      <c r="B60" s="750" t="s">
        <v>1281</v>
      </c>
      <c r="C60" s="750" t="s">
        <v>1282</v>
      </c>
      <c r="D60" s="750" t="s">
        <v>1283</v>
      </c>
      <c r="E60" s="750" t="s">
        <v>1284</v>
      </c>
      <c r="F60" s="754"/>
      <c r="G60" s="754"/>
      <c r="H60" s="768">
        <v>0</v>
      </c>
      <c r="I60" s="754">
        <v>1</v>
      </c>
      <c r="J60" s="754">
        <v>162.15000000000003</v>
      </c>
      <c r="K60" s="768">
        <v>1</v>
      </c>
      <c r="L60" s="754">
        <v>1</v>
      </c>
      <c r="M60" s="755">
        <v>162.15000000000003</v>
      </c>
    </row>
    <row r="61" spans="1:13" ht="14.4" customHeight="1" x14ac:dyDescent="0.3">
      <c r="A61" s="749" t="s">
        <v>587</v>
      </c>
      <c r="B61" s="750" t="s">
        <v>1162</v>
      </c>
      <c r="C61" s="750" t="s">
        <v>1163</v>
      </c>
      <c r="D61" s="750" t="s">
        <v>667</v>
      </c>
      <c r="E61" s="750" t="s">
        <v>1164</v>
      </c>
      <c r="F61" s="754"/>
      <c r="G61" s="754"/>
      <c r="H61" s="768">
        <v>0</v>
      </c>
      <c r="I61" s="754">
        <v>1</v>
      </c>
      <c r="J61" s="754">
        <v>3300</v>
      </c>
      <c r="K61" s="768">
        <v>1</v>
      </c>
      <c r="L61" s="754">
        <v>1</v>
      </c>
      <c r="M61" s="755">
        <v>3300</v>
      </c>
    </row>
    <row r="62" spans="1:13" ht="14.4" customHeight="1" x14ac:dyDescent="0.3">
      <c r="A62" s="749" t="s">
        <v>587</v>
      </c>
      <c r="B62" s="750" t="s">
        <v>1285</v>
      </c>
      <c r="C62" s="750" t="s">
        <v>1286</v>
      </c>
      <c r="D62" s="750" t="s">
        <v>902</v>
      </c>
      <c r="E62" s="750" t="s">
        <v>1287</v>
      </c>
      <c r="F62" s="754"/>
      <c r="G62" s="754"/>
      <c r="H62" s="768">
        <v>0</v>
      </c>
      <c r="I62" s="754">
        <v>10</v>
      </c>
      <c r="J62" s="754">
        <v>1284.4000000000003</v>
      </c>
      <c r="K62" s="768">
        <v>1</v>
      </c>
      <c r="L62" s="754">
        <v>10</v>
      </c>
      <c r="M62" s="755">
        <v>1284.4000000000003</v>
      </c>
    </row>
    <row r="63" spans="1:13" ht="14.4" customHeight="1" x14ac:dyDescent="0.3">
      <c r="A63" s="749" t="s">
        <v>587</v>
      </c>
      <c r="B63" s="750" t="s">
        <v>1288</v>
      </c>
      <c r="C63" s="750" t="s">
        <v>1289</v>
      </c>
      <c r="D63" s="750" t="s">
        <v>931</v>
      </c>
      <c r="E63" s="750" t="s">
        <v>932</v>
      </c>
      <c r="F63" s="754"/>
      <c r="G63" s="754"/>
      <c r="H63" s="768">
        <v>0</v>
      </c>
      <c r="I63" s="754">
        <v>10</v>
      </c>
      <c r="J63" s="754">
        <v>403.90000000000009</v>
      </c>
      <c r="K63" s="768">
        <v>1</v>
      </c>
      <c r="L63" s="754">
        <v>10</v>
      </c>
      <c r="M63" s="755">
        <v>403.90000000000009</v>
      </c>
    </row>
    <row r="64" spans="1:13" ht="14.4" customHeight="1" x14ac:dyDescent="0.3">
      <c r="A64" s="749" t="s">
        <v>587</v>
      </c>
      <c r="B64" s="750" t="s">
        <v>1246</v>
      </c>
      <c r="C64" s="750" t="s">
        <v>1290</v>
      </c>
      <c r="D64" s="750" t="s">
        <v>891</v>
      </c>
      <c r="E64" s="750" t="s">
        <v>892</v>
      </c>
      <c r="F64" s="754"/>
      <c r="G64" s="754"/>
      <c r="H64" s="768">
        <v>0</v>
      </c>
      <c r="I64" s="754">
        <v>6</v>
      </c>
      <c r="J64" s="754">
        <v>530.70000000000005</v>
      </c>
      <c r="K64" s="768">
        <v>1</v>
      </c>
      <c r="L64" s="754">
        <v>6</v>
      </c>
      <c r="M64" s="755">
        <v>530.70000000000005</v>
      </c>
    </row>
    <row r="65" spans="1:13" ht="14.4" customHeight="1" x14ac:dyDescent="0.3">
      <c r="A65" s="749" t="s">
        <v>587</v>
      </c>
      <c r="B65" s="750" t="s">
        <v>1165</v>
      </c>
      <c r="C65" s="750" t="s">
        <v>1291</v>
      </c>
      <c r="D65" s="750" t="s">
        <v>1167</v>
      </c>
      <c r="E65" s="750" t="s">
        <v>1292</v>
      </c>
      <c r="F65" s="754"/>
      <c r="G65" s="754"/>
      <c r="H65" s="768">
        <v>0</v>
      </c>
      <c r="I65" s="754">
        <v>1</v>
      </c>
      <c r="J65" s="754">
        <v>174.44999999999996</v>
      </c>
      <c r="K65" s="768">
        <v>1</v>
      </c>
      <c r="L65" s="754">
        <v>1</v>
      </c>
      <c r="M65" s="755">
        <v>174.44999999999996</v>
      </c>
    </row>
    <row r="66" spans="1:13" ht="14.4" customHeight="1" x14ac:dyDescent="0.3">
      <c r="A66" s="749" t="s">
        <v>587</v>
      </c>
      <c r="B66" s="750" t="s">
        <v>1251</v>
      </c>
      <c r="C66" s="750" t="s">
        <v>1252</v>
      </c>
      <c r="D66" s="750" t="s">
        <v>840</v>
      </c>
      <c r="E66" s="750" t="s">
        <v>1253</v>
      </c>
      <c r="F66" s="754"/>
      <c r="G66" s="754"/>
      <c r="H66" s="768">
        <v>0</v>
      </c>
      <c r="I66" s="754">
        <v>2</v>
      </c>
      <c r="J66" s="754">
        <v>439.14000000000004</v>
      </c>
      <c r="K66" s="768">
        <v>1</v>
      </c>
      <c r="L66" s="754">
        <v>2</v>
      </c>
      <c r="M66" s="755">
        <v>439.14000000000004</v>
      </c>
    </row>
    <row r="67" spans="1:13" ht="14.4" customHeight="1" x14ac:dyDescent="0.3">
      <c r="A67" s="749" t="s">
        <v>587</v>
      </c>
      <c r="B67" s="750" t="s">
        <v>1169</v>
      </c>
      <c r="C67" s="750" t="s">
        <v>1293</v>
      </c>
      <c r="D67" s="750" t="s">
        <v>1171</v>
      </c>
      <c r="E67" s="750" t="s">
        <v>1294</v>
      </c>
      <c r="F67" s="754"/>
      <c r="G67" s="754"/>
      <c r="H67" s="768">
        <v>0</v>
      </c>
      <c r="I67" s="754">
        <v>3</v>
      </c>
      <c r="J67" s="754">
        <v>35.519999999999996</v>
      </c>
      <c r="K67" s="768">
        <v>1</v>
      </c>
      <c r="L67" s="754">
        <v>3</v>
      </c>
      <c r="M67" s="755">
        <v>35.519999999999996</v>
      </c>
    </row>
    <row r="68" spans="1:13" ht="14.4" customHeight="1" x14ac:dyDescent="0.3">
      <c r="A68" s="749" t="s">
        <v>587</v>
      </c>
      <c r="B68" s="750" t="s">
        <v>1295</v>
      </c>
      <c r="C68" s="750" t="s">
        <v>1296</v>
      </c>
      <c r="D68" s="750" t="s">
        <v>1297</v>
      </c>
      <c r="E68" s="750" t="s">
        <v>1298</v>
      </c>
      <c r="F68" s="754"/>
      <c r="G68" s="754"/>
      <c r="H68" s="768">
        <v>0</v>
      </c>
      <c r="I68" s="754">
        <v>3</v>
      </c>
      <c r="J68" s="754">
        <v>422.15999999999997</v>
      </c>
      <c r="K68" s="768">
        <v>1</v>
      </c>
      <c r="L68" s="754">
        <v>3</v>
      </c>
      <c r="M68" s="755">
        <v>422.15999999999997</v>
      </c>
    </row>
    <row r="69" spans="1:13" ht="14.4" customHeight="1" x14ac:dyDescent="0.3">
      <c r="A69" s="749" t="s">
        <v>587</v>
      </c>
      <c r="B69" s="750" t="s">
        <v>1295</v>
      </c>
      <c r="C69" s="750" t="s">
        <v>1299</v>
      </c>
      <c r="D69" s="750" t="s">
        <v>1297</v>
      </c>
      <c r="E69" s="750" t="s">
        <v>1300</v>
      </c>
      <c r="F69" s="754"/>
      <c r="G69" s="754"/>
      <c r="H69" s="768">
        <v>0</v>
      </c>
      <c r="I69" s="754">
        <v>1</v>
      </c>
      <c r="J69" s="754">
        <v>168.44</v>
      </c>
      <c r="K69" s="768">
        <v>1</v>
      </c>
      <c r="L69" s="754">
        <v>1</v>
      </c>
      <c r="M69" s="755">
        <v>168.44</v>
      </c>
    </row>
    <row r="70" spans="1:13" ht="14.4" customHeight="1" x14ac:dyDescent="0.3">
      <c r="A70" s="749" t="s">
        <v>587</v>
      </c>
      <c r="B70" s="750" t="s">
        <v>1295</v>
      </c>
      <c r="C70" s="750" t="s">
        <v>1301</v>
      </c>
      <c r="D70" s="750" t="s">
        <v>1297</v>
      </c>
      <c r="E70" s="750" t="s">
        <v>1302</v>
      </c>
      <c r="F70" s="754"/>
      <c r="G70" s="754"/>
      <c r="H70" s="768"/>
      <c r="I70" s="754">
        <v>0</v>
      </c>
      <c r="J70" s="754">
        <v>0</v>
      </c>
      <c r="K70" s="768"/>
      <c r="L70" s="754">
        <v>0</v>
      </c>
      <c r="M70" s="755">
        <v>0</v>
      </c>
    </row>
    <row r="71" spans="1:13" ht="14.4" customHeight="1" x14ac:dyDescent="0.3">
      <c r="A71" s="749" t="s">
        <v>587</v>
      </c>
      <c r="B71" s="750" t="s">
        <v>1295</v>
      </c>
      <c r="C71" s="750" t="s">
        <v>1303</v>
      </c>
      <c r="D71" s="750" t="s">
        <v>1297</v>
      </c>
      <c r="E71" s="750" t="s">
        <v>1304</v>
      </c>
      <c r="F71" s="754"/>
      <c r="G71" s="754"/>
      <c r="H71" s="768">
        <v>0</v>
      </c>
      <c r="I71" s="754">
        <v>1</v>
      </c>
      <c r="J71" s="754">
        <v>224.37</v>
      </c>
      <c r="K71" s="768">
        <v>1</v>
      </c>
      <c r="L71" s="754">
        <v>1</v>
      </c>
      <c r="M71" s="755">
        <v>224.37</v>
      </c>
    </row>
    <row r="72" spans="1:13" ht="14.4" customHeight="1" x14ac:dyDescent="0.3">
      <c r="A72" s="749" t="s">
        <v>587</v>
      </c>
      <c r="B72" s="750" t="s">
        <v>1295</v>
      </c>
      <c r="C72" s="750" t="s">
        <v>1305</v>
      </c>
      <c r="D72" s="750" t="s">
        <v>1297</v>
      </c>
      <c r="E72" s="750" t="s">
        <v>1306</v>
      </c>
      <c r="F72" s="754"/>
      <c r="G72" s="754"/>
      <c r="H72" s="768">
        <v>0</v>
      </c>
      <c r="I72" s="754">
        <v>2</v>
      </c>
      <c r="J72" s="754">
        <v>1280.04</v>
      </c>
      <c r="K72" s="768">
        <v>1</v>
      </c>
      <c r="L72" s="754">
        <v>2</v>
      </c>
      <c r="M72" s="755">
        <v>1280.04</v>
      </c>
    </row>
    <row r="73" spans="1:13" ht="14.4" customHeight="1" x14ac:dyDescent="0.3">
      <c r="A73" s="749" t="s">
        <v>587</v>
      </c>
      <c r="B73" s="750" t="s">
        <v>1295</v>
      </c>
      <c r="C73" s="750" t="s">
        <v>1307</v>
      </c>
      <c r="D73" s="750" t="s">
        <v>1308</v>
      </c>
      <c r="E73" s="750" t="s">
        <v>1309</v>
      </c>
      <c r="F73" s="754">
        <v>1</v>
      </c>
      <c r="G73" s="754">
        <v>157.43</v>
      </c>
      <c r="H73" s="768">
        <v>1</v>
      </c>
      <c r="I73" s="754"/>
      <c r="J73" s="754"/>
      <c r="K73" s="768">
        <v>0</v>
      </c>
      <c r="L73" s="754">
        <v>1</v>
      </c>
      <c r="M73" s="755">
        <v>157.43</v>
      </c>
    </row>
    <row r="74" spans="1:13" ht="14.4" customHeight="1" x14ac:dyDescent="0.3">
      <c r="A74" s="749" t="s">
        <v>587</v>
      </c>
      <c r="B74" s="750" t="s">
        <v>1310</v>
      </c>
      <c r="C74" s="750" t="s">
        <v>1311</v>
      </c>
      <c r="D74" s="750" t="s">
        <v>1312</v>
      </c>
      <c r="E74" s="750" t="s">
        <v>1313</v>
      </c>
      <c r="F74" s="754"/>
      <c r="G74" s="754"/>
      <c r="H74" s="768">
        <v>0</v>
      </c>
      <c r="I74" s="754">
        <v>1</v>
      </c>
      <c r="J74" s="754">
        <v>58.880000000000017</v>
      </c>
      <c r="K74" s="768">
        <v>1</v>
      </c>
      <c r="L74" s="754">
        <v>1</v>
      </c>
      <c r="M74" s="755">
        <v>58.880000000000017</v>
      </c>
    </row>
    <row r="75" spans="1:13" ht="14.4" customHeight="1" x14ac:dyDescent="0.3">
      <c r="A75" s="749" t="s">
        <v>587</v>
      </c>
      <c r="B75" s="750" t="s">
        <v>1179</v>
      </c>
      <c r="C75" s="750" t="s">
        <v>1314</v>
      </c>
      <c r="D75" s="750" t="s">
        <v>854</v>
      </c>
      <c r="E75" s="750" t="s">
        <v>1315</v>
      </c>
      <c r="F75" s="754"/>
      <c r="G75" s="754"/>
      <c r="H75" s="768">
        <v>0</v>
      </c>
      <c r="I75" s="754">
        <v>20</v>
      </c>
      <c r="J75" s="754">
        <v>5969.2000000000007</v>
      </c>
      <c r="K75" s="768">
        <v>1</v>
      </c>
      <c r="L75" s="754">
        <v>20</v>
      </c>
      <c r="M75" s="755">
        <v>5969.2000000000007</v>
      </c>
    </row>
    <row r="76" spans="1:13" ht="14.4" customHeight="1" x14ac:dyDescent="0.3">
      <c r="A76" s="749" t="s">
        <v>587</v>
      </c>
      <c r="B76" s="750" t="s">
        <v>1182</v>
      </c>
      <c r="C76" s="750" t="s">
        <v>1186</v>
      </c>
      <c r="D76" s="750" t="s">
        <v>1187</v>
      </c>
      <c r="E76" s="750" t="s">
        <v>1188</v>
      </c>
      <c r="F76" s="754"/>
      <c r="G76" s="754"/>
      <c r="H76" s="768">
        <v>0</v>
      </c>
      <c r="I76" s="754">
        <v>1</v>
      </c>
      <c r="J76" s="754">
        <v>314.27</v>
      </c>
      <c r="K76" s="768">
        <v>1</v>
      </c>
      <c r="L76" s="754">
        <v>1</v>
      </c>
      <c r="M76" s="755">
        <v>314.27</v>
      </c>
    </row>
    <row r="77" spans="1:13" ht="14.4" customHeight="1" x14ac:dyDescent="0.3">
      <c r="A77" s="749" t="s">
        <v>587</v>
      </c>
      <c r="B77" s="750" t="s">
        <v>1260</v>
      </c>
      <c r="C77" s="750" t="s">
        <v>1261</v>
      </c>
      <c r="D77" s="750" t="s">
        <v>1262</v>
      </c>
      <c r="E77" s="750" t="s">
        <v>1263</v>
      </c>
      <c r="F77" s="754"/>
      <c r="G77" s="754"/>
      <c r="H77" s="768">
        <v>0</v>
      </c>
      <c r="I77" s="754">
        <v>1</v>
      </c>
      <c r="J77" s="754">
        <v>61.110000000000021</v>
      </c>
      <c r="K77" s="768">
        <v>1</v>
      </c>
      <c r="L77" s="754">
        <v>1</v>
      </c>
      <c r="M77" s="755">
        <v>61.110000000000021</v>
      </c>
    </row>
    <row r="78" spans="1:13" ht="14.4" customHeight="1" x14ac:dyDescent="0.3">
      <c r="A78" s="749" t="s">
        <v>587</v>
      </c>
      <c r="B78" s="750" t="s">
        <v>1193</v>
      </c>
      <c r="C78" s="750" t="s">
        <v>1264</v>
      </c>
      <c r="D78" s="750" t="s">
        <v>860</v>
      </c>
      <c r="E78" s="750" t="s">
        <v>1265</v>
      </c>
      <c r="F78" s="754"/>
      <c r="G78" s="754"/>
      <c r="H78" s="768">
        <v>0</v>
      </c>
      <c r="I78" s="754">
        <v>4</v>
      </c>
      <c r="J78" s="754">
        <v>668.52999999999975</v>
      </c>
      <c r="K78" s="768">
        <v>1</v>
      </c>
      <c r="L78" s="754">
        <v>4</v>
      </c>
      <c r="M78" s="755">
        <v>668.52999999999975</v>
      </c>
    </row>
    <row r="79" spans="1:13" ht="14.4" customHeight="1" x14ac:dyDescent="0.3">
      <c r="A79" s="749" t="s">
        <v>587</v>
      </c>
      <c r="B79" s="750" t="s">
        <v>1316</v>
      </c>
      <c r="C79" s="750" t="s">
        <v>1317</v>
      </c>
      <c r="D79" s="750" t="s">
        <v>1318</v>
      </c>
      <c r="E79" s="750" t="s">
        <v>1319</v>
      </c>
      <c r="F79" s="754"/>
      <c r="G79" s="754"/>
      <c r="H79" s="768">
        <v>0</v>
      </c>
      <c r="I79" s="754">
        <v>11</v>
      </c>
      <c r="J79" s="754">
        <v>5045.7</v>
      </c>
      <c r="K79" s="768">
        <v>1</v>
      </c>
      <c r="L79" s="754">
        <v>11</v>
      </c>
      <c r="M79" s="755">
        <v>5045.7</v>
      </c>
    </row>
    <row r="80" spans="1:13" ht="14.4" customHeight="1" x14ac:dyDescent="0.3">
      <c r="A80" s="749" t="s">
        <v>587</v>
      </c>
      <c r="B80" s="750" t="s">
        <v>1196</v>
      </c>
      <c r="C80" s="750" t="s">
        <v>1197</v>
      </c>
      <c r="D80" s="750" t="s">
        <v>1198</v>
      </c>
      <c r="E80" s="750" t="s">
        <v>1199</v>
      </c>
      <c r="F80" s="754">
        <v>10</v>
      </c>
      <c r="G80" s="754">
        <v>266.10000000000002</v>
      </c>
      <c r="H80" s="768">
        <v>1</v>
      </c>
      <c r="I80" s="754"/>
      <c r="J80" s="754"/>
      <c r="K80" s="768">
        <v>0</v>
      </c>
      <c r="L80" s="754">
        <v>10</v>
      </c>
      <c r="M80" s="755">
        <v>266.10000000000002</v>
      </c>
    </row>
    <row r="81" spans="1:13" ht="14.4" customHeight="1" x14ac:dyDescent="0.3">
      <c r="A81" s="749" t="s">
        <v>587</v>
      </c>
      <c r="B81" s="750" t="s">
        <v>1200</v>
      </c>
      <c r="C81" s="750" t="s">
        <v>1204</v>
      </c>
      <c r="D81" s="750" t="s">
        <v>1202</v>
      </c>
      <c r="E81" s="750" t="s">
        <v>1205</v>
      </c>
      <c r="F81" s="754"/>
      <c r="G81" s="754"/>
      <c r="H81" s="768">
        <v>0</v>
      </c>
      <c r="I81" s="754">
        <v>4.5</v>
      </c>
      <c r="J81" s="754">
        <v>1183.0499999999997</v>
      </c>
      <c r="K81" s="768">
        <v>1</v>
      </c>
      <c r="L81" s="754">
        <v>4.5</v>
      </c>
      <c r="M81" s="755">
        <v>1183.0499999999997</v>
      </c>
    </row>
    <row r="82" spans="1:13" ht="14.4" customHeight="1" x14ac:dyDescent="0.3">
      <c r="A82" s="749" t="s">
        <v>587</v>
      </c>
      <c r="B82" s="750" t="s">
        <v>1206</v>
      </c>
      <c r="C82" s="750" t="s">
        <v>1207</v>
      </c>
      <c r="D82" s="750" t="s">
        <v>1208</v>
      </c>
      <c r="E82" s="750" t="s">
        <v>1209</v>
      </c>
      <c r="F82" s="754"/>
      <c r="G82" s="754"/>
      <c r="H82" s="768">
        <v>0</v>
      </c>
      <c r="I82" s="754">
        <v>1</v>
      </c>
      <c r="J82" s="754">
        <v>385.7043333333333</v>
      </c>
      <c r="K82" s="768">
        <v>1</v>
      </c>
      <c r="L82" s="754">
        <v>1</v>
      </c>
      <c r="M82" s="755">
        <v>385.7043333333333</v>
      </c>
    </row>
    <row r="83" spans="1:13" ht="14.4" customHeight="1" x14ac:dyDescent="0.3">
      <c r="A83" s="749" t="s">
        <v>587</v>
      </c>
      <c r="B83" s="750" t="s">
        <v>1320</v>
      </c>
      <c r="C83" s="750" t="s">
        <v>1321</v>
      </c>
      <c r="D83" s="750" t="s">
        <v>1080</v>
      </c>
      <c r="E83" s="750" t="s">
        <v>1322</v>
      </c>
      <c r="F83" s="754"/>
      <c r="G83" s="754"/>
      <c r="H83" s="768">
        <v>0</v>
      </c>
      <c r="I83" s="754">
        <v>1</v>
      </c>
      <c r="J83" s="754">
        <v>1119.42</v>
      </c>
      <c r="K83" s="768">
        <v>1</v>
      </c>
      <c r="L83" s="754">
        <v>1</v>
      </c>
      <c r="M83" s="755">
        <v>1119.42</v>
      </c>
    </row>
    <row r="84" spans="1:13" ht="14.4" customHeight="1" x14ac:dyDescent="0.3">
      <c r="A84" s="749" t="s">
        <v>587</v>
      </c>
      <c r="B84" s="750" t="s">
        <v>1323</v>
      </c>
      <c r="C84" s="750" t="s">
        <v>1324</v>
      </c>
      <c r="D84" s="750" t="s">
        <v>1325</v>
      </c>
      <c r="E84" s="750" t="s">
        <v>1326</v>
      </c>
      <c r="F84" s="754"/>
      <c r="G84" s="754"/>
      <c r="H84" s="768">
        <v>0</v>
      </c>
      <c r="I84" s="754">
        <v>3.3</v>
      </c>
      <c r="J84" s="754">
        <v>490.05</v>
      </c>
      <c r="K84" s="768">
        <v>1</v>
      </c>
      <c r="L84" s="754">
        <v>3.3</v>
      </c>
      <c r="M84" s="755">
        <v>490.05</v>
      </c>
    </row>
    <row r="85" spans="1:13" ht="14.4" customHeight="1" x14ac:dyDescent="0.3">
      <c r="A85" s="749" t="s">
        <v>587</v>
      </c>
      <c r="B85" s="750" t="s">
        <v>1327</v>
      </c>
      <c r="C85" s="750" t="s">
        <v>1328</v>
      </c>
      <c r="D85" s="750" t="s">
        <v>1329</v>
      </c>
      <c r="E85" s="750" t="s">
        <v>1330</v>
      </c>
      <c r="F85" s="754"/>
      <c r="G85" s="754"/>
      <c r="H85" s="768">
        <v>0</v>
      </c>
      <c r="I85" s="754">
        <v>3</v>
      </c>
      <c r="J85" s="754">
        <v>1539.3599999999997</v>
      </c>
      <c r="K85" s="768">
        <v>1</v>
      </c>
      <c r="L85" s="754">
        <v>3</v>
      </c>
      <c r="M85" s="755">
        <v>1539.3599999999997</v>
      </c>
    </row>
    <row r="86" spans="1:13" ht="14.4" customHeight="1" x14ac:dyDescent="0.3">
      <c r="A86" s="749" t="s">
        <v>587</v>
      </c>
      <c r="B86" s="750" t="s">
        <v>1331</v>
      </c>
      <c r="C86" s="750" t="s">
        <v>1332</v>
      </c>
      <c r="D86" s="750" t="s">
        <v>1333</v>
      </c>
      <c r="E86" s="750" t="s">
        <v>1334</v>
      </c>
      <c r="F86" s="754"/>
      <c r="G86" s="754"/>
      <c r="H86" s="768">
        <v>0</v>
      </c>
      <c r="I86" s="754">
        <v>60</v>
      </c>
      <c r="J86" s="754">
        <v>41124</v>
      </c>
      <c r="K86" s="768">
        <v>1</v>
      </c>
      <c r="L86" s="754">
        <v>60</v>
      </c>
      <c r="M86" s="755">
        <v>41124</v>
      </c>
    </row>
    <row r="87" spans="1:13" ht="14.4" customHeight="1" x14ac:dyDescent="0.3">
      <c r="A87" s="749" t="s">
        <v>587</v>
      </c>
      <c r="B87" s="750" t="s">
        <v>1335</v>
      </c>
      <c r="C87" s="750" t="s">
        <v>1336</v>
      </c>
      <c r="D87" s="750" t="s">
        <v>999</v>
      </c>
      <c r="E87" s="750" t="s">
        <v>1337</v>
      </c>
      <c r="F87" s="754"/>
      <c r="G87" s="754"/>
      <c r="H87" s="768">
        <v>0</v>
      </c>
      <c r="I87" s="754">
        <v>17</v>
      </c>
      <c r="J87" s="754">
        <v>12454.2</v>
      </c>
      <c r="K87" s="768">
        <v>1</v>
      </c>
      <c r="L87" s="754">
        <v>17</v>
      </c>
      <c r="M87" s="755">
        <v>12454.2</v>
      </c>
    </row>
    <row r="88" spans="1:13" ht="14.4" customHeight="1" x14ac:dyDescent="0.3">
      <c r="A88" s="749" t="s">
        <v>587</v>
      </c>
      <c r="B88" s="750" t="s">
        <v>1213</v>
      </c>
      <c r="C88" s="750" t="s">
        <v>1214</v>
      </c>
      <c r="D88" s="750" t="s">
        <v>1215</v>
      </c>
      <c r="E88" s="750" t="s">
        <v>1216</v>
      </c>
      <c r="F88" s="754"/>
      <c r="G88" s="754"/>
      <c r="H88" s="768">
        <v>0</v>
      </c>
      <c r="I88" s="754">
        <v>18</v>
      </c>
      <c r="J88" s="754">
        <v>781.56000000000006</v>
      </c>
      <c r="K88" s="768">
        <v>1</v>
      </c>
      <c r="L88" s="754">
        <v>18</v>
      </c>
      <c r="M88" s="755">
        <v>781.56000000000006</v>
      </c>
    </row>
    <row r="89" spans="1:13" ht="14.4" customHeight="1" x14ac:dyDescent="0.3">
      <c r="A89" s="749" t="s">
        <v>587</v>
      </c>
      <c r="B89" s="750" t="s">
        <v>1217</v>
      </c>
      <c r="C89" s="750" t="s">
        <v>1219</v>
      </c>
      <c r="D89" s="750" t="s">
        <v>725</v>
      </c>
      <c r="E89" s="750" t="s">
        <v>727</v>
      </c>
      <c r="F89" s="754"/>
      <c r="G89" s="754"/>
      <c r="H89" s="768">
        <v>0</v>
      </c>
      <c r="I89" s="754">
        <v>9</v>
      </c>
      <c r="J89" s="754">
        <v>309.59999999999997</v>
      </c>
      <c r="K89" s="768">
        <v>1</v>
      </c>
      <c r="L89" s="754">
        <v>9</v>
      </c>
      <c r="M89" s="755">
        <v>309.59999999999997</v>
      </c>
    </row>
    <row r="90" spans="1:13" ht="14.4" customHeight="1" x14ac:dyDescent="0.3">
      <c r="A90" s="749" t="s">
        <v>587</v>
      </c>
      <c r="B90" s="750" t="s">
        <v>1217</v>
      </c>
      <c r="C90" s="750" t="s">
        <v>1220</v>
      </c>
      <c r="D90" s="750" t="s">
        <v>725</v>
      </c>
      <c r="E90" s="750" t="s">
        <v>1221</v>
      </c>
      <c r="F90" s="754"/>
      <c r="G90" s="754"/>
      <c r="H90" s="768">
        <v>0</v>
      </c>
      <c r="I90" s="754">
        <v>9</v>
      </c>
      <c r="J90" s="754">
        <v>455.76000000000005</v>
      </c>
      <c r="K90" s="768">
        <v>1</v>
      </c>
      <c r="L90" s="754">
        <v>9</v>
      </c>
      <c r="M90" s="755">
        <v>455.76000000000005</v>
      </c>
    </row>
    <row r="91" spans="1:13" ht="14.4" customHeight="1" x14ac:dyDescent="0.3">
      <c r="A91" s="749" t="s">
        <v>587</v>
      </c>
      <c r="B91" s="750" t="s">
        <v>1217</v>
      </c>
      <c r="C91" s="750" t="s">
        <v>1222</v>
      </c>
      <c r="D91" s="750" t="s">
        <v>725</v>
      </c>
      <c r="E91" s="750" t="s">
        <v>1223</v>
      </c>
      <c r="F91" s="754"/>
      <c r="G91" s="754"/>
      <c r="H91" s="768">
        <v>0</v>
      </c>
      <c r="I91" s="754">
        <v>3</v>
      </c>
      <c r="J91" s="754">
        <v>151.92000000000004</v>
      </c>
      <c r="K91" s="768">
        <v>1</v>
      </c>
      <c r="L91" s="754">
        <v>3</v>
      </c>
      <c r="M91" s="755">
        <v>151.92000000000004</v>
      </c>
    </row>
    <row r="92" spans="1:13" ht="14.4" customHeight="1" x14ac:dyDescent="0.3">
      <c r="A92" s="749" t="s">
        <v>587</v>
      </c>
      <c r="B92" s="750" t="s">
        <v>1338</v>
      </c>
      <c r="C92" s="750" t="s">
        <v>1339</v>
      </c>
      <c r="D92" s="750" t="s">
        <v>1340</v>
      </c>
      <c r="E92" s="750" t="s">
        <v>1341</v>
      </c>
      <c r="F92" s="754"/>
      <c r="G92" s="754"/>
      <c r="H92" s="768">
        <v>0</v>
      </c>
      <c r="I92" s="754">
        <v>7</v>
      </c>
      <c r="J92" s="754">
        <v>1578.5</v>
      </c>
      <c r="K92" s="768">
        <v>1</v>
      </c>
      <c r="L92" s="754">
        <v>7</v>
      </c>
      <c r="M92" s="755">
        <v>1578.5</v>
      </c>
    </row>
    <row r="93" spans="1:13" ht="14.4" customHeight="1" x14ac:dyDescent="0.3">
      <c r="A93" s="749" t="s">
        <v>587</v>
      </c>
      <c r="B93" s="750" t="s">
        <v>1224</v>
      </c>
      <c r="C93" s="750" t="s">
        <v>1342</v>
      </c>
      <c r="D93" s="750" t="s">
        <v>905</v>
      </c>
      <c r="E93" s="750" t="s">
        <v>1343</v>
      </c>
      <c r="F93" s="754"/>
      <c r="G93" s="754"/>
      <c r="H93" s="768">
        <v>0</v>
      </c>
      <c r="I93" s="754">
        <v>12</v>
      </c>
      <c r="J93" s="754">
        <v>6031.7600000000011</v>
      </c>
      <c r="K93" s="768">
        <v>1</v>
      </c>
      <c r="L93" s="754">
        <v>12</v>
      </c>
      <c r="M93" s="755">
        <v>6031.7600000000011</v>
      </c>
    </row>
    <row r="94" spans="1:13" ht="14.4" customHeight="1" x14ac:dyDescent="0.3">
      <c r="A94" s="749" t="s">
        <v>587</v>
      </c>
      <c r="B94" s="750" t="s">
        <v>1228</v>
      </c>
      <c r="C94" s="750" t="s">
        <v>1229</v>
      </c>
      <c r="D94" s="750" t="s">
        <v>1230</v>
      </c>
      <c r="E94" s="750" t="s">
        <v>1231</v>
      </c>
      <c r="F94" s="754"/>
      <c r="G94" s="754"/>
      <c r="H94" s="768">
        <v>0</v>
      </c>
      <c r="I94" s="754">
        <v>5</v>
      </c>
      <c r="J94" s="754">
        <v>45.6</v>
      </c>
      <c r="K94" s="768">
        <v>1</v>
      </c>
      <c r="L94" s="754">
        <v>5</v>
      </c>
      <c r="M94" s="755">
        <v>45.6</v>
      </c>
    </row>
    <row r="95" spans="1:13" ht="14.4" customHeight="1" x14ac:dyDescent="0.3">
      <c r="A95" s="749" t="s">
        <v>587</v>
      </c>
      <c r="B95" s="750" t="s">
        <v>1344</v>
      </c>
      <c r="C95" s="750" t="s">
        <v>1345</v>
      </c>
      <c r="D95" s="750" t="s">
        <v>1346</v>
      </c>
      <c r="E95" s="750" t="s">
        <v>1347</v>
      </c>
      <c r="F95" s="754"/>
      <c r="G95" s="754"/>
      <c r="H95" s="768">
        <v>0</v>
      </c>
      <c r="I95" s="754">
        <v>30</v>
      </c>
      <c r="J95" s="754">
        <v>2862</v>
      </c>
      <c r="K95" s="768">
        <v>1</v>
      </c>
      <c r="L95" s="754">
        <v>30</v>
      </c>
      <c r="M95" s="755">
        <v>2862</v>
      </c>
    </row>
    <row r="96" spans="1:13" ht="14.4" customHeight="1" x14ac:dyDescent="0.3">
      <c r="A96" s="749" t="s">
        <v>587</v>
      </c>
      <c r="B96" s="750" t="s">
        <v>1232</v>
      </c>
      <c r="C96" s="750" t="s">
        <v>1233</v>
      </c>
      <c r="D96" s="750" t="s">
        <v>757</v>
      </c>
      <c r="E96" s="750" t="s">
        <v>1234</v>
      </c>
      <c r="F96" s="754"/>
      <c r="G96" s="754"/>
      <c r="H96" s="768">
        <v>0</v>
      </c>
      <c r="I96" s="754">
        <v>4</v>
      </c>
      <c r="J96" s="754">
        <v>182.73999999999998</v>
      </c>
      <c r="K96" s="768">
        <v>1</v>
      </c>
      <c r="L96" s="754">
        <v>4</v>
      </c>
      <c r="M96" s="755">
        <v>182.73999999999998</v>
      </c>
    </row>
    <row r="97" spans="1:13" ht="14.4" customHeight="1" thickBot="1" x14ac:dyDescent="0.35">
      <c r="A97" s="756" t="s">
        <v>587</v>
      </c>
      <c r="B97" s="757" t="s">
        <v>1348</v>
      </c>
      <c r="C97" s="757" t="s">
        <v>1349</v>
      </c>
      <c r="D97" s="757" t="s">
        <v>974</v>
      </c>
      <c r="E97" s="757" t="s">
        <v>975</v>
      </c>
      <c r="F97" s="761">
        <v>4</v>
      </c>
      <c r="G97" s="761">
        <v>453.66</v>
      </c>
      <c r="H97" s="769">
        <v>1</v>
      </c>
      <c r="I97" s="761"/>
      <c r="J97" s="761"/>
      <c r="K97" s="769">
        <v>0</v>
      </c>
      <c r="L97" s="761">
        <v>4</v>
      </c>
      <c r="M97" s="762">
        <v>453.66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02" customWidth="1"/>
    <col min="2" max="2" width="5.44140625" style="329" bestFit="1" customWidth="1"/>
    <col min="3" max="3" width="6.109375" style="329" bestFit="1" customWidth="1"/>
    <col min="4" max="4" width="7.44140625" style="329" bestFit="1" customWidth="1"/>
    <col min="5" max="5" width="6.21875" style="329" bestFit="1" customWidth="1"/>
    <col min="6" max="6" width="6.33203125" style="332" bestFit="1" customWidth="1"/>
    <col min="7" max="7" width="6.109375" style="332" bestFit="1" customWidth="1"/>
    <col min="8" max="8" width="7.44140625" style="332" bestFit="1" customWidth="1"/>
    <col min="9" max="9" width="6.21875" style="332" bestFit="1" customWidth="1"/>
    <col min="10" max="10" width="5.44140625" style="329" bestFit="1" customWidth="1"/>
    <col min="11" max="11" width="6.109375" style="329" bestFit="1" customWidth="1"/>
    <col min="12" max="12" width="7.44140625" style="329" bestFit="1" customWidth="1"/>
    <col min="13" max="13" width="6.21875" style="329" bestFit="1" customWidth="1"/>
    <col min="14" max="14" width="5.33203125" style="332" bestFit="1" customWidth="1"/>
    <col min="15" max="15" width="6.109375" style="332" bestFit="1" customWidth="1"/>
    <col min="16" max="16" width="7.44140625" style="332" bestFit="1" customWidth="1"/>
    <col min="17" max="17" width="6.21875" style="332" bestFit="1" customWidth="1"/>
    <col min="18" max="16384" width="8.88671875" style="247"/>
  </cols>
  <sheetData>
    <row r="1" spans="1:17" ht="18.600000000000001" customHeight="1" thickBot="1" x14ac:dyDescent="0.4">
      <c r="A1" s="551" t="s">
        <v>241</v>
      </c>
      <c r="B1" s="551"/>
      <c r="C1" s="551"/>
      <c r="D1" s="551"/>
      <c r="E1" s="551"/>
      <c r="F1" s="513"/>
      <c r="G1" s="513"/>
      <c r="H1" s="513"/>
      <c r="I1" s="513"/>
      <c r="J1" s="544"/>
      <c r="K1" s="544"/>
      <c r="L1" s="544"/>
      <c r="M1" s="544"/>
      <c r="N1" s="544"/>
      <c r="O1" s="544"/>
      <c r="P1" s="544"/>
      <c r="Q1" s="544"/>
    </row>
    <row r="2" spans="1:17" ht="14.4" customHeight="1" thickBot="1" x14ac:dyDescent="0.35">
      <c r="A2" s="371" t="s">
        <v>328</v>
      </c>
      <c r="B2" s="336"/>
      <c r="C2" s="336"/>
      <c r="D2" s="336"/>
      <c r="E2" s="336"/>
    </row>
    <row r="3" spans="1:17" ht="14.4" customHeight="1" thickBot="1" x14ac:dyDescent="0.35">
      <c r="A3" s="391" t="s">
        <v>3</v>
      </c>
      <c r="B3" s="395">
        <f>SUM(B6:B1048576)</f>
        <v>1337</v>
      </c>
      <c r="C3" s="396">
        <f>SUM(C6:C1048576)</f>
        <v>294</v>
      </c>
      <c r="D3" s="396">
        <f>SUM(D6:D1048576)</f>
        <v>604</v>
      </c>
      <c r="E3" s="397">
        <f>SUM(E6:E1048576)</f>
        <v>0</v>
      </c>
      <c r="F3" s="394">
        <f>IF(SUM($B3:$E3)=0,"",B3/SUM($B3:$E3))</f>
        <v>0.59821029082774047</v>
      </c>
      <c r="G3" s="392">
        <f t="shared" ref="G3:I3" si="0">IF(SUM($B3:$E3)=0,"",C3/SUM($B3:$E3))</f>
        <v>0.13154362416107382</v>
      </c>
      <c r="H3" s="392">
        <f t="shared" si="0"/>
        <v>0.27024608501118569</v>
      </c>
      <c r="I3" s="393">
        <f t="shared" si="0"/>
        <v>0</v>
      </c>
      <c r="J3" s="396">
        <f>SUM(J6:J1048576)</f>
        <v>176</v>
      </c>
      <c r="K3" s="396">
        <f>SUM(K6:K1048576)</f>
        <v>149</v>
      </c>
      <c r="L3" s="396">
        <f>SUM(L6:L1048576)</f>
        <v>604</v>
      </c>
      <c r="M3" s="397">
        <f>SUM(M6:M1048576)</f>
        <v>0</v>
      </c>
      <c r="N3" s="394">
        <f>IF(SUM($J3:$M3)=0,"",J3/SUM($J3:$M3))</f>
        <v>0.18945102260495156</v>
      </c>
      <c r="O3" s="392">
        <f t="shared" ref="O3:Q3" si="1">IF(SUM($J3:$M3)=0,"",K3/SUM($J3:$M3))</f>
        <v>0.16038751345532831</v>
      </c>
      <c r="P3" s="392">
        <f t="shared" si="1"/>
        <v>0.65016146393972007</v>
      </c>
      <c r="Q3" s="393">
        <f t="shared" si="1"/>
        <v>0</v>
      </c>
    </row>
    <row r="4" spans="1:17" ht="14.4" customHeight="1" thickBot="1" x14ac:dyDescent="0.35">
      <c r="A4" s="390"/>
      <c r="B4" s="564" t="s">
        <v>243</v>
      </c>
      <c r="C4" s="565"/>
      <c r="D4" s="565"/>
      <c r="E4" s="566"/>
      <c r="F4" s="561" t="s">
        <v>248</v>
      </c>
      <c r="G4" s="562"/>
      <c r="H4" s="562"/>
      <c r="I4" s="563"/>
      <c r="J4" s="564" t="s">
        <v>249</v>
      </c>
      <c r="K4" s="565"/>
      <c r="L4" s="565"/>
      <c r="M4" s="566"/>
      <c r="N4" s="561" t="s">
        <v>250</v>
      </c>
      <c r="O4" s="562"/>
      <c r="P4" s="562"/>
      <c r="Q4" s="563"/>
    </row>
    <row r="5" spans="1:17" ht="14.4" customHeight="1" thickBot="1" x14ac:dyDescent="0.35">
      <c r="A5" s="784" t="s">
        <v>242</v>
      </c>
      <c r="B5" s="785" t="s">
        <v>244</v>
      </c>
      <c r="C5" s="785" t="s">
        <v>245</v>
      </c>
      <c r="D5" s="785" t="s">
        <v>246</v>
      </c>
      <c r="E5" s="786" t="s">
        <v>247</v>
      </c>
      <c r="F5" s="787" t="s">
        <v>244</v>
      </c>
      <c r="G5" s="788" t="s">
        <v>245</v>
      </c>
      <c r="H5" s="788" t="s">
        <v>246</v>
      </c>
      <c r="I5" s="789" t="s">
        <v>247</v>
      </c>
      <c r="J5" s="785" t="s">
        <v>244</v>
      </c>
      <c r="K5" s="785" t="s">
        <v>245</v>
      </c>
      <c r="L5" s="785" t="s">
        <v>246</v>
      </c>
      <c r="M5" s="786" t="s">
        <v>247</v>
      </c>
      <c r="N5" s="787" t="s">
        <v>244</v>
      </c>
      <c r="O5" s="788" t="s">
        <v>245</v>
      </c>
      <c r="P5" s="788" t="s">
        <v>246</v>
      </c>
      <c r="Q5" s="789" t="s">
        <v>247</v>
      </c>
    </row>
    <row r="6" spans="1:17" ht="14.4" customHeight="1" x14ac:dyDescent="0.3">
      <c r="A6" s="793" t="s">
        <v>1351</v>
      </c>
      <c r="B6" s="799"/>
      <c r="C6" s="747"/>
      <c r="D6" s="747"/>
      <c r="E6" s="748"/>
      <c r="F6" s="796"/>
      <c r="G6" s="767"/>
      <c r="H6" s="767"/>
      <c r="I6" s="802"/>
      <c r="J6" s="799"/>
      <c r="K6" s="747"/>
      <c r="L6" s="747"/>
      <c r="M6" s="748"/>
      <c r="N6" s="796"/>
      <c r="O6" s="767"/>
      <c r="P6" s="767"/>
      <c r="Q6" s="790"/>
    </row>
    <row r="7" spans="1:17" ht="14.4" customHeight="1" x14ac:dyDescent="0.3">
      <c r="A7" s="794" t="s">
        <v>1352</v>
      </c>
      <c r="B7" s="800">
        <v>270</v>
      </c>
      <c r="C7" s="754">
        <v>107</v>
      </c>
      <c r="D7" s="754">
        <v>262</v>
      </c>
      <c r="E7" s="755"/>
      <c r="F7" s="797">
        <v>0.42253521126760563</v>
      </c>
      <c r="G7" s="768">
        <v>0.1674491392801252</v>
      </c>
      <c r="H7" s="768">
        <v>0.41001564945226915</v>
      </c>
      <c r="I7" s="803">
        <v>0</v>
      </c>
      <c r="J7" s="800">
        <v>41</v>
      </c>
      <c r="K7" s="754">
        <v>49</v>
      </c>
      <c r="L7" s="754">
        <v>262</v>
      </c>
      <c r="M7" s="755"/>
      <c r="N7" s="797">
        <v>0.11647727272727272</v>
      </c>
      <c r="O7" s="768">
        <v>0.13920454545454544</v>
      </c>
      <c r="P7" s="768">
        <v>0.74431818181818177</v>
      </c>
      <c r="Q7" s="791">
        <v>0</v>
      </c>
    </row>
    <row r="8" spans="1:17" ht="14.4" customHeight="1" x14ac:dyDescent="0.3">
      <c r="A8" s="794" t="s">
        <v>1353</v>
      </c>
      <c r="B8" s="800">
        <v>163</v>
      </c>
      <c r="C8" s="754">
        <v>89</v>
      </c>
      <c r="D8" s="754">
        <v>172</v>
      </c>
      <c r="E8" s="755"/>
      <c r="F8" s="797">
        <v>0.38443396226415094</v>
      </c>
      <c r="G8" s="768">
        <v>0.2099056603773585</v>
      </c>
      <c r="H8" s="768">
        <v>0.40566037735849059</v>
      </c>
      <c r="I8" s="803">
        <v>0</v>
      </c>
      <c r="J8" s="800">
        <v>32</v>
      </c>
      <c r="K8" s="754">
        <v>42</v>
      </c>
      <c r="L8" s="754">
        <v>172</v>
      </c>
      <c r="M8" s="755"/>
      <c r="N8" s="797">
        <v>0.13008130081300814</v>
      </c>
      <c r="O8" s="768">
        <v>0.17073170731707318</v>
      </c>
      <c r="P8" s="768">
        <v>0.69918699186991873</v>
      </c>
      <c r="Q8" s="791">
        <v>0</v>
      </c>
    </row>
    <row r="9" spans="1:17" ht="14.4" customHeight="1" x14ac:dyDescent="0.3">
      <c r="A9" s="794" t="s">
        <v>1354</v>
      </c>
      <c r="B9" s="800">
        <v>17</v>
      </c>
      <c r="C9" s="754">
        <v>3</v>
      </c>
      <c r="D9" s="754"/>
      <c r="E9" s="755"/>
      <c r="F9" s="797">
        <v>0.85</v>
      </c>
      <c r="G9" s="768">
        <v>0.15</v>
      </c>
      <c r="H9" s="768">
        <v>0</v>
      </c>
      <c r="I9" s="803">
        <v>0</v>
      </c>
      <c r="J9" s="800">
        <v>5</v>
      </c>
      <c r="K9" s="754">
        <v>2</v>
      </c>
      <c r="L9" s="754"/>
      <c r="M9" s="755"/>
      <c r="N9" s="797">
        <v>0.7142857142857143</v>
      </c>
      <c r="O9" s="768">
        <v>0.2857142857142857</v>
      </c>
      <c r="P9" s="768">
        <v>0</v>
      </c>
      <c r="Q9" s="791">
        <v>0</v>
      </c>
    </row>
    <row r="10" spans="1:17" ht="14.4" customHeight="1" x14ac:dyDescent="0.3">
      <c r="A10" s="794" t="s">
        <v>1355</v>
      </c>
      <c r="B10" s="800">
        <v>472</v>
      </c>
      <c r="C10" s="754">
        <v>88</v>
      </c>
      <c r="D10" s="754">
        <v>170</v>
      </c>
      <c r="E10" s="755"/>
      <c r="F10" s="797">
        <v>0.64657534246575343</v>
      </c>
      <c r="G10" s="768">
        <v>0.12054794520547946</v>
      </c>
      <c r="H10" s="768">
        <v>0.23287671232876711</v>
      </c>
      <c r="I10" s="803">
        <v>0</v>
      </c>
      <c r="J10" s="800">
        <v>46</v>
      </c>
      <c r="K10" s="754">
        <v>53</v>
      </c>
      <c r="L10" s="754">
        <v>170</v>
      </c>
      <c r="M10" s="755"/>
      <c r="N10" s="797">
        <v>0.17100371747211895</v>
      </c>
      <c r="O10" s="768">
        <v>0.19702602230483271</v>
      </c>
      <c r="P10" s="768">
        <v>0.63197026022304836</v>
      </c>
      <c r="Q10" s="791">
        <v>0</v>
      </c>
    </row>
    <row r="11" spans="1:17" ht="14.4" customHeight="1" thickBot="1" x14ac:dyDescent="0.35">
      <c r="A11" s="795" t="s">
        <v>1356</v>
      </c>
      <c r="B11" s="801">
        <v>415</v>
      </c>
      <c r="C11" s="761">
        <v>7</v>
      </c>
      <c r="D11" s="761"/>
      <c r="E11" s="762"/>
      <c r="F11" s="798">
        <v>0.98341232227488151</v>
      </c>
      <c r="G11" s="769">
        <v>1.6587677725118485E-2</v>
      </c>
      <c r="H11" s="769">
        <v>0</v>
      </c>
      <c r="I11" s="804">
        <v>0</v>
      </c>
      <c r="J11" s="801">
        <v>52</v>
      </c>
      <c r="K11" s="761">
        <v>3</v>
      </c>
      <c r="L11" s="761"/>
      <c r="M11" s="762"/>
      <c r="N11" s="798">
        <v>0.94545454545454544</v>
      </c>
      <c r="O11" s="769">
        <v>5.4545454545454543E-2</v>
      </c>
      <c r="P11" s="769">
        <v>0</v>
      </c>
      <c r="Q11" s="79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47" customWidth="1"/>
    <col min="2" max="2" width="34.21875" style="247" customWidth="1"/>
    <col min="3" max="3" width="11.109375" style="247" bestFit="1" customWidth="1"/>
    <col min="4" max="4" width="7.33203125" style="247" bestFit="1" customWidth="1"/>
    <col min="5" max="5" width="11.109375" style="247" bestFit="1" customWidth="1"/>
    <col min="6" max="6" width="5.33203125" style="247" customWidth="1"/>
    <col min="7" max="7" width="7.33203125" style="247" bestFit="1" customWidth="1"/>
    <col min="8" max="8" width="5.33203125" style="247" customWidth="1"/>
    <col min="9" max="9" width="11.109375" style="247" customWidth="1"/>
    <col min="10" max="10" width="5.33203125" style="247" customWidth="1"/>
    <col min="11" max="11" width="7.33203125" style="247" customWidth="1"/>
    <col min="12" max="12" width="5.33203125" style="247" customWidth="1"/>
    <col min="13" max="13" width="0" style="247" hidden="1" customWidth="1"/>
    <col min="14" max="16384" width="8.88671875" style="247"/>
  </cols>
  <sheetData>
    <row r="1" spans="1:14" ht="18.600000000000001" customHeight="1" thickBot="1" x14ac:dyDescent="0.4">
      <c r="A1" s="551" t="s">
        <v>176</v>
      </c>
      <c r="B1" s="551"/>
      <c r="C1" s="551"/>
      <c r="D1" s="551"/>
      <c r="E1" s="551"/>
      <c r="F1" s="551"/>
      <c r="G1" s="551"/>
      <c r="H1" s="551"/>
      <c r="I1" s="513"/>
      <c r="J1" s="513"/>
      <c r="K1" s="513"/>
      <c r="L1" s="513"/>
    </row>
    <row r="2" spans="1:14" ht="14.4" customHeight="1" thickBot="1" x14ac:dyDescent="0.35">
      <c r="A2" s="371" t="s">
        <v>328</v>
      </c>
      <c r="B2" s="328"/>
      <c r="C2" s="328"/>
      <c r="D2" s="328"/>
      <c r="E2" s="328"/>
      <c r="F2" s="328"/>
      <c r="G2" s="328"/>
      <c r="H2" s="328"/>
    </row>
    <row r="3" spans="1:14" ht="14.4" customHeight="1" thickBot="1" x14ac:dyDescent="0.35">
      <c r="A3" s="262"/>
      <c r="B3" s="262"/>
      <c r="C3" s="568" t="s">
        <v>15</v>
      </c>
      <c r="D3" s="567"/>
      <c r="E3" s="567" t="s">
        <v>16</v>
      </c>
      <c r="F3" s="567"/>
      <c r="G3" s="567"/>
      <c r="H3" s="567"/>
      <c r="I3" s="567" t="s">
        <v>189</v>
      </c>
      <c r="J3" s="567"/>
      <c r="K3" s="567"/>
      <c r="L3" s="569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731">
        <v>6</v>
      </c>
      <c r="B5" s="732" t="s">
        <v>1357</v>
      </c>
      <c r="C5" s="735">
        <v>245901.65999999997</v>
      </c>
      <c r="D5" s="735">
        <v>236</v>
      </c>
      <c r="E5" s="735">
        <v>202568.88999999998</v>
      </c>
      <c r="F5" s="805">
        <v>0.82378008346913967</v>
      </c>
      <c r="G5" s="735">
        <v>184</v>
      </c>
      <c r="H5" s="805">
        <v>0.77966101694915257</v>
      </c>
      <c r="I5" s="735">
        <v>43332.770000000004</v>
      </c>
      <c r="J5" s="805">
        <v>0.17621991653086039</v>
      </c>
      <c r="K5" s="735">
        <v>52</v>
      </c>
      <c r="L5" s="805">
        <v>0.22033898305084745</v>
      </c>
      <c r="M5" s="735" t="s">
        <v>73</v>
      </c>
      <c r="N5" s="270"/>
    </row>
    <row r="6" spans="1:14" ht="14.4" customHeight="1" x14ac:dyDescent="0.3">
      <c r="A6" s="731">
        <v>6</v>
      </c>
      <c r="B6" s="732" t="s">
        <v>1358</v>
      </c>
      <c r="C6" s="735">
        <v>14831.090000000002</v>
      </c>
      <c r="D6" s="735">
        <v>50</v>
      </c>
      <c r="E6" s="735">
        <v>7060.7200000000012</v>
      </c>
      <c r="F6" s="805">
        <v>0.47607559525294502</v>
      </c>
      <c r="G6" s="735">
        <v>26</v>
      </c>
      <c r="H6" s="805">
        <v>0.52</v>
      </c>
      <c r="I6" s="735">
        <v>7770.3700000000008</v>
      </c>
      <c r="J6" s="805">
        <v>0.52392440474705504</v>
      </c>
      <c r="K6" s="735">
        <v>24</v>
      </c>
      <c r="L6" s="805">
        <v>0.48</v>
      </c>
      <c r="M6" s="735" t="s">
        <v>1</v>
      </c>
      <c r="N6" s="270"/>
    </row>
    <row r="7" spans="1:14" ht="14.4" customHeight="1" x14ac:dyDescent="0.3">
      <c r="A7" s="731">
        <v>6</v>
      </c>
      <c r="B7" s="732" t="s">
        <v>1359</v>
      </c>
      <c r="C7" s="735">
        <v>231070.56999999998</v>
      </c>
      <c r="D7" s="735">
        <v>186</v>
      </c>
      <c r="E7" s="735">
        <v>195508.16999999998</v>
      </c>
      <c r="F7" s="805">
        <v>0.84609723341228615</v>
      </c>
      <c r="G7" s="735">
        <v>158</v>
      </c>
      <c r="H7" s="805">
        <v>0.84946236559139787</v>
      </c>
      <c r="I7" s="735">
        <v>35562.400000000001</v>
      </c>
      <c r="J7" s="805">
        <v>0.1539027665877139</v>
      </c>
      <c r="K7" s="735">
        <v>28</v>
      </c>
      <c r="L7" s="805">
        <v>0.15053763440860216</v>
      </c>
      <c r="M7" s="735" t="s">
        <v>1</v>
      </c>
      <c r="N7" s="270"/>
    </row>
    <row r="8" spans="1:14" ht="14.4" customHeight="1" x14ac:dyDescent="0.3">
      <c r="A8" s="731" t="s">
        <v>1360</v>
      </c>
      <c r="B8" s="732" t="s">
        <v>3</v>
      </c>
      <c r="C8" s="735">
        <v>245901.65999999997</v>
      </c>
      <c r="D8" s="735">
        <v>236</v>
      </c>
      <c r="E8" s="735">
        <v>202568.88999999998</v>
      </c>
      <c r="F8" s="805">
        <v>0.82378008346913967</v>
      </c>
      <c r="G8" s="735">
        <v>184</v>
      </c>
      <c r="H8" s="805">
        <v>0.77966101694915257</v>
      </c>
      <c r="I8" s="735">
        <v>43332.770000000004</v>
      </c>
      <c r="J8" s="805">
        <v>0.17621991653086039</v>
      </c>
      <c r="K8" s="735">
        <v>52</v>
      </c>
      <c r="L8" s="805">
        <v>0.22033898305084745</v>
      </c>
      <c r="M8" s="735" t="s">
        <v>575</v>
      </c>
      <c r="N8" s="270"/>
    </row>
    <row r="10" spans="1:14" ht="14.4" customHeight="1" x14ac:dyDescent="0.3">
      <c r="A10" s="731">
        <v>6</v>
      </c>
      <c r="B10" s="732" t="s">
        <v>1357</v>
      </c>
      <c r="C10" s="735" t="s">
        <v>564</v>
      </c>
      <c r="D10" s="735" t="s">
        <v>564</v>
      </c>
      <c r="E10" s="735" t="s">
        <v>564</v>
      </c>
      <c r="F10" s="805" t="s">
        <v>564</v>
      </c>
      <c r="G10" s="735" t="s">
        <v>564</v>
      </c>
      <c r="H10" s="805" t="s">
        <v>564</v>
      </c>
      <c r="I10" s="735" t="s">
        <v>564</v>
      </c>
      <c r="J10" s="805" t="s">
        <v>564</v>
      </c>
      <c r="K10" s="735" t="s">
        <v>564</v>
      </c>
      <c r="L10" s="805" t="s">
        <v>564</v>
      </c>
      <c r="M10" s="735" t="s">
        <v>73</v>
      </c>
      <c r="N10" s="270"/>
    </row>
    <row r="11" spans="1:14" ht="14.4" customHeight="1" x14ac:dyDescent="0.3">
      <c r="A11" s="731" t="s">
        <v>1361</v>
      </c>
      <c r="B11" s="732" t="s">
        <v>1358</v>
      </c>
      <c r="C11" s="735">
        <v>14831.090000000002</v>
      </c>
      <c r="D11" s="735">
        <v>50</v>
      </c>
      <c r="E11" s="735">
        <v>7060.7200000000012</v>
      </c>
      <c r="F11" s="805">
        <v>0.47607559525294502</v>
      </c>
      <c r="G11" s="735">
        <v>26</v>
      </c>
      <c r="H11" s="805">
        <v>0.52</v>
      </c>
      <c r="I11" s="735">
        <v>7770.3700000000008</v>
      </c>
      <c r="J11" s="805">
        <v>0.52392440474705504</v>
      </c>
      <c r="K11" s="735">
        <v>24</v>
      </c>
      <c r="L11" s="805">
        <v>0.48</v>
      </c>
      <c r="M11" s="735" t="s">
        <v>1</v>
      </c>
      <c r="N11" s="270"/>
    </row>
    <row r="12" spans="1:14" ht="14.4" customHeight="1" x14ac:dyDescent="0.3">
      <c r="A12" s="731" t="s">
        <v>1361</v>
      </c>
      <c r="B12" s="732" t="s">
        <v>1359</v>
      </c>
      <c r="C12" s="735">
        <v>231070.56999999998</v>
      </c>
      <c r="D12" s="735">
        <v>186</v>
      </c>
      <c r="E12" s="735">
        <v>195508.16999999998</v>
      </c>
      <c r="F12" s="805">
        <v>0.84609723341228615</v>
      </c>
      <c r="G12" s="735">
        <v>158</v>
      </c>
      <c r="H12" s="805">
        <v>0.84946236559139787</v>
      </c>
      <c r="I12" s="735">
        <v>35562.400000000001</v>
      </c>
      <c r="J12" s="805">
        <v>0.1539027665877139</v>
      </c>
      <c r="K12" s="735">
        <v>28</v>
      </c>
      <c r="L12" s="805">
        <v>0.15053763440860216</v>
      </c>
      <c r="M12" s="735" t="s">
        <v>1</v>
      </c>
      <c r="N12" s="270"/>
    </row>
    <row r="13" spans="1:14" ht="14.4" customHeight="1" x14ac:dyDescent="0.3">
      <c r="A13" s="731" t="s">
        <v>1361</v>
      </c>
      <c r="B13" s="732" t="s">
        <v>1362</v>
      </c>
      <c r="C13" s="735">
        <v>245901.65999999997</v>
      </c>
      <c r="D13" s="735">
        <v>236</v>
      </c>
      <c r="E13" s="735">
        <v>202568.88999999998</v>
      </c>
      <c r="F13" s="805">
        <v>0.82378008346913967</v>
      </c>
      <c r="G13" s="735">
        <v>184</v>
      </c>
      <c r="H13" s="805">
        <v>0.77966101694915257</v>
      </c>
      <c r="I13" s="735">
        <v>43332.770000000004</v>
      </c>
      <c r="J13" s="805">
        <v>0.17621991653086039</v>
      </c>
      <c r="K13" s="735">
        <v>52</v>
      </c>
      <c r="L13" s="805">
        <v>0.22033898305084745</v>
      </c>
      <c r="M13" s="735" t="s">
        <v>579</v>
      </c>
      <c r="N13" s="270"/>
    </row>
    <row r="14" spans="1:14" ht="14.4" customHeight="1" x14ac:dyDescent="0.3">
      <c r="A14" s="731" t="s">
        <v>564</v>
      </c>
      <c r="B14" s="732" t="s">
        <v>564</v>
      </c>
      <c r="C14" s="735" t="s">
        <v>564</v>
      </c>
      <c r="D14" s="735" t="s">
        <v>564</v>
      </c>
      <c r="E14" s="735" t="s">
        <v>564</v>
      </c>
      <c r="F14" s="805" t="s">
        <v>564</v>
      </c>
      <c r="G14" s="735" t="s">
        <v>564</v>
      </c>
      <c r="H14" s="805" t="s">
        <v>564</v>
      </c>
      <c r="I14" s="735" t="s">
        <v>564</v>
      </c>
      <c r="J14" s="805" t="s">
        <v>564</v>
      </c>
      <c r="K14" s="735" t="s">
        <v>564</v>
      </c>
      <c r="L14" s="805" t="s">
        <v>564</v>
      </c>
      <c r="M14" s="735" t="s">
        <v>580</v>
      </c>
      <c r="N14" s="270"/>
    </row>
    <row r="15" spans="1:14" ht="14.4" customHeight="1" x14ac:dyDescent="0.3">
      <c r="A15" s="731" t="s">
        <v>1360</v>
      </c>
      <c r="B15" s="732" t="s">
        <v>1363</v>
      </c>
      <c r="C15" s="735">
        <v>245901.65999999997</v>
      </c>
      <c r="D15" s="735">
        <v>236</v>
      </c>
      <c r="E15" s="735">
        <v>202568.88999999998</v>
      </c>
      <c r="F15" s="805">
        <v>0.82378008346913967</v>
      </c>
      <c r="G15" s="735">
        <v>184</v>
      </c>
      <c r="H15" s="805">
        <v>0.77966101694915257</v>
      </c>
      <c r="I15" s="735">
        <v>43332.770000000004</v>
      </c>
      <c r="J15" s="805">
        <v>0.17621991653086039</v>
      </c>
      <c r="K15" s="735">
        <v>52</v>
      </c>
      <c r="L15" s="805">
        <v>0.22033898305084745</v>
      </c>
      <c r="M15" s="735" t="s">
        <v>575</v>
      </c>
      <c r="N15" s="270"/>
    </row>
    <row r="16" spans="1:14" ht="14.4" customHeight="1" x14ac:dyDescent="0.3">
      <c r="A16" s="806" t="s">
        <v>301</v>
      </c>
    </row>
    <row r="17" spans="1:1" ht="14.4" customHeight="1" x14ac:dyDescent="0.3">
      <c r="A17" s="807" t="s">
        <v>1364</v>
      </c>
    </row>
    <row r="18" spans="1:1" ht="14.4" customHeight="1" x14ac:dyDescent="0.3">
      <c r="A18" s="806" t="s">
        <v>1365</v>
      </c>
    </row>
  </sheetData>
  <autoFilter ref="A4:M4"/>
  <mergeCells count="4">
    <mergeCell ref="E3:H3"/>
    <mergeCell ref="C3:D3"/>
    <mergeCell ref="I3:L3"/>
    <mergeCell ref="A1:L1"/>
  </mergeCells>
  <conditionalFormatting sqref="F4 F9 F16:F1048576">
    <cfRule type="cellIs" dxfId="56" priority="15" stopIfTrue="1" operator="lessThan">
      <formula>0.6</formula>
    </cfRule>
  </conditionalFormatting>
  <conditionalFormatting sqref="B5:B8">
    <cfRule type="expression" dxfId="55" priority="10">
      <formula>AND(LEFT(M5,6)&lt;&gt;"mezera",M5&lt;&gt;"")</formula>
    </cfRule>
  </conditionalFormatting>
  <conditionalFormatting sqref="A5:A8">
    <cfRule type="expression" dxfId="54" priority="8">
      <formula>AND(M5&lt;&gt;"",M5&lt;&gt;"mezeraKL")</formula>
    </cfRule>
  </conditionalFormatting>
  <conditionalFormatting sqref="F5:F8">
    <cfRule type="cellIs" dxfId="53" priority="7" operator="lessThan">
      <formula>0.6</formula>
    </cfRule>
  </conditionalFormatting>
  <conditionalFormatting sqref="B5:L8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8">
    <cfRule type="expression" dxfId="50" priority="12">
      <formula>$M5&lt;&gt;""</formula>
    </cfRule>
  </conditionalFormatting>
  <conditionalFormatting sqref="B10:B15">
    <cfRule type="expression" dxfId="49" priority="4">
      <formula>AND(LEFT(M10,6)&lt;&gt;"mezera",M10&lt;&gt;"")</formula>
    </cfRule>
  </conditionalFormatting>
  <conditionalFormatting sqref="A10:A15">
    <cfRule type="expression" dxfId="48" priority="2">
      <formula>AND(M10&lt;&gt;"",M10&lt;&gt;"mezeraKL")</formula>
    </cfRule>
  </conditionalFormatting>
  <conditionalFormatting sqref="F10:F15">
    <cfRule type="cellIs" dxfId="47" priority="1" operator="lessThan">
      <formula>0.6</formula>
    </cfRule>
  </conditionalFormatting>
  <conditionalFormatting sqref="B10:L15">
    <cfRule type="expression" dxfId="46" priority="3">
      <formula>OR($M10="KL",$M10="SumaKL")</formula>
    </cfRule>
    <cfRule type="expression" dxfId="45" priority="5">
      <formula>$M10="SumaNS"</formula>
    </cfRule>
  </conditionalFormatting>
  <conditionalFormatting sqref="A10:L15">
    <cfRule type="expression" dxfId="44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2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47" customWidth="1"/>
    <col min="2" max="2" width="11.109375" style="329" bestFit="1" customWidth="1"/>
    <col min="3" max="3" width="11.109375" style="247" hidden="1" customWidth="1"/>
    <col min="4" max="4" width="7.33203125" style="329" bestFit="1" customWidth="1"/>
    <col min="5" max="5" width="7.33203125" style="247" hidden="1" customWidth="1"/>
    <col min="6" max="6" width="11.109375" style="329" bestFit="1" customWidth="1"/>
    <col min="7" max="7" width="5.33203125" style="332" customWidth="1"/>
    <col min="8" max="8" width="7.33203125" style="329" bestFit="1" customWidth="1"/>
    <col min="9" max="9" width="5.33203125" style="332" customWidth="1"/>
    <col min="10" max="10" width="11.109375" style="329" customWidth="1"/>
    <col min="11" max="11" width="5.33203125" style="332" customWidth="1"/>
    <col min="12" max="12" width="7.33203125" style="329" customWidth="1"/>
    <col min="13" max="13" width="5.33203125" style="332" customWidth="1"/>
    <col min="14" max="14" width="0" style="247" hidden="1" customWidth="1"/>
    <col min="15" max="16384" width="8.88671875" style="247"/>
  </cols>
  <sheetData>
    <row r="1" spans="1:13" ht="18.600000000000001" customHeight="1" thickBot="1" x14ac:dyDescent="0.4">
      <c r="A1" s="551" t="s">
        <v>190</v>
      </c>
      <c r="B1" s="551"/>
      <c r="C1" s="551"/>
      <c r="D1" s="551"/>
      <c r="E1" s="551"/>
      <c r="F1" s="551"/>
      <c r="G1" s="551"/>
      <c r="H1" s="551"/>
      <c r="I1" s="551"/>
      <c r="J1" s="513"/>
      <c r="K1" s="513"/>
      <c r="L1" s="513"/>
      <c r="M1" s="513"/>
    </row>
    <row r="2" spans="1:13" ht="14.4" customHeight="1" thickBot="1" x14ac:dyDescent="0.35">
      <c r="A2" s="371" t="s">
        <v>328</v>
      </c>
      <c r="B2" s="336"/>
      <c r="C2" s="328"/>
      <c r="D2" s="336"/>
      <c r="E2" s="328"/>
      <c r="F2" s="336"/>
      <c r="G2" s="337"/>
      <c r="H2" s="336"/>
      <c r="I2" s="337"/>
    </row>
    <row r="3" spans="1:13" ht="14.4" customHeight="1" thickBot="1" x14ac:dyDescent="0.35">
      <c r="A3" s="262"/>
      <c r="B3" s="568" t="s">
        <v>15</v>
      </c>
      <c r="C3" s="570"/>
      <c r="D3" s="567"/>
      <c r="E3" s="261"/>
      <c r="F3" s="567" t="s">
        <v>16</v>
      </c>
      <c r="G3" s="567"/>
      <c r="H3" s="567"/>
      <c r="I3" s="567"/>
      <c r="J3" s="567" t="s">
        <v>189</v>
      </c>
      <c r="K3" s="567"/>
      <c r="L3" s="567"/>
      <c r="M3" s="569"/>
    </row>
    <row r="4" spans="1:13" ht="14.4" customHeight="1" thickBot="1" x14ac:dyDescent="0.35">
      <c r="A4" s="784" t="s">
        <v>166</v>
      </c>
      <c r="B4" s="785" t="s">
        <v>19</v>
      </c>
      <c r="C4" s="811"/>
      <c r="D4" s="785" t="s">
        <v>20</v>
      </c>
      <c r="E4" s="811"/>
      <c r="F4" s="785" t="s">
        <v>19</v>
      </c>
      <c r="G4" s="788" t="s">
        <v>2</v>
      </c>
      <c r="H4" s="785" t="s">
        <v>20</v>
      </c>
      <c r="I4" s="788" t="s">
        <v>2</v>
      </c>
      <c r="J4" s="785" t="s">
        <v>19</v>
      </c>
      <c r="K4" s="788" t="s">
        <v>2</v>
      </c>
      <c r="L4" s="785" t="s">
        <v>20</v>
      </c>
      <c r="M4" s="789" t="s">
        <v>2</v>
      </c>
    </row>
    <row r="5" spans="1:13" ht="14.4" customHeight="1" x14ac:dyDescent="0.3">
      <c r="A5" s="808" t="s">
        <v>1366</v>
      </c>
      <c r="B5" s="799">
        <v>11969.130000000001</v>
      </c>
      <c r="C5" s="743">
        <v>1</v>
      </c>
      <c r="D5" s="812">
        <v>16</v>
      </c>
      <c r="E5" s="815" t="s">
        <v>1366</v>
      </c>
      <c r="F5" s="799">
        <v>11071.630000000001</v>
      </c>
      <c r="G5" s="767">
        <v>0.9250154355412632</v>
      </c>
      <c r="H5" s="747">
        <v>10</v>
      </c>
      <c r="I5" s="790">
        <v>0.625</v>
      </c>
      <c r="J5" s="818">
        <v>897.5</v>
      </c>
      <c r="K5" s="767">
        <v>7.498456445873676E-2</v>
      </c>
      <c r="L5" s="747">
        <v>6</v>
      </c>
      <c r="M5" s="790">
        <v>0.375</v>
      </c>
    </row>
    <row r="6" spans="1:13" ht="14.4" customHeight="1" x14ac:dyDescent="0.3">
      <c r="A6" s="809" t="s">
        <v>1367</v>
      </c>
      <c r="B6" s="800">
        <v>10369.14</v>
      </c>
      <c r="C6" s="750">
        <v>1</v>
      </c>
      <c r="D6" s="813">
        <v>17</v>
      </c>
      <c r="E6" s="816" t="s">
        <v>1367</v>
      </c>
      <c r="F6" s="800">
        <v>7315.54</v>
      </c>
      <c r="G6" s="768">
        <v>0.70551077524269135</v>
      </c>
      <c r="H6" s="754">
        <v>12</v>
      </c>
      <c r="I6" s="791">
        <v>0.70588235294117652</v>
      </c>
      <c r="J6" s="819">
        <v>3053.6</v>
      </c>
      <c r="K6" s="768">
        <v>0.29448922475730871</v>
      </c>
      <c r="L6" s="754">
        <v>5</v>
      </c>
      <c r="M6" s="791">
        <v>0.29411764705882354</v>
      </c>
    </row>
    <row r="7" spans="1:13" ht="14.4" customHeight="1" x14ac:dyDescent="0.3">
      <c r="A7" s="809" t="s">
        <v>1368</v>
      </c>
      <c r="B7" s="800">
        <v>30542.129999999997</v>
      </c>
      <c r="C7" s="750">
        <v>1</v>
      </c>
      <c r="D7" s="813">
        <v>23</v>
      </c>
      <c r="E7" s="816" t="s">
        <v>1368</v>
      </c>
      <c r="F7" s="800">
        <v>21954.66</v>
      </c>
      <c r="G7" s="768">
        <v>0.71883198716003116</v>
      </c>
      <c r="H7" s="754">
        <v>16</v>
      </c>
      <c r="I7" s="791">
        <v>0.69565217391304346</v>
      </c>
      <c r="J7" s="819">
        <v>8587.4699999999993</v>
      </c>
      <c r="K7" s="768">
        <v>0.28116801283996895</v>
      </c>
      <c r="L7" s="754">
        <v>7</v>
      </c>
      <c r="M7" s="791">
        <v>0.30434782608695654</v>
      </c>
    </row>
    <row r="8" spans="1:13" ht="14.4" customHeight="1" x14ac:dyDescent="0.3">
      <c r="A8" s="809" t="s">
        <v>1369</v>
      </c>
      <c r="B8" s="800">
        <v>13923.160000000002</v>
      </c>
      <c r="C8" s="750">
        <v>1</v>
      </c>
      <c r="D8" s="813">
        <v>14</v>
      </c>
      <c r="E8" s="816" t="s">
        <v>1369</v>
      </c>
      <c r="F8" s="800">
        <v>11944.220000000001</v>
      </c>
      <c r="G8" s="768">
        <v>0.85786703593149827</v>
      </c>
      <c r="H8" s="754">
        <v>12</v>
      </c>
      <c r="I8" s="791">
        <v>0.8571428571428571</v>
      </c>
      <c r="J8" s="819">
        <v>1978.94</v>
      </c>
      <c r="K8" s="768">
        <v>0.14213296406850168</v>
      </c>
      <c r="L8" s="754">
        <v>2</v>
      </c>
      <c r="M8" s="791">
        <v>0.14285714285714285</v>
      </c>
    </row>
    <row r="9" spans="1:13" ht="14.4" customHeight="1" x14ac:dyDescent="0.3">
      <c r="A9" s="809" t="s">
        <v>1370</v>
      </c>
      <c r="B9" s="800">
        <v>52883.999999999993</v>
      </c>
      <c r="C9" s="750">
        <v>1</v>
      </c>
      <c r="D9" s="813">
        <v>55</v>
      </c>
      <c r="E9" s="816" t="s">
        <v>1370</v>
      </c>
      <c r="F9" s="800">
        <v>46644.539999999994</v>
      </c>
      <c r="G9" s="768">
        <v>0.88201611073292485</v>
      </c>
      <c r="H9" s="754">
        <v>47</v>
      </c>
      <c r="I9" s="791">
        <v>0.8545454545454545</v>
      </c>
      <c r="J9" s="819">
        <v>6239.46</v>
      </c>
      <c r="K9" s="768">
        <v>0.11798388926707512</v>
      </c>
      <c r="L9" s="754">
        <v>8</v>
      </c>
      <c r="M9" s="791">
        <v>0.14545454545454545</v>
      </c>
    </row>
    <row r="10" spans="1:13" ht="14.4" customHeight="1" x14ac:dyDescent="0.3">
      <c r="A10" s="809" t="s">
        <v>1371</v>
      </c>
      <c r="B10" s="800">
        <v>15169.380000000001</v>
      </c>
      <c r="C10" s="750">
        <v>1</v>
      </c>
      <c r="D10" s="813">
        <v>12</v>
      </c>
      <c r="E10" s="816" t="s">
        <v>1371</v>
      </c>
      <c r="F10" s="800">
        <v>14451.09</v>
      </c>
      <c r="G10" s="768">
        <v>0.95264869098143756</v>
      </c>
      <c r="H10" s="754">
        <v>9</v>
      </c>
      <c r="I10" s="791">
        <v>0.75</v>
      </c>
      <c r="J10" s="819">
        <v>718.29</v>
      </c>
      <c r="K10" s="768">
        <v>4.7351309018562389E-2</v>
      </c>
      <c r="L10" s="754">
        <v>3</v>
      </c>
      <c r="M10" s="791">
        <v>0.25</v>
      </c>
    </row>
    <row r="11" spans="1:13" ht="14.4" customHeight="1" x14ac:dyDescent="0.3">
      <c r="A11" s="809" t="s">
        <v>1372</v>
      </c>
      <c r="B11" s="800">
        <v>70722.03</v>
      </c>
      <c r="C11" s="750">
        <v>1</v>
      </c>
      <c r="D11" s="813">
        <v>66</v>
      </c>
      <c r="E11" s="816" t="s">
        <v>1372</v>
      </c>
      <c r="F11" s="800">
        <v>54871.539999999994</v>
      </c>
      <c r="G11" s="768">
        <v>0.77587620151740544</v>
      </c>
      <c r="H11" s="754">
        <v>53</v>
      </c>
      <c r="I11" s="791">
        <v>0.80303030303030298</v>
      </c>
      <c r="J11" s="819">
        <v>15850.49</v>
      </c>
      <c r="K11" s="768">
        <v>0.22412379848259445</v>
      </c>
      <c r="L11" s="754">
        <v>13</v>
      </c>
      <c r="M11" s="791">
        <v>0.19696969696969696</v>
      </c>
    </row>
    <row r="12" spans="1:13" ht="14.4" customHeight="1" thickBot="1" x14ac:dyDescent="0.35">
      <c r="A12" s="810" t="s">
        <v>1373</v>
      </c>
      <c r="B12" s="801">
        <v>40322.69</v>
      </c>
      <c r="C12" s="757">
        <v>1</v>
      </c>
      <c r="D12" s="814">
        <v>33</v>
      </c>
      <c r="E12" s="817" t="s">
        <v>1373</v>
      </c>
      <c r="F12" s="801">
        <v>34315.67</v>
      </c>
      <c r="G12" s="769">
        <v>0.85102630801665258</v>
      </c>
      <c r="H12" s="761">
        <v>25</v>
      </c>
      <c r="I12" s="792">
        <v>0.75757575757575757</v>
      </c>
      <c r="J12" s="820">
        <v>6007.02</v>
      </c>
      <c r="K12" s="769">
        <v>0.14897369198334734</v>
      </c>
      <c r="L12" s="761">
        <v>8</v>
      </c>
      <c r="M12" s="792">
        <v>0.24242424242424243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85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47" hidden="1" customWidth="1" outlineLevel="1"/>
    <col min="2" max="2" width="28.33203125" style="247" hidden="1" customWidth="1" outlineLevel="1"/>
    <col min="3" max="3" width="9" style="247" customWidth="1" collapsed="1"/>
    <col min="4" max="4" width="18.77734375" style="340" customWidth="1"/>
    <col min="5" max="5" width="13.5546875" style="330" customWidth="1"/>
    <col min="6" max="6" width="6" style="247" bestFit="1" customWidth="1"/>
    <col min="7" max="7" width="8.77734375" style="247" customWidth="1"/>
    <col min="8" max="8" width="5" style="247" bestFit="1" customWidth="1"/>
    <col min="9" max="9" width="8.5546875" style="247" hidden="1" customWidth="1" outlineLevel="1"/>
    <col min="10" max="10" width="25.77734375" style="247" customWidth="1" collapsed="1"/>
    <col min="11" max="11" width="8.77734375" style="247" customWidth="1"/>
    <col min="12" max="12" width="7.77734375" style="331" customWidth="1"/>
    <col min="13" max="13" width="11.109375" style="331" customWidth="1"/>
    <col min="14" max="14" width="7.77734375" style="247" customWidth="1"/>
    <col min="15" max="15" width="7.77734375" style="341" customWidth="1"/>
    <col min="16" max="16" width="11.109375" style="331" customWidth="1"/>
    <col min="17" max="17" width="5.44140625" style="332" bestFit="1" customWidth="1"/>
    <col min="18" max="18" width="7.77734375" style="247" customWidth="1"/>
    <col min="19" max="19" width="5.44140625" style="332" bestFit="1" customWidth="1"/>
    <col min="20" max="20" width="7.77734375" style="341" customWidth="1"/>
    <col min="21" max="21" width="5.44140625" style="332" bestFit="1" customWidth="1"/>
    <col min="22" max="16384" width="8.88671875" style="247"/>
  </cols>
  <sheetData>
    <row r="1" spans="1:21" ht="18.600000000000001" customHeight="1" thickBot="1" x14ac:dyDescent="0.4">
      <c r="A1" s="542" t="s">
        <v>1551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</row>
    <row r="2" spans="1:21" ht="14.4" customHeight="1" thickBot="1" x14ac:dyDescent="0.35">
      <c r="A2" s="371" t="s">
        <v>328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" customHeight="1" thickBot="1" x14ac:dyDescent="0.35">
      <c r="A3" s="574"/>
      <c r="B3" s="575"/>
      <c r="C3" s="575"/>
      <c r="D3" s="575"/>
      <c r="E3" s="575"/>
      <c r="F3" s="575"/>
      <c r="G3" s="575"/>
      <c r="H3" s="575"/>
      <c r="I3" s="575"/>
      <c r="J3" s="575"/>
      <c r="K3" s="576" t="s">
        <v>158</v>
      </c>
      <c r="L3" s="577"/>
      <c r="M3" s="70">
        <f>SUBTOTAL(9,M7:M1048576)</f>
        <v>245901.66</v>
      </c>
      <c r="N3" s="70">
        <f>SUBTOTAL(9,N7:N1048576)</f>
        <v>283</v>
      </c>
      <c r="O3" s="70">
        <f>SUBTOTAL(9,O7:O1048576)</f>
        <v>236</v>
      </c>
      <c r="P3" s="70">
        <f>SUBTOTAL(9,P7:P1048576)</f>
        <v>202568.89</v>
      </c>
      <c r="Q3" s="71">
        <f>IF(M3=0,0,P3/M3)</f>
        <v>0.82378008346913967</v>
      </c>
      <c r="R3" s="70">
        <f>SUBTOTAL(9,R7:R1048576)</f>
        <v>212</v>
      </c>
      <c r="S3" s="71">
        <f>IF(N3=0,0,R3/N3)</f>
        <v>0.74911660777385158</v>
      </c>
      <c r="T3" s="70">
        <f>SUBTOTAL(9,T7:T1048576)</f>
        <v>184</v>
      </c>
      <c r="U3" s="72">
        <f>IF(O3=0,0,T3/O3)</f>
        <v>0.77966101694915257</v>
      </c>
    </row>
    <row r="4" spans="1:21" ht="14.4" customHeight="1" x14ac:dyDescent="0.3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78" t="s">
        <v>15</v>
      </c>
      <c r="N4" s="579"/>
      <c r="O4" s="579"/>
      <c r="P4" s="580" t="s">
        <v>21</v>
      </c>
      <c r="Q4" s="579"/>
      <c r="R4" s="579"/>
      <c r="S4" s="579"/>
      <c r="T4" s="579"/>
      <c r="U4" s="581"/>
    </row>
    <row r="5" spans="1:21" ht="14.4" customHeight="1" thickBot="1" x14ac:dyDescent="0.3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1" t="s">
        <v>22</v>
      </c>
      <c r="Q5" s="572"/>
      <c r="R5" s="571" t="s">
        <v>13</v>
      </c>
      <c r="S5" s="572"/>
      <c r="T5" s="571" t="s">
        <v>20</v>
      </c>
      <c r="U5" s="573"/>
    </row>
    <row r="6" spans="1:21" s="330" customFormat="1" ht="14.4" customHeight="1" thickBot="1" x14ac:dyDescent="0.35">
      <c r="A6" s="821" t="s">
        <v>23</v>
      </c>
      <c r="B6" s="822" t="s">
        <v>5</v>
      </c>
      <c r="C6" s="821" t="s">
        <v>24</v>
      </c>
      <c r="D6" s="822" t="s">
        <v>6</v>
      </c>
      <c r="E6" s="822" t="s">
        <v>192</v>
      </c>
      <c r="F6" s="822" t="s">
        <v>25</v>
      </c>
      <c r="G6" s="822" t="s">
        <v>26</v>
      </c>
      <c r="H6" s="822" t="s">
        <v>8</v>
      </c>
      <c r="I6" s="822" t="s">
        <v>10</v>
      </c>
      <c r="J6" s="822" t="s">
        <v>11</v>
      </c>
      <c r="K6" s="822" t="s">
        <v>12</v>
      </c>
      <c r="L6" s="822" t="s">
        <v>27</v>
      </c>
      <c r="M6" s="823" t="s">
        <v>14</v>
      </c>
      <c r="N6" s="824" t="s">
        <v>28</v>
      </c>
      <c r="O6" s="824" t="s">
        <v>28</v>
      </c>
      <c r="P6" s="824" t="s">
        <v>14</v>
      </c>
      <c r="Q6" s="824" t="s">
        <v>2</v>
      </c>
      <c r="R6" s="824" t="s">
        <v>28</v>
      </c>
      <c r="S6" s="824" t="s">
        <v>2</v>
      </c>
      <c r="T6" s="824" t="s">
        <v>28</v>
      </c>
      <c r="U6" s="825" t="s">
        <v>2</v>
      </c>
    </row>
    <row r="7" spans="1:21" ht="14.4" customHeight="1" x14ac:dyDescent="0.3">
      <c r="A7" s="826">
        <v>6</v>
      </c>
      <c r="B7" s="827" t="s">
        <v>1357</v>
      </c>
      <c r="C7" s="827" t="s">
        <v>1361</v>
      </c>
      <c r="D7" s="828" t="s">
        <v>1550</v>
      </c>
      <c r="E7" s="829" t="s">
        <v>1369</v>
      </c>
      <c r="F7" s="827" t="s">
        <v>1359</v>
      </c>
      <c r="G7" s="827" t="s">
        <v>1374</v>
      </c>
      <c r="H7" s="827" t="s">
        <v>564</v>
      </c>
      <c r="I7" s="827" t="s">
        <v>1375</v>
      </c>
      <c r="J7" s="827" t="s">
        <v>1376</v>
      </c>
      <c r="K7" s="827" t="s">
        <v>1377</v>
      </c>
      <c r="L7" s="830">
        <v>0</v>
      </c>
      <c r="M7" s="830">
        <v>0</v>
      </c>
      <c r="N7" s="827">
        <v>1</v>
      </c>
      <c r="O7" s="831">
        <v>1</v>
      </c>
      <c r="P7" s="830"/>
      <c r="Q7" s="832"/>
      <c r="R7" s="827"/>
      <c r="S7" s="832">
        <v>0</v>
      </c>
      <c r="T7" s="831"/>
      <c r="U7" s="231">
        <v>0</v>
      </c>
    </row>
    <row r="8" spans="1:21" ht="14.4" customHeight="1" x14ac:dyDescent="0.3">
      <c r="A8" s="833">
        <v>6</v>
      </c>
      <c r="B8" s="834" t="s">
        <v>1357</v>
      </c>
      <c r="C8" s="834" t="s">
        <v>1361</v>
      </c>
      <c r="D8" s="835" t="s">
        <v>1550</v>
      </c>
      <c r="E8" s="836" t="s">
        <v>1369</v>
      </c>
      <c r="F8" s="834" t="s">
        <v>1359</v>
      </c>
      <c r="G8" s="834" t="s">
        <v>1378</v>
      </c>
      <c r="H8" s="834" t="s">
        <v>564</v>
      </c>
      <c r="I8" s="834" t="s">
        <v>1379</v>
      </c>
      <c r="J8" s="834" t="s">
        <v>1380</v>
      </c>
      <c r="K8" s="834" t="s">
        <v>1381</v>
      </c>
      <c r="L8" s="837">
        <v>864.39</v>
      </c>
      <c r="M8" s="837">
        <v>5186.34</v>
      </c>
      <c r="N8" s="834">
        <v>6</v>
      </c>
      <c r="O8" s="838">
        <v>6</v>
      </c>
      <c r="P8" s="837">
        <v>5186.34</v>
      </c>
      <c r="Q8" s="839">
        <v>1</v>
      </c>
      <c r="R8" s="834">
        <v>6</v>
      </c>
      <c r="S8" s="839">
        <v>1</v>
      </c>
      <c r="T8" s="838">
        <v>6</v>
      </c>
      <c r="U8" s="840">
        <v>1</v>
      </c>
    </row>
    <row r="9" spans="1:21" ht="14.4" customHeight="1" x14ac:dyDescent="0.3">
      <c r="A9" s="833">
        <v>6</v>
      </c>
      <c r="B9" s="834" t="s">
        <v>1357</v>
      </c>
      <c r="C9" s="834" t="s">
        <v>1361</v>
      </c>
      <c r="D9" s="835" t="s">
        <v>1550</v>
      </c>
      <c r="E9" s="836" t="s">
        <v>1369</v>
      </c>
      <c r="F9" s="834" t="s">
        <v>1359</v>
      </c>
      <c r="G9" s="834" t="s">
        <v>1378</v>
      </c>
      <c r="H9" s="834" t="s">
        <v>564</v>
      </c>
      <c r="I9" s="834" t="s">
        <v>1382</v>
      </c>
      <c r="J9" s="834" t="s">
        <v>1383</v>
      </c>
      <c r="K9" s="834" t="s">
        <v>1384</v>
      </c>
      <c r="L9" s="837">
        <v>1978.94</v>
      </c>
      <c r="M9" s="837">
        <v>5936.82</v>
      </c>
      <c r="N9" s="834">
        <v>3</v>
      </c>
      <c r="O9" s="838">
        <v>3</v>
      </c>
      <c r="P9" s="837">
        <v>3957.88</v>
      </c>
      <c r="Q9" s="839">
        <v>0.66666666666666674</v>
      </c>
      <c r="R9" s="834">
        <v>2</v>
      </c>
      <c r="S9" s="839">
        <v>0.66666666666666663</v>
      </c>
      <c r="T9" s="838">
        <v>2</v>
      </c>
      <c r="U9" s="840">
        <v>0.66666666666666663</v>
      </c>
    </row>
    <row r="10" spans="1:21" ht="14.4" customHeight="1" x14ac:dyDescent="0.3">
      <c r="A10" s="833">
        <v>6</v>
      </c>
      <c r="B10" s="834" t="s">
        <v>1357</v>
      </c>
      <c r="C10" s="834" t="s">
        <v>1361</v>
      </c>
      <c r="D10" s="835" t="s">
        <v>1550</v>
      </c>
      <c r="E10" s="836" t="s">
        <v>1369</v>
      </c>
      <c r="F10" s="834" t="s">
        <v>1359</v>
      </c>
      <c r="G10" s="834" t="s">
        <v>1378</v>
      </c>
      <c r="H10" s="834" t="s">
        <v>564</v>
      </c>
      <c r="I10" s="834" t="s">
        <v>1385</v>
      </c>
      <c r="J10" s="834" t="s">
        <v>1386</v>
      </c>
      <c r="K10" s="834" t="s">
        <v>1387</v>
      </c>
      <c r="L10" s="837">
        <v>700</v>
      </c>
      <c r="M10" s="837">
        <v>2800</v>
      </c>
      <c r="N10" s="834">
        <v>4</v>
      </c>
      <c r="O10" s="838">
        <v>4</v>
      </c>
      <c r="P10" s="837">
        <v>2800</v>
      </c>
      <c r="Q10" s="839">
        <v>1</v>
      </c>
      <c r="R10" s="834">
        <v>4</v>
      </c>
      <c r="S10" s="839">
        <v>1</v>
      </c>
      <c r="T10" s="838">
        <v>4</v>
      </c>
      <c r="U10" s="840">
        <v>1</v>
      </c>
    </row>
    <row r="11" spans="1:21" ht="14.4" customHeight="1" x14ac:dyDescent="0.3">
      <c r="A11" s="833">
        <v>6</v>
      </c>
      <c r="B11" s="834" t="s">
        <v>1357</v>
      </c>
      <c r="C11" s="834" t="s">
        <v>1361</v>
      </c>
      <c r="D11" s="835" t="s">
        <v>1550</v>
      </c>
      <c r="E11" s="836" t="s">
        <v>1370</v>
      </c>
      <c r="F11" s="834" t="s">
        <v>1358</v>
      </c>
      <c r="G11" s="834" t="s">
        <v>1388</v>
      </c>
      <c r="H11" s="834" t="s">
        <v>564</v>
      </c>
      <c r="I11" s="834" t="s">
        <v>1389</v>
      </c>
      <c r="J11" s="834" t="s">
        <v>1390</v>
      </c>
      <c r="K11" s="834" t="s">
        <v>1391</v>
      </c>
      <c r="L11" s="837">
        <v>0</v>
      </c>
      <c r="M11" s="837">
        <v>0</v>
      </c>
      <c r="N11" s="834">
        <v>1</v>
      </c>
      <c r="O11" s="838">
        <v>1</v>
      </c>
      <c r="P11" s="837">
        <v>0</v>
      </c>
      <c r="Q11" s="839"/>
      <c r="R11" s="834">
        <v>1</v>
      </c>
      <c r="S11" s="839">
        <v>1</v>
      </c>
      <c r="T11" s="838">
        <v>1</v>
      </c>
      <c r="U11" s="840">
        <v>1</v>
      </c>
    </row>
    <row r="12" spans="1:21" ht="14.4" customHeight="1" x14ac:dyDescent="0.3">
      <c r="A12" s="833">
        <v>6</v>
      </c>
      <c r="B12" s="834" t="s">
        <v>1357</v>
      </c>
      <c r="C12" s="834" t="s">
        <v>1361</v>
      </c>
      <c r="D12" s="835" t="s">
        <v>1550</v>
      </c>
      <c r="E12" s="836" t="s">
        <v>1370</v>
      </c>
      <c r="F12" s="834" t="s">
        <v>1358</v>
      </c>
      <c r="G12" s="834" t="s">
        <v>1392</v>
      </c>
      <c r="H12" s="834" t="s">
        <v>564</v>
      </c>
      <c r="I12" s="834" t="s">
        <v>1393</v>
      </c>
      <c r="J12" s="834" t="s">
        <v>1394</v>
      </c>
      <c r="K12" s="834" t="s">
        <v>1395</v>
      </c>
      <c r="L12" s="837">
        <v>477.5</v>
      </c>
      <c r="M12" s="837">
        <v>955</v>
      </c>
      <c r="N12" s="834">
        <v>2</v>
      </c>
      <c r="O12" s="838">
        <v>1</v>
      </c>
      <c r="P12" s="837"/>
      <c r="Q12" s="839">
        <v>0</v>
      </c>
      <c r="R12" s="834"/>
      <c r="S12" s="839">
        <v>0</v>
      </c>
      <c r="T12" s="838"/>
      <c r="U12" s="840">
        <v>0</v>
      </c>
    </row>
    <row r="13" spans="1:21" ht="14.4" customHeight="1" x14ac:dyDescent="0.3">
      <c r="A13" s="833">
        <v>6</v>
      </c>
      <c r="B13" s="834" t="s">
        <v>1357</v>
      </c>
      <c r="C13" s="834" t="s">
        <v>1361</v>
      </c>
      <c r="D13" s="835" t="s">
        <v>1550</v>
      </c>
      <c r="E13" s="836" t="s">
        <v>1370</v>
      </c>
      <c r="F13" s="834" t="s">
        <v>1358</v>
      </c>
      <c r="G13" s="834" t="s">
        <v>1396</v>
      </c>
      <c r="H13" s="834" t="s">
        <v>564</v>
      </c>
      <c r="I13" s="834" t="s">
        <v>1397</v>
      </c>
      <c r="J13" s="834" t="s">
        <v>1398</v>
      </c>
      <c r="K13" s="834" t="s">
        <v>1399</v>
      </c>
      <c r="L13" s="837">
        <v>39.5</v>
      </c>
      <c r="M13" s="837">
        <v>79</v>
      </c>
      <c r="N13" s="834">
        <v>2</v>
      </c>
      <c r="O13" s="838">
        <v>0.5</v>
      </c>
      <c r="P13" s="837">
        <v>79</v>
      </c>
      <c r="Q13" s="839">
        <v>1</v>
      </c>
      <c r="R13" s="834">
        <v>2</v>
      </c>
      <c r="S13" s="839">
        <v>1</v>
      </c>
      <c r="T13" s="838">
        <v>0.5</v>
      </c>
      <c r="U13" s="840">
        <v>1</v>
      </c>
    </row>
    <row r="14" spans="1:21" ht="14.4" customHeight="1" x14ac:dyDescent="0.3">
      <c r="A14" s="833">
        <v>6</v>
      </c>
      <c r="B14" s="834" t="s">
        <v>1357</v>
      </c>
      <c r="C14" s="834" t="s">
        <v>1361</v>
      </c>
      <c r="D14" s="835" t="s">
        <v>1550</v>
      </c>
      <c r="E14" s="836" t="s">
        <v>1370</v>
      </c>
      <c r="F14" s="834" t="s">
        <v>1358</v>
      </c>
      <c r="G14" s="834" t="s">
        <v>1396</v>
      </c>
      <c r="H14" s="834" t="s">
        <v>564</v>
      </c>
      <c r="I14" s="834" t="s">
        <v>1400</v>
      </c>
      <c r="J14" s="834" t="s">
        <v>1398</v>
      </c>
      <c r="K14" s="834" t="s">
        <v>1401</v>
      </c>
      <c r="L14" s="837">
        <v>83.79</v>
      </c>
      <c r="M14" s="837">
        <v>167.58</v>
      </c>
      <c r="N14" s="834">
        <v>2</v>
      </c>
      <c r="O14" s="838">
        <v>0.5</v>
      </c>
      <c r="P14" s="837">
        <v>167.58</v>
      </c>
      <c r="Q14" s="839">
        <v>1</v>
      </c>
      <c r="R14" s="834">
        <v>2</v>
      </c>
      <c r="S14" s="839">
        <v>1</v>
      </c>
      <c r="T14" s="838">
        <v>0.5</v>
      </c>
      <c r="U14" s="840">
        <v>1</v>
      </c>
    </row>
    <row r="15" spans="1:21" ht="14.4" customHeight="1" x14ac:dyDescent="0.3">
      <c r="A15" s="833">
        <v>6</v>
      </c>
      <c r="B15" s="834" t="s">
        <v>1357</v>
      </c>
      <c r="C15" s="834" t="s">
        <v>1361</v>
      </c>
      <c r="D15" s="835" t="s">
        <v>1550</v>
      </c>
      <c r="E15" s="836" t="s">
        <v>1370</v>
      </c>
      <c r="F15" s="834" t="s">
        <v>1358</v>
      </c>
      <c r="G15" s="834" t="s">
        <v>1402</v>
      </c>
      <c r="H15" s="834" t="s">
        <v>564</v>
      </c>
      <c r="I15" s="834" t="s">
        <v>1403</v>
      </c>
      <c r="J15" s="834" t="s">
        <v>1404</v>
      </c>
      <c r="K15" s="834" t="s">
        <v>1405</v>
      </c>
      <c r="L15" s="837">
        <v>58.62</v>
      </c>
      <c r="M15" s="837">
        <v>58.62</v>
      </c>
      <c r="N15" s="834">
        <v>1</v>
      </c>
      <c r="O15" s="838">
        <v>0.5</v>
      </c>
      <c r="P15" s="837"/>
      <c r="Q15" s="839">
        <v>0</v>
      </c>
      <c r="R15" s="834"/>
      <c r="S15" s="839">
        <v>0</v>
      </c>
      <c r="T15" s="838"/>
      <c r="U15" s="840">
        <v>0</v>
      </c>
    </row>
    <row r="16" spans="1:21" ht="14.4" customHeight="1" x14ac:dyDescent="0.3">
      <c r="A16" s="833">
        <v>6</v>
      </c>
      <c r="B16" s="834" t="s">
        <v>1357</v>
      </c>
      <c r="C16" s="834" t="s">
        <v>1361</v>
      </c>
      <c r="D16" s="835" t="s">
        <v>1550</v>
      </c>
      <c r="E16" s="836" t="s">
        <v>1370</v>
      </c>
      <c r="F16" s="834" t="s">
        <v>1358</v>
      </c>
      <c r="G16" s="834" t="s">
        <v>1406</v>
      </c>
      <c r="H16" s="834" t="s">
        <v>614</v>
      </c>
      <c r="I16" s="834" t="s">
        <v>1407</v>
      </c>
      <c r="J16" s="834" t="s">
        <v>1408</v>
      </c>
      <c r="K16" s="834" t="s">
        <v>1409</v>
      </c>
      <c r="L16" s="837">
        <v>77.790000000000006</v>
      </c>
      <c r="M16" s="837">
        <v>77.790000000000006</v>
      </c>
      <c r="N16" s="834">
        <v>1</v>
      </c>
      <c r="O16" s="838">
        <v>1</v>
      </c>
      <c r="P16" s="837"/>
      <c r="Q16" s="839">
        <v>0</v>
      </c>
      <c r="R16" s="834"/>
      <c r="S16" s="839">
        <v>0</v>
      </c>
      <c r="T16" s="838"/>
      <c r="U16" s="840">
        <v>0</v>
      </c>
    </row>
    <row r="17" spans="1:21" ht="14.4" customHeight="1" x14ac:dyDescent="0.3">
      <c r="A17" s="833">
        <v>6</v>
      </c>
      <c r="B17" s="834" t="s">
        <v>1357</v>
      </c>
      <c r="C17" s="834" t="s">
        <v>1361</v>
      </c>
      <c r="D17" s="835" t="s">
        <v>1550</v>
      </c>
      <c r="E17" s="836" t="s">
        <v>1370</v>
      </c>
      <c r="F17" s="834" t="s">
        <v>1358</v>
      </c>
      <c r="G17" s="834" t="s">
        <v>1410</v>
      </c>
      <c r="H17" s="834" t="s">
        <v>564</v>
      </c>
      <c r="I17" s="834" t="s">
        <v>1411</v>
      </c>
      <c r="J17" s="834" t="s">
        <v>1412</v>
      </c>
      <c r="K17" s="834" t="s">
        <v>1413</v>
      </c>
      <c r="L17" s="837">
        <v>0</v>
      </c>
      <c r="M17" s="837">
        <v>0</v>
      </c>
      <c r="N17" s="834">
        <v>1</v>
      </c>
      <c r="O17" s="838">
        <v>0.5</v>
      </c>
      <c r="P17" s="837">
        <v>0</v>
      </c>
      <c r="Q17" s="839"/>
      <c r="R17" s="834">
        <v>1</v>
      </c>
      <c r="S17" s="839">
        <v>1</v>
      </c>
      <c r="T17" s="838">
        <v>0.5</v>
      </c>
      <c r="U17" s="840">
        <v>1</v>
      </c>
    </row>
    <row r="18" spans="1:21" ht="14.4" customHeight="1" x14ac:dyDescent="0.3">
      <c r="A18" s="833">
        <v>6</v>
      </c>
      <c r="B18" s="834" t="s">
        <v>1357</v>
      </c>
      <c r="C18" s="834" t="s">
        <v>1361</v>
      </c>
      <c r="D18" s="835" t="s">
        <v>1550</v>
      </c>
      <c r="E18" s="836" t="s">
        <v>1370</v>
      </c>
      <c r="F18" s="834" t="s">
        <v>1358</v>
      </c>
      <c r="G18" s="834" t="s">
        <v>1414</v>
      </c>
      <c r="H18" s="834" t="s">
        <v>564</v>
      </c>
      <c r="I18" s="834" t="s">
        <v>1415</v>
      </c>
      <c r="J18" s="834" t="s">
        <v>1416</v>
      </c>
      <c r="K18" s="834" t="s">
        <v>1417</v>
      </c>
      <c r="L18" s="837">
        <v>42.09</v>
      </c>
      <c r="M18" s="837">
        <v>84.18</v>
      </c>
      <c r="N18" s="834">
        <v>2</v>
      </c>
      <c r="O18" s="838">
        <v>1</v>
      </c>
      <c r="P18" s="837"/>
      <c r="Q18" s="839">
        <v>0</v>
      </c>
      <c r="R18" s="834"/>
      <c r="S18" s="839">
        <v>0</v>
      </c>
      <c r="T18" s="838"/>
      <c r="U18" s="840">
        <v>0</v>
      </c>
    </row>
    <row r="19" spans="1:21" ht="14.4" customHeight="1" x14ac:dyDescent="0.3">
      <c r="A19" s="833">
        <v>6</v>
      </c>
      <c r="B19" s="834" t="s">
        <v>1357</v>
      </c>
      <c r="C19" s="834" t="s">
        <v>1361</v>
      </c>
      <c r="D19" s="835" t="s">
        <v>1550</v>
      </c>
      <c r="E19" s="836" t="s">
        <v>1370</v>
      </c>
      <c r="F19" s="834" t="s">
        <v>1358</v>
      </c>
      <c r="G19" s="834" t="s">
        <v>1418</v>
      </c>
      <c r="H19" s="834" t="s">
        <v>564</v>
      </c>
      <c r="I19" s="834" t="s">
        <v>1419</v>
      </c>
      <c r="J19" s="834" t="s">
        <v>1077</v>
      </c>
      <c r="K19" s="834" t="s">
        <v>1420</v>
      </c>
      <c r="L19" s="837">
        <v>61.97</v>
      </c>
      <c r="M19" s="837">
        <v>61.97</v>
      </c>
      <c r="N19" s="834">
        <v>1</v>
      </c>
      <c r="O19" s="838">
        <v>0.5</v>
      </c>
      <c r="P19" s="837">
        <v>61.97</v>
      </c>
      <c r="Q19" s="839">
        <v>1</v>
      </c>
      <c r="R19" s="834">
        <v>1</v>
      </c>
      <c r="S19" s="839">
        <v>1</v>
      </c>
      <c r="T19" s="838">
        <v>0.5</v>
      </c>
      <c r="U19" s="840">
        <v>1</v>
      </c>
    </row>
    <row r="20" spans="1:21" ht="14.4" customHeight="1" x14ac:dyDescent="0.3">
      <c r="A20" s="833">
        <v>6</v>
      </c>
      <c r="B20" s="834" t="s">
        <v>1357</v>
      </c>
      <c r="C20" s="834" t="s">
        <v>1361</v>
      </c>
      <c r="D20" s="835" t="s">
        <v>1550</v>
      </c>
      <c r="E20" s="836" t="s">
        <v>1370</v>
      </c>
      <c r="F20" s="834" t="s">
        <v>1358</v>
      </c>
      <c r="G20" s="834" t="s">
        <v>1421</v>
      </c>
      <c r="H20" s="834" t="s">
        <v>564</v>
      </c>
      <c r="I20" s="834" t="s">
        <v>1422</v>
      </c>
      <c r="J20" s="834" t="s">
        <v>1423</v>
      </c>
      <c r="K20" s="834" t="s">
        <v>1424</v>
      </c>
      <c r="L20" s="837">
        <v>93.96</v>
      </c>
      <c r="M20" s="837">
        <v>93.96</v>
      </c>
      <c r="N20" s="834">
        <v>1</v>
      </c>
      <c r="O20" s="838">
        <v>1</v>
      </c>
      <c r="P20" s="837">
        <v>93.96</v>
      </c>
      <c r="Q20" s="839">
        <v>1</v>
      </c>
      <c r="R20" s="834">
        <v>1</v>
      </c>
      <c r="S20" s="839">
        <v>1</v>
      </c>
      <c r="T20" s="838">
        <v>1</v>
      </c>
      <c r="U20" s="840">
        <v>1</v>
      </c>
    </row>
    <row r="21" spans="1:21" ht="14.4" customHeight="1" x14ac:dyDescent="0.3">
      <c r="A21" s="833">
        <v>6</v>
      </c>
      <c r="B21" s="834" t="s">
        <v>1357</v>
      </c>
      <c r="C21" s="834" t="s">
        <v>1361</v>
      </c>
      <c r="D21" s="835" t="s">
        <v>1550</v>
      </c>
      <c r="E21" s="836" t="s">
        <v>1370</v>
      </c>
      <c r="F21" s="834" t="s">
        <v>1358</v>
      </c>
      <c r="G21" s="834" t="s">
        <v>1425</v>
      </c>
      <c r="H21" s="834" t="s">
        <v>564</v>
      </c>
      <c r="I21" s="834" t="s">
        <v>1426</v>
      </c>
      <c r="J21" s="834" t="s">
        <v>1262</v>
      </c>
      <c r="K21" s="834" t="s">
        <v>1427</v>
      </c>
      <c r="L21" s="837">
        <v>84.18</v>
      </c>
      <c r="M21" s="837">
        <v>84.18</v>
      </c>
      <c r="N21" s="834">
        <v>1</v>
      </c>
      <c r="O21" s="838">
        <v>0.5</v>
      </c>
      <c r="P21" s="837"/>
      <c r="Q21" s="839">
        <v>0</v>
      </c>
      <c r="R21" s="834"/>
      <c r="S21" s="839">
        <v>0</v>
      </c>
      <c r="T21" s="838"/>
      <c r="U21" s="840">
        <v>0</v>
      </c>
    </row>
    <row r="22" spans="1:21" ht="14.4" customHeight="1" x14ac:dyDescent="0.3">
      <c r="A22" s="833">
        <v>6</v>
      </c>
      <c r="B22" s="834" t="s">
        <v>1357</v>
      </c>
      <c r="C22" s="834" t="s">
        <v>1361</v>
      </c>
      <c r="D22" s="835" t="s">
        <v>1550</v>
      </c>
      <c r="E22" s="836" t="s">
        <v>1370</v>
      </c>
      <c r="F22" s="834" t="s">
        <v>1358</v>
      </c>
      <c r="G22" s="834" t="s">
        <v>1428</v>
      </c>
      <c r="H22" s="834" t="s">
        <v>564</v>
      </c>
      <c r="I22" s="834" t="s">
        <v>1429</v>
      </c>
      <c r="J22" s="834" t="s">
        <v>1430</v>
      </c>
      <c r="K22" s="834" t="s">
        <v>1431</v>
      </c>
      <c r="L22" s="837">
        <v>107.27</v>
      </c>
      <c r="M22" s="837">
        <v>429.08</v>
      </c>
      <c r="N22" s="834">
        <v>4</v>
      </c>
      <c r="O22" s="838">
        <v>2</v>
      </c>
      <c r="P22" s="837">
        <v>107.27</v>
      </c>
      <c r="Q22" s="839">
        <v>0.25</v>
      </c>
      <c r="R22" s="834">
        <v>1</v>
      </c>
      <c r="S22" s="839">
        <v>0.25</v>
      </c>
      <c r="T22" s="838">
        <v>1</v>
      </c>
      <c r="U22" s="840">
        <v>0.5</v>
      </c>
    </row>
    <row r="23" spans="1:21" ht="14.4" customHeight="1" x14ac:dyDescent="0.3">
      <c r="A23" s="833">
        <v>6</v>
      </c>
      <c r="B23" s="834" t="s">
        <v>1357</v>
      </c>
      <c r="C23" s="834" t="s">
        <v>1361</v>
      </c>
      <c r="D23" s="835" t="s">
        <v>1550</v>
      </c>
      <c r="E23" s="836" t="s">
        <v>1370</v>
      </c>
      <c r="F23" s="834" t="s">
        <v>1359</v>
      </c>
      <c r="G23" s="834" t="s">
        <v>1378</v>
      </c>
      <c r="H23" s="834" t="s">
        <v>564</v>
      </c>
      <c r="I23" s="834" t="s">
        <v>1379</v>
      </c>
      <c r="J23" s="834" t="s">
        <v>1380</v>
      </c>
      <c r="K23" s="834" t="s">
        <v>1381</v>
      </c>
      <c r="L23" s="837">
        <v>864.39</v>
      </c>
      <c r="M23" s="837">
        <v>20745.359999999993</v>
      </c>
      <c r="N23" s="834">
        <v>24</v>
      </c>
      <c r="O23" s="838">
        <v>24</v>
      </c>
      <c r="P23" s="837">
        <v>20745.359999999993</v>
      </c>
      <c r="Q23" s="839">
        <v>1</v>
      </c>
      <c r="R23" s="834">
        <v>24</v>
      </c>
      <c r="S23" s="839">
        <v>1</v>
      </c>
      <c r="T23" s="838">
        <v>24</v>
      </c>
      <c r="U23" s="840">
        <v>1</v>
      </c>
    </row>
    <row r="24" spans="1:21" ht="14.4" customHeight="1" x14ac:dyDescent="0.3">
      <c r="A24" s="833">
        <v>6</v>
      </c>
      <c r="B24" s="834" t="s">
        <v>1357</v>
      </c>
      <c r="C24" s="834" t="s">
        <v>1361</v>
      </c>
      <c r="D24" s="835" t="s">
        <v>1550</v>
      </c>
      <c r="E24" s="836" t="s">
        <v>1370</v>
      </c>
      <c r="F24" s="834" t="s">
        <v>1359</v>
      </c>
      <c r="G24" s="834" t="s">
        <v>1378</v>
      </c>
      <c r="H24" s="834" t="s">
        <v>564</v>
      </c>
      <c r="I24" s="834" t="s">
        <v>1382</v>
      </c>
      <c r="J24" s="834" t="s">
        <v>1383</v>
      </c>
      <c r="K24" s="834" t="s">
        <v>1384</v>
      </c>
      <c r="L24" s="837">
        <v>1978.94</v>
      </c>
      <c r="M24" s="837">
        <v>23747.280000000002</v>
      </c>
      <c r="N24" s="834">
        <v>12</v>
      </c>
      <c r="O24" s="838">
        <v>12</v>
      </c>
      <c r="P24" s="837">
        <v>19789.400000000001</v>
      </c>
      <c r="Q24" s="839">
        <v>0.83333333333333326</v>
      </c>
      <c r="R24" s="834">
        <v>10</v>
      </c>
      <c r="S24" s="839">
        <v>0.83333333333333337</v>
      </c>
      <c r="T24" s="838">
        <v>10</v>
      </c>
      <c r="U24" s="840">
        <v>0.83333333333333337</v>
      </c>
    </row>
    <row r="25" spans="1:21" ht="14.4" customHeight="1" x14ac:dyDescent="0.3">
      <c r="A25" s="833">
        <v>6</v>
      </c>
      <c r="B25" s="834" t="s">
        <v>1357</v>
      </c>
      <c r="C25" s="834" t="s">
        <v>1361</v>
      </c>
      <c r="D25" s="835" t="s">
        <v>1550</v>
      </c>
      <c r="E25" s="836" t="s">
        <v>1370</v>
      </c>
      <c r="F25" s="834" t="s">
        <v>1359</v>
      </c>
      <c r="G25" s="834" t="s">
        <v>1378</v>
      </c>
      <c r="H25" s="834" t="s">
        <v>564</v>
      </c>
      <c r="I25" s="834" t="s">
        <v>1385</v>
      </c>
      <c r="J25" s="834" t="s">
        <v>1386</v>
      </c>
      <c r="K25" s="834" t="s">
        <v>1387</v>
      </c>
      <c r="L25" s="837">
        <v>700</v>
      </c>
      <c r="M25" s="837">
        <v>6300</v>
      </c>
      <c r="N25" s="834">
        <v>9</v>
      </c>
      <c r="O25" s="838">
        <v>9</v>
      </c>
      <c r="P25" s="837">
        <v>5600</v>
      </c>
      <c r="Q25" s="839">
        <v>0.88888888888888884</v>
      </c>
      <c r="R25" s="834">
        <v>8</v>
      </c>
      <c r="S25" s="839">
        <v>0.88888888888888884</v>
      </c>
      <c r="T25" s="838">
        <v>8</v>
      </c>
      <c r="U25" s="840">
        <v>0.88888888888888884</v>
      </c>
    </row>
    <row r="26" spans="1:21" ht="14.4" customHeight="1" x14ac:dyDescent="0.3">
      <c r="A26" s="833">
        <v>6</v>
      </c>
      <c r="B26" s="834" t="s">
        <v>1357</v>
      </c>
      <c r="C26" s="834" t="s">
        <v>1361</v>
      </c>
      <c r="D26" s="835" t="s">
        <v>1550</v>
      </c>
      <c r="E26" s="836" t="s">
        <v>1371</v>
      </c>
      <c r="F26" s="834" t="s">
        <v>1358</v>
      </c>
      <c r="G26" s="834" t="s">
        <v>1432</v>
      </c>
      <c r="H26" s="834" t="s">
        <v>564</v>
      </c>
      <c r="I26" s="834" t="s">
        <v>1433</v>
      </c>
      <c r="J26" s="834" t="s">
        <v>1434</v>
      </c>
      <c r="K26" s="834" t="s">
        <v>1435</v>
      </c>
      <c r="L26" s="837">
        <v>973.26</v>
      </c>
      <c r="M26" s="837">
        <v>2919.7799999999997</v>
      </c>
      <c r="N26" s="834">
        <v>3</v>
      </c>
      <c r="O26" s="838">
        <v>1</v>
      </c>
      <c r="P26" s="837">
        <v>2919.7799999999997</v>
      </c>
      <c r="Q26" s="839">
        <v>1</v>
      </c>
      <c r="R26" s="834">
        <v>3</v>
      </c>
      <c r="S26" s="839">
        <v>1</v>
      </c>
      <c r="T26" s="838">
        <v>1</v>
      </c>
      <c r="U26" s="840">
        <v>1</v>
      </c>
    </row>
    <row r="27" spans="1:21" ht="14.4" customHeight="1" x14ac:dyDescent="0.3">
      <c r="A27" s="833">
        <v>6</v>
      </c>
      <c r="B27" s="834" t="s">
        <v>1357</v>
      </c>
      <c r="C27" s="834" t="s">
        <v>1361</v>
      </c>
      <c r="D27" s="835" t="s">
        <v>1550</v>
      </c>
      <c r="E27" s="836" t="s">
        <v>1371</v>
      </c>
      <c r="F27" s="834" t="s">
        <v>1358</v>
      </c>
      <c r="G27" s="834" t="s">
        <v>1436</v>
      </c>
      <c r="H27" s="834" t="s">
        <v>564</v>
      </c>
      <c r="I27" s="834" t="s">
        <v>1437</v>
      </c>
      <c r="J27" s="834" t="s">
        <v>1438</v>
      </c>
      <c r="K27" s="834" t="s">
        <v>1439</v>
      </c>
      <c r="L27" s="837">
        <v>132.97999999999999</v>
      </c>
      <c r="M27" s="837">
        <v>531.91999999999996</v>
      </c>
      <c r="N27" s="834">
        <v>4</v>
      </c>
      <c r="O27" s="838">
        <v>1</v>
      </c>
      <c r="P27" s="837"/>
      <c r="Q27" s="839">
        <v>0</v>
      </c>
      <c r="R27" s="834"/>
      <c r="S27" s="839">
        <v>0</v>
      </c>
      <c r="T27" s="838"/>
      <c r="U27" s="840">
        <v>0</v>
      </c>
    </row>
    <row r="28" spans="1:21" ht="14.4" customHeight="1" x14ac:dyDescent="0.3">
      <c r="A28" s="833">
        <v>6</v>
      </c>
      <c r="B28" s="834" t="s">
        <v>1357</v>
      </c>
      <c r="C28" s="834" t="s">
        <v>1361</v>
      </c>
      <c r="D28" s="835" t="s">
        <v>1550</v>
      </c>
      <c r="E28" s="836" t="s">
        <v>1371</v>
      </c>
      <c r="F28" s="834" t="s">
        <v>1358</v>
      </c>
      <c r="G28" s="834" t="s">
        <v>1440</v>
      </c>
      <c r="H28" s="834" t="s">
        <v>564</v>
      </c>
      <c r="I28" s="834" t="s">
        <v>1441</v>
      </c>
      <c r="J28" s="834" t="s">
        <v>1442</v>
      </c>
      <c r="K28" s="834" t="s">
        <v>1443</v>
      </c>
      <c r="L28" s="837">
        <v>79.099999999999994</v>
      </c>
      <c r="M28" s="837">
        <v>79.099999999999994</v>
      </c>
      <c r="N28" s="834">
        <v>1</v>
      </c>
      <c r="O28" s="838">
        <v>1</v>
      </c>
      <c r="P28" s="837"/>
      <c r="Q28" s="839">
        <v>0</v>
      </c>
      <c r="R28" s="834"/>
      <c r="S28" s="839">
        <v>0</v>
      </c>
      <c r="T28" s="838"/>
      <c r="U28" s="840">
        <v>0</v>
      </c>
    </row>
    <row r="29" spans="1:21" ht="14.4" customHeight="1" x14ac:dyDescent="0.3">
      <c r="A29" s="833">
        <v>6</v>
      </c>
      <c r="B29" s="834" t="s">
        <v>1357</v>
      </c>
      <c r="C29" s="834" t="s">
        <v>1361</v>
      </c>
      <c r="D29" s="835" t="s">
        <v>1550</v>
      </c>
      <c r="E29" s="836" t="s">
        <v>1371</v>
      </c>
      <c r="F29" s="834" t="s">
        <v>1358</v>
      </c>
      <c r="G29" s="834" t="s">
        <v>1444</v>
      </c>
      <c r="H29" s="834" t="s">
        <v>614</v>
      </c>
      <c r="I29" s="834" t="s">
        <v>1445</v>
      </c>
      <c r="J29" s="834" t="s">
        <v>1446</v>
      </c>
      <c r="K29" s="834" t="s">
        <v>1447</v>
      </c>
      <c r="L29" s="837">
        <v>122.96</v>
      </c>
      <c r="M29" s="837">
        <v>614.79999999999995</v>
      </c>
      <c r="N29" s="834">
        <v>5</v>
      </c>
      <c r="O29" s="838">
        <v>1</v>
      </c>
      <c r="P29" s="837">
        <v>614.79999999999995</v>
      </c>
      <c r="Q29" s="839">
        <v>1</v>
      </c>
      <c r="R29" s="834">
        <v>5</v>
      </c>
      <c r="S29" s="839">
        <v>1</v>
      </c>
      <c r="T29" s="838">
        <v>1</v>
      </c>
      <c r="U29" s="840">
        <v>1</v>
      </c>
    </row>
    <row r="30" spans="1:21" ht="14.4" customHeight="1" x14ac:dyDescent="0.3">
      <c r="A30" s="833">
        <v>6</v>
      </c>
      <c r="B30" s="834" t="s">
        <v>1357</v>
      </c>
      <c r="C30" s="834" t="s">
        <v>1361</v>
      </c>
      <c r="D30" s="835" t="s">
        <v>1550</v>
      </c>
      <c r="E30" s="836" t="s">
        <v>1371</v>
      </c>
      <c r="F30" s="834" t="s">
        <v>1358</v>
      </c>
      <c r="G30" s="834" t="s">
        <v>1428</v>
      </c>
      <c r="H30" s="834" t="s">
        <v>564</v>
      </c>
      <c r="I30" s="834" t="s">
        <v>1429</v>
      </c>
      <c r="J30" s="834" t="s">
        <v>1430</v>
      </c>
      <c r="K30" s="834" t="s">
        <v>1431</v>
      </c>
      <c r="L30" s="837">
        <v>107.27</v>
      </c>
      <c r="M30" s="837">
        <v>429.08</v>
      </c>
      <c r="N30" s="834">
        <v>4</v>
      </c>
      <c r="O30" s="838">
        <v>2</v>
      </c>
      <c r="P30" s="837">
        <v>321.81</v>
      </c>
      <c r="Q30" s="839">
        <v>0.75</v>
      </c>
      <c r="R30" s="834">
        <v>3</v>
      </c>
      <c r="S30" s="839">
        <v>0.75</v>
      </c>
      <c r="T30" s="838">
        <v>1</v>
      </c>
      <c r="U30" s="840">
        <v>0.5</v>
      </c>
    </row>
    <row r="31" spans="1:21" ht="14.4" customHeight="1" x14ac:dyDescent="0.3">
      <c r="A31" s="833">
        <v>6</v>
      </c>
      <c r="B31" s="834" t="s">
        <v>1357</v>
      </c>
      <c r="C31" s="834" t="s">
        <v>1361</v>
      </c>
      <c r="D31" s="835" t="s">
        <v>1550</v>
      </c>
      <c r="E31" s="836" t="s">
        <v>1371</v>
      </c>
      <c r="F31" s="834" t="s">
        <v>1359</v>
      </c>
      <c r="G31" s="834" t="s">
        <v>1378</v>
      </c>
      <c r="H31" s="834" t="s">
        <v>564</v>
      </c>
      <c r="I31" s="834" t="s">
        <v>1382</v>
      </c>
      <c r="J31" s="834" t="s">
        <v>1383</v>
      </c>
      <c r="K31" s="834" t="s">
        <v>1384</v>
      </c>
      <c r="L31" s="837">
        <v>1978.94</v>
      </c>
      <c r="M31" s="837">
        <v>9894.7000000000007</v>
      </c>
      <c r="N31" s="834">
        <v>5</v>
      </c>
      <c r="O31" s="838">
        <v>5</v>
      </c>
      <c r="P31" s="837">
        <v>9894.7000000000007</v>
      </c>
      <c r="Q31" s="839">
        <v>1</v>
      </c>
      <c r="R31" s="834">
        <v>5</v>
      </c>
      <c r="S31" s="839">
        <v>1</v>
      </c>
      <c r="T31" s="838">
        <v>5</v>
      </c>
      <c r="U31" s="840">
        <v>1</v>
      </c>
    </row>
    <row r="32" spans="1:21" ht="14.4" customHeight="1" x14ac:dyDescent="0.3">
      <c r="A32" s="833">
        <v>6</v>
      </c>
      <c r="B32" s="834" t="s">
        <v>1357</v>
      </c>
      <c r="C32" s="834" t="s">
        <v>1361</v>
      </c>
      <c r="D32" s="835" t="s">
        <v>1550</v>
      </c>
      <c r="E32" s="836" t="s">
        <v>1371</v>
      </c>
      <c r="F32" s="834" t="s">
        <v>1359</v>
      </c>
      <c r="G32" s="834" t="s">
        <v>1378</v>
      </c>
      <c r="H32" s="834" t="s">
        <v>564</v>
      </c>
      <c r="I32" s="834" t="s">
        <v>1385</v>
      </c>
      <c r="J32" s="834" t="s">
        <v>1386</v>
      </c>
      <c r="K32" s="834" t="s">
        <v>1387</v>
      </c>
      <c r="L32" s="837">
        <v>700</v>
      </c>
      <c r="M32" s="837">
        <v>700</v>
      </c>
      <c r="N32" s="834">
        <v>1</v>
      </c>
      <c r="O32" s="838">
        <v>1</v>
      </c>
      <c r="P32" s="837">
        <v>700</v>
      </c>
      <c r="Q32" s="839">
        <v>1</v>
      </c>
      <c r="R32" s="834">
        <v>1</v>
      </c>
      <c r="S32" s="839">
        <v>1</v>
      </c>
      <c r="T32" s="838">
        <v>1</v>
      </c>
      <c r="U32" s="840">
        <v>1</v>
      </c>
    </row>
    <row r="33" spans="1:21" ht="14.4" customHeight="1" x14ac:dyDescent="0.3">
      <c r="A33" s="833">
        <v>6</v>
      </c>
      <c r="B33" s="834" t="s">
        <v>1357</v>
      </c>
      <c r="C33" s="834" t="s">
        <v>1361</v>
      </c>
      <c r="D33" s="835" t="s">
        <v>1550</v>
      </c>
      <c r="E33" s="836" t="s">
        <v>1367</v>
      </c>
      <c r="F33" s="834" t="s">
        <v>1358</v>
      </c>
      <c r="G33" s="834" t="s">
        <v>1448</v>
      </c>
      <c r="H33" s="834" t="s">
        <v>564</v>
      </c>
      <c r="I33" s="834" t="s">
        <v>1449</v>
      </c>
      <c r="J33" s="834" t="s">
        <v>1450</v>
      </c>
      <c r="K33" s="834" t="s">
        <v>1237</v>
      </c>
      <c r="L33" s="837">
        <v>62.18</v>
      </c>
      <c r="M33" s="837">
        <v>186.54</v>
      </c>
      <c r="N33" s="834">
        <v>3</v>
      </c>
      <c r="O33" s="838">
        <v>1</v>
      </c>
      <c r="P33" s="837">
        <v>186.54</v>
      </c>
      <c r="Q33" s="839">
        <v>1</v>
      </c>
      <c r="R33" s="834">
        <v>3</v>
      </c>
      <c r="S33" s="839">
        <v>1</v>
      </c>
      <c r="T33" s="838">
        <v>1</v>
      </c>
      <c r="U33" s="840">
        <v>1</v>
      </c>
    </row>
    <row r="34" spans="1:21" ht="14.4" customHeight="1" x14ac:dyDescent="0.3">
      <c r="A34" s="833">
        <v>6</v>
      </c>
      <c r="B34" s="834" t="s">
        <v>1357</v>
      </c>
      <c r="C34" s="834" t="s">
        <v>1361</v>
      </c>
      <c r="D34" s="835" t="s">
        <v>1550</v>
      </c>
      <c r="E34" s="836" t="s">
        <v>1367</v>
      </c>
      <c r="F34" s="834" t="s">
        <v>1358</v>
      </c>
      <c r="G34" s="834" t="s">
        <v>1451</v>
      </c>
      <c r="H34" s="834" t="s">
        <v>564</v>
      </c>
      <c r="I34" s="834" t="s">
        <v>1452</v>
      </c>
      <c r="J34" s="834" t="s">
        <v>1453</v>
      </c>
      <c r="K34" s="834" t="s">
        <v>1454</v>
      </c>
      <c r="L34" s="837">
        <v>123.2</v>
      </c>
      <c r="M34" s="837">
        <v>123.2</v>
      </c>
      <c r="N34" s="834">
        <v>1</v>
      </c>
      <c r="O34" s="838">
        <v>1</v>
      </c>
      <c r="P34" s="837"/>
      <c r="Q34" s="839">
        <v>0</v>
      </c>
      <c r="R34" s="834"/>
      <c r="S34" s="839">
        <v>0</v>
      </c>
      <c r="T34" s="838"/>
      <c r="U34" s="840">
        <v>0</v>
      </c>
    </row>
    <row r="35" spans="1:21" ht="14.4" customHeight="1" x14ac:dyDescent="0.3">
      <c r="A35" s="833">
        <v>6</v>
      </c>
      <c r="B35" s="834" t="s">
        <v>1357</v>
      </c>
      <c r="C35" s="834" t="s">
        <v>1361</v>
      </c>
      <c r="D35" s="835" t="s">
        <v>1550</v>
      </c>
      <c r="E35" s="836" t="s">
        <v>1367</v>
      </c>
      <c r="F35" s="834" t="s">
        <v>1358</v>
      </c>
      <c r="G35" s="834" t="s">
        <v>1455</v>
      </c>
      <c r="H35" s="834" t="s">
        <v>564</v>
      </c>
      <c r="I35" s="834" t="s">
        <v>1456</v>
      </c>
      <c r="J35" s="834" t="s">
        <v>1457</v>
      </c>
      <c r="K35" s="834" t="s">
        <v>1458</v>
      </c>
      <c r="L35" s="837">
        <v>144.19</v>
      </c>
      <c r="M35" s="837">
        <v>144.19</v>
      </c>
      <c r="N35" s="834">
        <v>1</v>
      </c>
      <c r="O35" s="838">
        <v>0.5</v>
      </c>
      <c r="P35" s="837"/>
      <c r="Q35" s="839">
        <v>0</v>
      </c>
      <c r="R35" s="834"/>
      <c r="S35" s="839">
        <v>0</v>
      </c>
      <c r="T35" s="838"/>
      <c r="U35" s="840">
        <v>0</v>
      </c>
    </row>
    <row r="36" spans="1:21" ht="14.4" customHeight="1" x14ac:dyDescent="0.3">
      <c r="A36" s="833">
        <v>6</v>
      </c>
      <c r="B36" s="834" t="s">
        <v>1357</v>
      </c>
      <c r="C36" s="834" t="s">
        <v>1361</v>
      </c>
      <c r="D36" s="835" t="s">
        <v>1550</v>
      </c>
      <c r="E36" s="836" t="s">
        <v>1367</v>
      </c>
      <c r="F36" s="834" t="s">
        <v>1358</v>
      </c>
      <c r="G36" s="834" t="s">
        <v>1459</v>
      </c>
      <c r="H36" s="834" t="s">
        <v>564</v>
      </c>
      <c r="I36" s="834" t="s">
        <v>1460</v>
      </c>
      <c r="J36" s="834" t="s">
        <v>1461</v>
      </c>
      <c r="K36" s="834" t="s">
        <v>1462</v>
      </c>
      <c r="L36" s="837">
        <v>58.77</v>
      </c>
      <c r="M36" s="837">
        <v>352.62</v>
      </c>
      <c r="N36" s="834">
        <v>6</v>
      </c>
      <c r="O36" s="838">
        <v>2</v>
      </c>
      <c r="P36" s="837">
        <v>352.62</v>
      </c>
      <c r="Q36" s="839">
        <v>1</v>
      </c>
      <c r="R36" s="834">
        <v>6</v>
      </c>
      <c r="S36" s="839">
        <v>1</v>
      </c>
      <c r="T36" s="838">
        <v>2</v>
      </c>
      <c r="U36" s="840">
        <v>1</v>
      </c>
    </row>
    <row r="37" spans="1:21" ht="14.4" customHeight="1" x14ac:dyDescent="0.3">
      <c r="A37" s="833">
        <v>6</v>
      </c>
      <c r="B37" s="834" t="s">
        <v>1357</v>
      </c>
      <c r="C37" s="834" t="s">
        <v>1361</v>
      </c>
      <c r="D37" s="835" t="s">
        <v>1550</v>
      </c>
      <c r="E37" s="836" t="s">
        <v>1367</v>
      </c>
      <c r="F37" s="834" t="s">
        <v>1358</v>
      </c>
      <c r="G37" s="834" t="s">
        <v>1463</v>
      </c>
      <c r="H37" s="834" t="s">
        <v>564</v>
      </c>
      <c r="I37" s="834" t="s">
        <v>1464</v>
      </c>
      <c r="J37" s="834" t="s">
        <v>607</v>
      </c>
      <c r="K37" s="834" t="s">
        <v>1465</v>
      </c>
      <c r="L37" s="837">
        <v>35.25</v>
      </c>
      <c r="M37" s="837">
        <v>35.25</v>
      </c>
      <c r="N37" s="834">
        <v>1</v>
      </c>
      <c r="O37" s="838">
        <v>1</v>
      </c>
      <c r="P37" s="837">
        <v>35.25</v>
      </c>
      <c r="Q37" s="839">
        <v>1</v>
      </c>
      <c r="R37" s="834">
        <v>1</v>
      </c>
      <c r="S37" s="839">
        <v>1</v>
      </c>
      <c r="T37" s="838">
        <v>1</v>
      </c>
      <c r="U37" s="840">
        <v>1</v>
      </c>
    </row>
    <row r="38" spans="1:21" ht="14.4" customHeight="1" x14ac:dyDescent="0.3">
      <c r="A38" s="833">
        <v>6</v>
      </c>
      <c r="B38" s="834" t="s">
        <v>1357</v>
      </c>
      <c r="C38" s="834" t="s">
        <v>1361</v>
      </c>
      <c r="D38" s="835" t="s">
        <v>1550</v>
      </c>
      <c r="E38" s="836" t="s">
        <v>1367</v>
      </c>
      <c r="F38" s="834" t="s">
        <v>1358</v>
      </c>
      <c r="G38" s="834" t="s">
        <v>1466</v>
      </c>
      <c r="H38" s="834" t="s">
        <v>564</v>
      </c>
      <c r="I38" s="834" t="s">
        <v>1467</v>
      </c>
      <c r="J38" s="834" t="s">
        <v>1468</v>
      </c>
      <c r="K38" s="834" t="s">
        <v>1469</v>
      </c>
      <c r="L38" s="837">
        <v>173.31</v>
      </c>
      <c r="M38" s="837">
        <v>173.31</v>
      </c>
      <c r="N38" s="834">
        <v>1</v>
      </c>
      <c r="O38" s="838">
        <v>1</v>
      </c>
      <c r="P38" s="837">
        <v>173.31</v>
      </c>
      <c r="Q38" s="839">
        <v>1</v>
      </c>
      <c r="R38" s="834">
        <v>1</v>
      </c>
      <c r="S38" s="839">
        <v>1</v>
      </c>
      <c r="T38" s="838">
        <v>1</v>
      </c>
      <c r="U38" s="840">
        <v>1</v>
      </c>
    </row>
    <row r="39" spans="1:21" ht="14.4" customHeight="1" x14ac:dyDescent="0.3">
      <c r="A39" s="833">
        <v>6</v>
      </c>
      <c r="B39" s="834" t="s">
        <v>1357</v>
      </c>
      <c r="C39" s="834" t="s">
        <v>1361</v>
      </c>
      <c r="D39" s="835" t="s">
        <v>1550</v>
      </c>
      <c r="E39" s="836" t="s">
        <v>1367</v>
      </c>
      <c r="F39" s="834" t="s">
        <v>1358</v>
      </c>
      <c r="G39" s="834" t="s">
        <v>1470</v>
      </c>
      <c r="H39" s="834" t="s">
        <v>564</v>
      </c>
      <c r="I39" s="834" t="s">
        <v>1471</v>
      </c>
      <c r="J39" s="834" t="s">
        <v>1472</v>
      </c>
      <c r="K39" s="834" t="s">
        <v>1473</v>
      </c>
      <c r="L39" s="837">
        <v>0</v>
      </c>
      <c r="M39" s="837">
        <v>0</v>
      </c>
      <c r="N39" s="834">
        <v>1</v>
      </c>
      <c r="O39" s="838">
        <v>0.5</v>
      </c>
      <c r="P39" s="837"/>
      <c r="Q39" s="839"/>
      <c r="R39" s="834"/>
      <c r="S39" s="839">
        <v>0</v>
      </c>
      <c r="T39" s="838"/>
      <c r="U39" s="840">
        <v>0</v>
      </c>
    </row>
    <row r="40" spans="1:21" ht="14.4" customHeight="1" x14ac:dyDescent="0.3">
      <c r="A40" s="833">
        <v>6</v>
      </c>
      <c r="B40" s="834" t="s">
        <v>1357</v>
      </c>
      <c r="C40" s="834" t="s">
        <v>1361</v>
      </c>
      <c r="D40" s="835" t="s">
        <v>1550</v>
      </c>
      <c r="E40" s="836" t="s">
        <v>1367</v>
      </c>
      <c r="F40" s="834" t="s">
        <v>1358</v>
      </c>
      <c r="G40" s="834" t="s">
        <v>1474</v>
      </c>
      <c r="H40" s="834" t="s">
        <v>564</v>
      </c>
      <c r="I40" s="834" t="s">
        <v>1475</v>
      </c>
      <c r="J40" s="834" t="s">
        <v>979</v>
      </c>
      <c r="K40" s="834" t="s">
        <v>1476</v>
      </c>
      <c r="L40" s="837">
        <v>0</v>
      </c>
      <c r="M40" s="837">
        <v>0</v>
      </c>
      <c r="N40" s="834">
        <v>5</v>
      </c>
      <c r="O40" s="838">
        <v>1</v>
      </c>
      <c r="P40" s="837">
        <v>0</v>
      </c>
      <c r="Q40" s="839"/>
      <c r="R40" s="834">
        <v>5</v>
      </c>
      <c r="S40" s="839">
        <v>1</v>
      </c>
      <c r="T40" s="838">
        <v>1</v>
      </c>
      <c r="U40" s="840">
        <v>1</v>
      </c>
    </row>
    <row r="41" spans="1:21" ht="14.4" customHeight="1" x14ac:dyDescent="0.3">
      <c r="A41" s="833">
        <v>6</v>
      </c>
      <c r="B41" s="834" t="s">
        <v>1357</v>
      </c>
      <c r="C41" s="834" t="s">
        <v>1361</v>
      </c>
      <c r="D41" s="835" t="s">
        <v>1550</v>
      </c>
      <c r="E41" s="836" t="s">
        <v>1367</v>
      </c>
      <c r="F41" s="834" t="s">
        <v>1358</v>
      </c>
      <c r="G41" s="834" t="s">
        <v>1477</v>
      </c>
      <c r="H41" s="834" t="s">
        <v>564</v>
      </c>
      <c r="I41" s="834" t="s">
        <v>1478</v>
      </c>
      <c r="J41" s="834" t="s">
        <v>1479</v>
      </c>
      <c r="K41" s="834" t="s">
        <v>1480</v>
      </c>
      <c r="L41" s="837">
        <v>16.77</v>
      </c>
      <c r="M41" s="837">
        <v>16.77</v>
      </c>
      <c r="N41" s="834">
        <v>1</v>
      </c>
      <c r="O41" s="838">
        <v>1</v>
      </c>
      <c r="P41" s="837">
        <v>16.77</v>
      </c>
      <c r="Q41" s="839">
        <v>1</v>
      </c>
      <c r="R41" s="834">
        <v>1</v>
      </c>
      <c r="S41" s="839">
        <v>1</v>
      </c>
      <c r="T41" s="838">
        <v>1</v>
      </c>
      <c r="U41" s="840">
        <v>1</v>
      </c>
    </row>
    <row r="42" spans="1:21" ht="14.4" customHeight="1" x14ac:dyDescent="0.3">
      <c r="A42" s="833">
        <v>6</v>
      </c>
      <c r="B42" s="834" t="s">
        <v>1357</v>
      </c>
      <c r="C42" s="834" t="s">
        <v>1361</v>
      </c>
      <c r="D42" s="835" t="s">
        <v>1550</v>
      </c>
      <c r="E42" s="836" t="s">
        <v>1367</v>
      </c>
      <c r="F42" s="834" t="s">
        <v>1358</v>
      </c>
      <c r="G42" s="834" t="s">
        <v>1428</v>
      </c>
      <c r="H42" s="834" t="s">
        <v>564</v>
      </c>
      <c r="I42" s="834" t="s">
        <v>1429</v>
      </c>
      <c r="J42" s="834" t="s">
        <v>1430</v>
      </c>
      <c r="K42" s="834" t="s">
        <v>1431</v>
      </c>
      <c r="L42" s="837">
        <v>107.27</v>
      </c>
      <c r="M42" s="837">
        <v>107.27</v>
      </c>
      <c r="N42" s="834">
        <v>1</v>
      </c>
      <c r="O42" s="838">
        <v>1</v>
      </c>
      <c r="P42" s="837"/>
      <c r="Q42" s="839">
        <v>0</v>
      </c>
      <c r="R42" s="834"/>
      <c r="S42" s="839">
        <v>0</v>
      </c>
      <c r="T42" s="838"/>
      <c r="U42" s="840">
        <v>0</v>
      </c>
    </row>
    <row r="43" spans="1:21" ht="14.4" customHeight="1" x14ac:dyDescent="0.3">
      <c r="A43" s="833">
        <v>6</v>
      </c>
      <c r="B43" s="834" t="s">
        <v>1357</v>
      </c>
      <c r="C43" s="834" t="s">
        <v>1361</v>
      </c>
      <c r="D43" s="835" t="s">
        <v>1550</v>
      </c>
      <c r="E43" s="836" t="s">
        <v>1367</v>
      </c>
      <c r="F43" s="834" t="s">
        <v>1359</v>
      </c>
      <c r="G43" s="834" t="s">
        <v>1378</v>
      </c>
      <c r="H43" s="834" t="s">
        <v>564</v>
      </c>
      <c r="I43" s="834" t="s">
        <v>1379</v>
      </c>
      <c r="J43" s="834" t="s">
        <v>1380</v>
      </c>
      <c r="K43" s="834" t="s">
        <v>1381</v>
      </c>
      <c r="L43" s="837">
        <v>864.39</v>
      </c>
      <c r="M43" s="837">
        <v>2593.17</v>
      </c>
      <c r="N43" s="834">
        <v>3</v>
      </c>
      <c r="O43" s="838">
        <v>3</v>
      </c>
      <c r="P43" s="837">
        <v>2593.17</v>
      </c>
      <c r="Q43" s="839">
        <v>1</v>
      </c>
      <c r="R43" s="834">
        <v>3</v>
      </c>
      <c r="S43" s="839">
        <v>1</v>
      </c>
      <c r="T43" s="838">
        <v>3</v>
      </c>
      <c r="U43" s="840">
        <v>1</v>
      </c>
    </row>
    <row r="44" spans="1:21" ht="14.4" customHeight="1" x14ac:dyDescent="0.3">
      <c r="A44" s="833">
        <v>6</v>
      </c>
      <c r="B44" s="834" t="s">
        <v>1357</v>
      </c>
      <c r="C44" s="834" t="s">
        <v>1361</v>
      </c>
      <c r="D44" s="835" t="s">
        <v>1550</v>
      </c>
      <c r="E44" s="836" t="s">
        <v>1367</v>
      </c>
      <c r="F44" s="834" t="s">
        <v>1359</v>
      </c>
      <c r="G44" s="834" t="s">
        <v>1378</v>
      </c>
      <c r="H44" s="834" t="s">
        <v>564</v>
      </c>
      <c r="I44" s="834" t="s">
        <v>1382</v>
      </c>
      <c r="J44" s="834" t="s">
        <v>1383</v>
      </c>
      <c r="K44" s="834" t="s">
        <v>1384</v>
      </c>
      <c r="L44" s="837">
        <v>1978.94</v>
      </c>
      <c r="M44" s="837">
        <v>5936.82</v>
      </c>
      <c r="N44" s="834">
        <v>3</v>
      </c>
      <c r="O44" s="838">
        <v>3</v>
      </c>
      <c r="P44" s="837">
        <v>3957.88</v>
      </c>
      <c r="Q44" s="839">
        <v>0.66666666666666674</v>
      </c>
      <c r="R44" s="834">
        <v>2</v>
      </c>
      <c r="S44" s="839">
        <v>0.66666666666666663</v>
      </c>
      <c r="T44" s="838">
        <v>2</v>
      </c>
      <c r="U44" s="840">
        <v>0.66666666666666663</v>
      </c>
    </row>
    <row r="45" spans="1:21" ht="14.4" customHeight="1" x14ac:dyDescent="0.3">
      <c r="A45" s="833">
        <v>6</v>
      </c>
      <c r="B45" s="834" t="s">
        <v>1357</v>
      </c>
      <c r="C45" s="834" t="s">
        <v>1361</v>
      </c>
      <c r="D45" s="835" t="s">
        <v>1550</v>
      </c>
      <c r="E45" s="836" t="s">
        <v>1367</v>
      </c>
      <c r="F45" s="834" t="s">
        <v>1359</v>
      </c>
      <c r="G45" s="834" t="s">
        <v>1378</v>
      </c>
      <c r="H45" s="834" t="s">
        <v>564</v>
      </c>
      <c r="I45" s="834" t="s">
        <v>1385</v>
      </c>
      <c r="J45" s="834" t="s">
        <v>1386</v>
      </c>
      <c r="K45" s="834" t="s">
        <v>1387</v>
      </c>
      <c r="L45" s="837">
        <v>700</v>
      </c>
      <c r="M45" s="837">
        <v>700</v>
      </c>
      <c r="N45" s="834">
        <v>1</v>
      </c>
      <c r="O45" s="838">
        <v>1</v>
      </c>
      <c r="P45" s="837"/>
      <c r="Q45" s="839">
        <v>0</v>
      </c>
      <c r="R45" s="834"/>
      <c r="S45" s="839">
        <v>0</v>
      </c>
      <c r="T45" s="838"/>
      <c r="U45" s="840">
        <v>0</v>
      </c>
    </row>
    <row r="46" spans="1:21" ht="14.4" customHeight="1" x14ac:dyDescent="0.3">
      <c r="A46" s="833">
        <v>6</v>
      </c>
      <c r="B46" s="834" t="s">
        <v>1357</v>
      </c>
      <c r="C46" s="834" t="s">
        <v>1361</v>
      </c>
      <c r="D46" s="835" t="s">
        <v>1550</v>
      </c>
      <c r="E46" s="836" t="s">
        <v>1372</v>
      </c>
      <c r="F46" s="834" t="s">
        <v>1358</v>
      </c>
      <c r="G46" s="834" t="s">
        <v>1481</v>
      </c>
      <c r="H46" s="834" t="s">
        <v>564</v>
      </c>
      <c r="I46" s="834" t="s">
        <v>1482</v>
      </c>
      <c r="J46" s="834" t="s">
        <v>1483</v>
      </c>
      <c r="K46" s="834" t="s">
        <v>1484</v>
      </c>
      <c r="L46" s="837">
        <v>62.04</v>
      </c>
      <c r="M46" s="837">
        <v>62.04</v>
      </c>
      <c r="N46" s="834">
        <v>1</v>
      </c>
      <c r="O46" s="838">
        <v>1</v>
      </c>
      <c r="P46" s="837">
        <v>62.04</v>
      </c>
      <c r="Q46" s="839">
        <v>1</v>
      </c>
      <c r="R46" s="834">
        <v>1</v>
      </c>
      <c r="S46" s="839">
        <v>1</v>
      </c>
      <c r="T46" s="838">
        <v>1</v>
      </c>
      <c r="U46" s="840">
        <v>1</v>
      </c>
    </row>
    <row r="47" spans="1:21" ht="14.4" customHeight="1" x14ac:dyDescent="0.3">
      <c r="A47" s="833">
        <v>6</v>
      </c>
      <c r="B47" s="834" t="s">
        <v>1357</v>
      </c>
      <c r="C47" s="834" t="s">
        <v>1361</v>
      </c>
      <c r="D47" s="835" t="s">
        <v>1550</v>
      </c>
      <c r="E47" s="836" t="s">
        <v>1372</v>
      </c>
      <c r="F47" s="834" t="s">
        <v>1358</v>
      </c>
      <c r="G47" s="834" t="s">
        <v>1432</v>
      </c>
      <c r="H47" s="834" t="s">
        <v>564</v>
      </c>
      <c r="I47" s="834" t="s">
        <v>1433</v>
      </c>
      <c r="J47" s="834" t="s">
        <v>1434</v>
      </c>
      <c r="K47" s="834" t="s">
        <v>1435</v>
      </c>
      <c r="L47" s="837">
        <v>973.26</v>
      </c>
      <c r="M47" s="837">
        <v>2919.7799999999997</v>
      </c>
      <c r="N47" s="834">
        <v>3</v>
      </c>
      <c r="O47" s="838">
        <v>1</v>
      </c>
      <c r="P47" s="837"/>
      <c r="Q47" s="839">
        <v>0</v>
      </c>
      <c r="R47" s="834"/>
      <c r="S47" s="839">
        <v>0</v>
      </c>
      <c r="T47" s="838"/>
      <c r="U47" s="840">
        <v>0</v>
      </c>
    </row>
    <row r="48" spans="1:21" ht="14.4" customHeight="1" x14ac:dyDescent="0.3">
      <c r="A48" s="833">
        <v>6</v>
      </c>
      <c r="B48" s="834" t="s">
        <v>1357</v>
      </c>
      <c r="C48" s="834" t="s">
        <v>1361</v>
      </c>
      <c r="D48" s="835" t="s">
        <v>1550</v>
      </c>
      <c r="E48" s="836" t="s">
        <v>1372</v>
      </c>
      <c r="F48" s="834" t="s">
        <v>1358</v>
      </c>
      <c r="G48" s="834" t="s">
        <v>1485</v>
      </c>
      <c r="H48" s="834" t="s">
        <v>614</v>
      </c>
      <c r="I48" s="834" t="s">
        <v>1486</v>
      </c>
      <c r="J48" s="834" t="s">
        <v>1487</v>
      </c>
      <c r="K48" s="834" t="s">
        <v>1488</v>
      </c>
      <c r="L48" s="837">
        <v>736.33</v>
      </c>
      <c r="M48" s="837">
        <v>736.33</v>
      </c>
      <c r="N48" s="834">
        <v>1</v>
      </c>
      <c r="O48" s="838">
        <v>1</v>
      </c>
      <c r="P48" s="837"/>
      <c r="Q48" s="839">
        <v>0</v>
      </c>
      <c r="R48" s="834"/>
      <c r="S48" s="839">
        <v>0</v>
      </c>
      <c r="T48" s="838"/>
      <c r="U48" s="840">
        <v>0</v>
      </c>
    </row>
    <row r="49" spans="1:21" ht="14.4" customHeight="1" x14ac:dyDescent="0.3">
      <c r="A49" s="833">
        <v>6</v>
      </c>
      <c r="B49" s="834" t="s">
        <v>1357</v>
      </c>
      <c r="C49" s="834" t="s">
        <v>1361</v>
      </c>
      <c r="D49" s="835" t="s">
        <v>1550</v>
      </c>
      <c r="E49" s="836" t="s">
        <v>1372</v>
      </c>
      <c r="F49" s="834" t="s">
        <v>1358</v>
      </c>
      <c r="G49" s="834" t="s">
        <v>1489</v>
      </c>
      <c r="H49" s="834" t="s">
        <v>564</v>
      </c>
      <c r="I49" s="834" t="s">
        <v>1490</v>
      </c>
      <c r="J49" s="834" t="s">
        <v>1491</v>
      </c>
      <c r="K49" s="834" t="s">
        <v>1492</v>
      </c>
      <c r="L49" s="837">
        <v>59.56</v>
      </c>
      <c r="M49" s="837">
        <v>59.56</v>
      </c>
      <c r="N49" s="834">
        <v>1</v>
      </c>
      <c r="O49" s="838">
        <v>1</v>
      </c>
      <c r="P49" s="837">
        <v>59.56</v>
      </c>
      <c r="Q49" s="839">
        <v>1</v>
      </c>
      <c r="R49" s="834">
        <v>1</v>
      </c>
      <c r="S49" s="839">
        <v>1</v>
      </c>
      <c r="T49" s="838">
        <v>1</v>
      </c>
      <c r="U49" s="840">
        <v>1</v>
      </c>
    </row>
    <row r="50" spans="1:21" ht="14.4" customHeight="1" x14ac:dyDescent="0.3">
      <c r="A50" s="833">
        <v>6</v>
      </c>
      <c r="B50" s="834" t="s">
        <v>1357</v>
      </c>
      <c r="C50" s="834" t="s">
        <v>1361</v>
      </c>
      <c r="D50" s="835" t="s">
        <v>1550</v>
      </c>
      <c r="E50" s="836" t="s">
        <v>1372</v>
      </c>
      <c r="F50" s="834" t="s">
        <v>1358</v>
      </c>
      <c r="G50" s="834" t="s">
        <v>1428</v>
      </c>
      <c r="H50" s="834" t="s">
        <v>564</v>
      </c>
      <c r="I50" s="834" t="s">
        <v>1429</v>
      </c>
      <c r="J50" s="834" t="s">
        <v>1430</v>
      </c>
      <c r="K50" s="834" t="s">
        <v>1431</v>
      </c>
      <c r="L50" s="837">
        <v>107.27</v>
      </c>
      <c r="M50" s="837">
        <v>214.54</v>
      </c>
      <c r="N50" s="834">
        <v>2</v>
      </c>
      <c r="O50" s="838">
        <v>1</v>
      </c>
      <c r="P50" s="837">
        <v>214.54</v>
      </c>
      <c r="Q50" s="839">
        <v>1</v>
      </c>
      <c r="R50" s="834">
        <v>2</v>
      </c>
      <c r="S50" s="839">
        <v>1</v>
      </c>
      <c r="T50" s="838">
        <v>1</v>
      </c>
      <c r="U50" s="840">
        <v>1</v>
      </c>
    </row>
    <row r="51" spans="1:21" ht="14.4" customHeight="1" x14ac:dyDescent="0.3">
      <c r="A51" s="833">
        <v>6</v>
      </c>
      <c r="B51" s="834" t="s">
        <v>1357</v>
      </c>
      <c r="C51" s="834" t="s">
        <v>1361</v>
      </c>
      <c r="D51" s="835" t="s">
        <v>1550</v>
      </c>
      <c r="E51" s="836" t="s">
        <v>1372</v>
      </c>
      <c r="F51" s="834" t="s">
        <v>1359</v>
      </c>
      <c r="G51" s="834" t="s">
        <v>1378</v>
      </c>
      <c r="H51" s="834" t="s">
        <v>564</v>
      </c>
      <c r="I51" s="834" t="s">
        <v>1379</v>
      </c>
      <c r="J51" s="834" t="s">
        <v>1380</v>
      </c>
      <c r="K51" s="834" t="s">
        <v>1381</v>
      </c>
      <c r="L51" s="837">
        <v>864.39</v>
      </c>
      <c r="M51" s="837">
        <v>17287.8</v>
      </c>
      <c r="N51" s="834">
        <v>20</v>
      </c>
      <c r="O51" s="838">
        <v>20</v>
      </c>
      <c r="P51" s="837">
        <v>13830.239999999998</v>
      </c>
      <c r="Q51" s="839">
        <v>0.79999999999999993</v>
      </c>
      <c r="R51" s="834">
        <v>16</v>
      </c>
      <c r="S51" s="839">
        <v>0.8</v>
      </c>
      <c r="T51" s="838">
        <v>16</v>
      </c>
      <c r="U51" s="840">
        <v>0.8</v>
      </c>
    </row>
    <row r="52" spans="1:21" ht="14.4" customHeight="1" x14ac:dyDescent="0.3">
      <c r="A52" s="833">
        <v>6</v>
      </c>
      <c r="B52" s="834" t="s">
        <v>1357</v>
      </c>
      <c r="C52" s="834" t="s">
        <v>1361</v>
      </c>
      <c r="D52" s="835" t="s">
        <v>1550</v>
      </c>
      <c r="E52" s="836" t="s">
        <v>1372</v>
      </c>
      <c r="F52" s="834" t="s">
        <v>1359</v>
      </c>
      <c r="G52" s="834" t="s">
        <v>1378</v>
      </c>
      <c r="H52" s="834" t="s">
        <v>564</v>
      </c>
      <c r="I52" s="834" t="s">
        <v>1382</v>
      </c>
      <c r="J52" s="834" t="s">
        <v>1383</v>
      </c>
      <c r="K52" s="834" t="s">
        <v>1384</v>
      </c>
      <c r="L52" s="837">
        <v>1978.94</v>
      </c>
      <c r="M52" s="837">
        <v>33641.979999999996</v>
      </c>
      <c r="N52" s="834">
        <v>17</v>
      </c>
      <c r="O52" s="838">
        <v>17</v>
      </c>
      <c r="P52" s="837">
        <v>27705.159999999996</v>
      </c>
      <c r="Q52" s="839">
        <v>0.82352941176470584</v>
      </c>
      <c r="R52" s="834">
        <v>14</v>
      </c>
      <c r="S52" s="839">
        <v>0.82352941176470584</v>
      </c>
      <c r="T52" s="838">
        <v>14</v>
      </c>
      <c r="U52" s="840">
        <v>0.82352941176470584</v>
      </c>
    </row>
    <row r="53" spans="1:21" ht="14.4" customHeight="1" x14ac:dyDescent="0.3">
      <c r="A53" s="833">
        <v>6</v>
      </c>
      <c r="B53" s="834" t="s">
        <v>1357</v>
      </c>
      <c r="C53" s="834" t="s">
        <v>1361</v>
      </c>
      <c r="D53" s="835" t="s">
        <v>1550</v>
      </c>
      <c r="E53" s="836" t="s">
        <v>1372</v>
      </c>
      <c r="F53" s="834" t="s">
        <v>1359</v>
      </c>
      <c r="G53" s="834" t="s">
        <v>1378</v>
      </c>
      <c r="H53" s="834" t="s">
        <v>564</v>
      </c>
      <c r="I53" s="834" t="s">
        <v>1385</v>
      </c>
      <c r="J53" s="834" t="s">
        <v>1386</v>
      </c>
      <c r="K53" s="834" t="s">
        <v>1387</v>
      </c>
      <c r="L53" s="837">
        <v>700</v>
      </c>
      <c r="M53" s="837">
        <v>15400</v>
      </c>
      <c r="N53" s="834">
        <v>22</v>
      </c>
      <c r="O53" s="838">
        <v>22</v>
      </c>
      <c r="P53" s="837">
        <v>12600</v>
      </c>
      <c r="Q53" s="839">
        <v>0.81818181818181823</v>
      </c>
      <c r="R53" s="834">
        <v>18</v>
      </c>
      <c r="S53" s="839">
        <v>0.81818181818181823</v>
      </c>
      <c r="T53" s="838">
        <v>18</v>
      </c>
      <c r="U53" s="840">
        <v>0.81818181818181823</v>
      </c>
    </row>
    <row r="54" spans="1:21" ht="14.4" customHeight="1" x14ac:dyDescent="0.3">
      <c r="A54" s="833">
        <v>6</v>
      </c>
      <c r="B54" s="834" t="s">
        <v>1357</v>
      </c>
      <c r="C54" s="834" t="s">
        <v>1361</v>
      </c>
      <c r="D54" s="835" t="s">
        <v>1550</v>
      </c>
      <c r="E54" s="836" t="s">
        <v>1372</v>
      </c>
      <c r="F54" s="834" t="s">
        <v>1359</v>
      </c>
      <c r="G54" s="834" t="s">
        <v>1493</v>
      </c>
      <c r="H54" s="834" t="s">
        <v>564</v>
      </c>
      <c r="I54" s="834" t="s">
        <v>1494</v>
      </c>
      <c r="J54" s="834" t="s">
        <v>1495</v>
      </c>
      <c r="K54" s="834" t="s">
        <v>1496</v>
      </c>
      <c r="L54" s="837">
        <v>200</v>
      </c>
      <c r="M54" s="837">
        <v>400</v>
      </c>
      <c r="N54" s="834">
        <v>2</v>
      </c>
      <c r="O54" s="838">
        <v>2</v>
      </c>
      <c r="P54" s="837">
        <v>400</v>
      </c>
      <c r="Q54" s="839">
        <v>1</v>
      </c>
      <c r="R54" s="834">
        <v>2</v>
      </c>
      <c r="S54" s="839">
        <v>1</v>
      </c>
      <c r="T54" s="838">
        <v>2</v>
      </c>
      <c r="U54" s="840">
        <v>1</v>
      </c>
    </row>
    <row r="55" spans="1:21" ht="14.4" customHeight="1" x14ac:dyDescent="0.3">
      <c r="A55" s="833">
        <v>6</v>
      </c>
      <c r="B55" s="834" t="s">
        <v>1357</v>
      </c>
      <c r="C55" s="834" t="s">
        <v>1361</v>
      </c>
      <c r="D55" s="835" t="s">
        <v>1550</v>
      </c>
      <c r="E55" s="836" t="s">
        <v>1366</v>
      </c>
      <c r="F55" s="834" t="s">
        <v>1358</v>
      </c>
      <c r="G55" s="834" t="s">
        <v>1497</v>
      </c>
      <c r="H55" s="834" t="s">
        <v>614</v>
      </c>
      <c r="I55" s="834" t="s">
        <v>1498</v>
      </c>
      <c r="J55" s="834" t="s">
        <v>1499</v>
      </c>
      <c r="K55" s="834" t="s">
        <v>1500</v>
      </c>
      <c r="L55" s="837">
        <v>425.17</v>
      </c>
      <c r="M55" s="837">
        <v>425.17</v>
      </c>
      <c r="N55" s="834">
        <v>1</v>
      </c>
      <c r="O55" s="838">
        <v>1</v>
      </c>
      <c r="P55" s="837">
        <v>425.17</v>
      </c>
      <c r="Q55" s="839">
        <v>1</v>
      </c>
      <c r="R55" s="834">
        <v>1</v>
      </c>
      <c r="S55" s="839">
        <v>1</v>
      </c>
      <c r="T55" s="838">
        <v>1</v>
      </c>
      <c r="U55" s="840">
        <v>1</v>
      </c>
    </row>
    <row r="56" spans="1:21" ht="14.4" customHeight="1" x14ac:dyDescent="0.3">
      <c r="A56" s="833">
        <v>6</v>
      </c>
      <c r="B56" s="834" t="s">
        <v>1357</v>
      </c>
      <c r="C56" s="834" t="s">
        <v>1361</v>
      </c>
      <c r="D56" s="835" t="s">
        <v>1550</v>
      </c>
      <c r="E56" s="836" t="s">
        <v>1366</v>
      </c>
      <c r="F56" s="834" t="s">
        <v>1358</v>
      </c>
      <c r="G56" s="834" t="s">
        <v>1501</v>
      </c>
      <c r="H56" s="834" t="s">
        <v>564</v>
      </c>
      <c r="I56" s="834" t="s">
        <v>1502</v>
      </c>
      <c r="J56" s="834" t="s">
        <v>767</v>
      </c>
      <c r="K56" s="834" t="s">
        <v>769</v>
      </c>
      <c r="L56" s="837">
        <v>78.33</v>
      </c>
      <c r="M56" s="837">
        <v>78.33</v>
      </c>
      <c r="N56" s="834">
        <v>1</v>
      </c>
      <c r="O56" s="838">
        <v>1</v>
      </c>
      <c r="P56" s="837"/>
      <c r="Q56" s="839">
        <v>0</v>
      </c>
      <c r="R56" s="834"/>
      <c r="S56" s="839">
        <v>0</v>
      </c>
      <c r="T56" s="838"/>
      <c r="U56" s="840">
        <v>0</v>
      </c>
    </row>
    <row r="57" spans="1:21" ht="14.4" customHeight="1" x14ac:dyDescent="0.3">
      <c r="A57" s="833">
        <v>6</v>
      </c>
      <c r="B57" s="834" t="s">
        <v>1357</v>
      </c>
      <c r="C57" s="834" t="s">
        <v>1361</v>
      </c>
      <c r="D57" s="835" t="s">
        <v>1550</v>
      </c>
      <c r="E57" s="836" t="s">
        <v>1366</v>
      </c>
      <c r="F57" s="834" t="s">
        <v>1358</v>
      </c>
      <c r="G57" s="834" t="s">
        <v>1503</v>
      </c>
      <c r="H57" s="834" t="s">
        <v>564</v>
      </c>
      <c r="I57" s="834" t="s">
        <v>1504</v>
      </c>
      <c r="J57" s="834" t="s">
        <v>1505</v>
      </c>
      <c r="K57" s="834" t="s">
        <v>1506</v>
      </c>
      <c r="L57" s="837">
        <v>46.99</v>
      </c>
      <c r="M57" s="837">
        <v>46.99</v>
      </c>
      <c r="N57" s="834">
        <v>1</v>
      </c>
      <c r="O57" s="838"/>
      <c r="P57" s="837"/>
      <c r="Q57" s="839">
        <v>0</v>
      </c>
      <c r="R57" s="834"/>
      <c r="S57" s="839">
        <v>0</v>
      </c>
      <c r="T57" s="838"/>
      <c r="U57" s="840"/>
    </row>
    <row r="58" spans="1:21" ht="14.4" customHeight="1" x14ac:dyDescent="0.3">
      <c r="A58" s="833">
        <v>6</v>
      </c>
      <c r="B58" s="834" t="s">
        <v>1357</v>
      </c>
      <c r="C58" s="834" t="s">
        <v>1361</v>
      </c>
      <c r="D58" s="835" t="s">
        <v>1550</v>
      </c>
      <c r="E58" s="836" t="s">
        <v>1366</v>
      </c>
      <c r="F58" s="834" t="s">
        <v>1358</v>
      </c>
      <c r="G58" s="834" t="s">
        <v>1507</v>
      </c>
      <c r="H58" s="834" t="s">
        <v>564</v>
      </c>
      <c r="I58" s="834" t="s">
        <v>1508</v>
      </c>
      <c r="J58" s="834" t="s">
        <v>650</v>
      </c>
      <c r="K58" s="834" t="s">
        <v>1509</v>
      </c>
      <c r="L58" s="837">
        <v>38.56</v>
      </c>
      <c r="M58" s="837">
        <v>38.56</v>
      </c>
      <c r="N58" s="834">
        <v>1</v>
      </c>
      <c r="O58" s="838">
        <v>1</v>
      </c>
      <c r="P58" s="837"/>
      <c r="Q58" s="839">
        <v>0</v>
      </c>
      <c r="R58" s="834"/>
      <c r="S58" s="839">
        <v>0</v>
      </c>
      <c r="T58" s="838"/>
      <c r="U58" s="840">
        <v>0</v>
      </c>
    </row>
    <row r="59" spans="1:21" ht="14.4" customHeight="1" x14ac:dyDescent="0.3">
      <c r="A59" s="833">
        <v>6</v>
      </c>
      <c r="B59" s="834" t="s">
        <v>1357</v>
      </c>
      <c r="C59" s="834" t="s">
        <v>1361</v>
      </c>
      <c r="D59" s="835" t="s">
        <v>1550</v>
      </c>
      <c r="E59" s="836" t="s">
        <v>1366</v>
      </c>
      <c r="F59" s="834" t="s">
        <v>1358</v>
      </c>
      <c r="G59" s="834" t="s">
        <v>1510</v>
      </c>
      <c r="H59" s="834" t="s">
        <v>564</v>
      </c>
      <c r="I59" s="834" t="s">
        <v>1511</v>
      </c>
      <c r="J59" s="834" t="s">
        <v>1512</v>
      </c>
      <c r="K59" s="834" t="s">
        <v>1513</v>
      </c>
      <c r="L59" s="837">
        <v>174.59</v>
      </c>
      <c r="M59" s="837">
        <v>174.59</v>
      </c>
      <c r="N59" s="834">
        <v>1</v>
      </c>
      <c r="O59" s="838">
        <v>1</v>
      </c>
      <c r="P59" s="837"/>
      <c r="Q59" s="839">
        <v>0</v>
      </c>
      <c r="R59" s="834"/>
      <c r="S59" s="839">
        <v>0</v>
      </c>
      <c r="T59" s="838"/>
      <c r="U59" s="840">
        <v>0</v>
      </c>
    </row>
    <row r="60" spans="1:21" ht="14.4" customHeight="1" x14ac:dyDescent="0.3">
      <c r="A60" s="833">
        <v>6</v>
      </c>
      <c r="B60" s="834" t="s">
        <v>1357</v>
      </c>
      <c r="C60" s="834" t="s">
        <v>1361</v>
      </c>
      <c r="D60" s="835" t="s">
        <v>1550</v>
      </c>
      <c r="E60" s="836" t="s">
        <v>1366</v>
      </c>
      <c r="F60" s="834" t="s">
        <v>1358</v>
      </c>
      <c r="G60" s="834" t="s">
        <v>1514</v>
      </c>
      <c r="H60" s="834" t="s">
        <v>614</v>
      </c>
      <c r="I60" s="834" t="s">
        <v>1219</v>
      </c>
      <c r="J60" s="834" t="s">
        <v>725</v>
      </c>
      <c r="K60" s="834" t="s">
        <v>727</v>
      </c>
      <c r="L60" s="837">
        <v>0</v>
      </c>
      <c r="M60" s="837">
        <v>0</v>
      </c>
      <c r="N60" s="834">
        <v>1</v>
      </c>
      <c r="O60" s="838">
        <v>0.5</v>
      </c>
      <c r="P60" s="837"/>
      <c r="Q60" s="839"/>
      <c r="R60" s="834"/>
      <c r="S60" s="839">
        <v>0</v>
      </c>
      <c r="T60" s="838"/>
      <c r="U60" s="840">
        <v>0</v>
      </c>
    </row>
    <row r="61" spans="1:21" ht="14.4" customHeight="1" x14ac:dyDescent="0.3">
      <c r="A61" s="833">
        <v>6</v>
      </c>
      <c r="B61" s="834" t="s">
        <v>1357</v>
      </c>
      <c r="C61" s="834" t="s">
        <v>1361</v>
      </c>
      <c r="D61" s="835" t="s">
        <v>1550</v>
      </c>
      <c r="E61" s="836" t="s">
        <v>1366</v>
      </c>
      <c r="F61" s="834" t="s">
        <v>1358</v>
      </c>
      <c r="G61" s="834" t="s">
        <v>1489</v>
      </c>
      <c r="H61" s="834" t="s">
        <v>564</v>
      </c>
      <c r="I61" s="834" t="s">
        <v>1515</v>
      </c>
      <c r="J61" s="834" t="s">
        <v>1516</v>
      </c>
      <c r="K61" s="834" t="s">
        <v>1517</v>
      </c>
      <c r="L61" s="837">
        <v>42.54</v>
      </c>
      <c r="M61" s="837">
        <v>42.54</v>
      </c>
      <c r="N61" s="834">
        <v>1</v>
      </c>
      <c r="O61" s="838">
        <v>0.5</v>
      </c>
      <c r="P61" s="837"/>
      <c r="Q61" s="839">
        <v>0</v>
      </c>
      <c r="R61" s="834"/>
      <c r="S61" s="839">
        <v>0</v>
      </c>
      <c r="T61" s="838"/>
      <c r="U61" s="840">
        <v>0</v>
      </c>
    </row>
    <row r="62" spans="1:21" ht="14.4" customHeight="1" x14ac:dyDescent="0.3">
      <c r="A62" s="833">
        <v>6</v>
      </c>
      <c r="B62" s="834" t="s">
        <v>1357</v>
      </c>
      <c r="C62" s="834" t="s">
        <v>1361</v>
      </c>
      <c r="D62" s="835" t="s">
        <v>1550</v>
      </c>
      <c r="E62" s="836" t="s">
        <v>1366</v>
      </c>
      <c r="F62" s="834" t="s">
        <v>1358</v>
      </c>
      <c r="G62" s="834" t="s">
        <v>1518</v>
      </c>
      <c r="H62" s="834" t="s">
        <v>564</v>
      </c>
      <c r="I62" s="834" t="s">
        <v>1519</v>
      </c>
      <c r="J62" s="834" t="s">
        <v>1520</v>
      </c>
      <c r="K62" s="834" t="s">
        <v>1521</v>
      </c>
      <c r="L62" s="837">
        <v>60.39</v>
      </c>
      <c r="M62" s="837">
        <v>483.12</v>
      </c>
      <c r="N62" s="834">
        <v>8</v>
      </c>
      <c r="O62" s="838">
        <v>2</v>
      </c>
      <c r="P62" s="837">
        <v>181.17000000000002</v>
      </c>
      <c r="Q62" s="839">
        <v>0.37500000000000006</v>
      </c>
      <c r="R62" s="834">
        <v>3</v>
      </c>
      <c r="S62" s="839">
        <v>0.375</v>
      </c>
      <c r="T62" s="838">
        <v>1</v>
      </c>
      <c r="U62" s="840">
        <v>0.5</v>
      </c>
    </row>
    <row r="63" spans="1:21" ht="14.4" customHeight="1" x14ac:dyDescent="0.3">
      <c r="A63" s="833">
        <v>6</v>
      </c>
      <c r="B63" s="834" t="s">
        <v>1357</v>
      </c>
      <c r="C63" s="834" t="s">
        <v>1361</v>
      </c>
      <c r="D63" s="835" t="s">
        <v>1550</v>
      </c>
      <c r="E63" s="836" t="s">
        <v>1366</v>
      </c>
      <c r="F63" s="834" t="s">
        <v>1358</v>
      </c>
      <c r="G63" s="834" t="s">
        <v>1518</v>
      </c>
      <c r="H63" s="834" t="s">
        <v>564</v>
      </c>
      <c r="I63" s="834" t="s">
        <v>1522</v>
      </c>
      <c r="J63" s="834" t="s">
        <v>1520</v>
      </c>
      <c r="K63" s="834" t="s">
        <v>1523</v>
      </c>
      <c r="L63" s="837">
        <v>40.25</v>
      </c>
      <c r="M63" s="837">
        <v>120.75</v>
      </c>
      <c r="N63" s="834">
        <v>3</v>
      </c>
      <c r="O63" s="838">
        <v>1</v>
      </c>
      <c r="P63" s="837">
        <v>120.75</v>
      </c>
      <c r="Q63" s="839">
        <v>1</v>
      </c>
      <c r="R63" s="834">
        <v>3</v>
      </c>
      <c r="S63" s="839">
        <v>1</v>
      </c>
      <c r="T63" s="838">
        <v>1</v>
      </c>
      <c r="U63" s="840">
        <v>1</v>
      </c>
    </row>
    <row r="64" spans="1:21" ht="14.4" customHeight="1" x14ac:dyDescent="0.3">
      <c r="A64" s="833">
        <v>6</v>
      </c>
      <c r="B64" s="834" t="s">
        <v>1357</v>
      </c>
      <c r="C64" s="834" t="s">
        <v>1361</v>
      </c>
      <c r="D64" s="835" t="s">
        <v>1550</v>
      </c>
      <c r="E64" s="836" t="s">
        <v>1366</v>
      </c>
      <c r="F64" s="834" t="s">
        <v>1358</v>
      </c>
      <c r="G64" s="834" t="s">
        <v>1428</v>
      </c>
      <c r="H64" s="834" t="s">
        <v>564</v>
      </c>
      <c r="I64" s="834" t="s">
        <v>1429</v>
      </c>
      <c r="J64" s="834" t="s">
        <v>1430</v>
      </c>
      <c r="K64" s="834" t="s">
        <v>1431</v>
      </c>
      <c r="L64" s="837">
        <v>107.27</v>
      </c>
      <c r="M64" s="837">
        <v>214.54</v>
      </c>
      <c r="N64" s="834">
        <v>2</v>
      </c>
      <c r="O64" s="838">
        <v>1</v>
      </c>
      <c r="P64" s="837"/>
      <c r="Q64" s="839">
        <v>0</v>
      </c>
      <c r="R64" s="834"/>
      <c r="S64" s="839">
        <v>0</v>
      </c>
      <c r="T64" s="838"/>
      <c r="U64" s="840">
        <v>0</v>
      </c>
    </row>
    <row r="65" spans="1:21" ht="14.4" customHeight="1" x14ac:dyDescent="0.3">
      <c r="A65" s="833">
        <v>6</v>
      </c>
      <c r="B65" s="834" t="s">
        <v>1357</v>
      </c>
      <c r="C65" s="834" t="s">
        <v>1361</v>
      </c>
      <c r="D65" s="835" t="s">
        <v>1550</v>
      </c>
      <c r="E65" s="836" t="s">
        <v>1366</v>
      </c>
      <c r="F65" s="834" t="s">
        <v>1359</v>
      </c>
      <c r="G65" s="834" t="s">
        <v>1378</v>
      </c>
      <c r="H65" s="834" t="s">
        <v>564</v>
      </c>
      <c r="I65" s="834" t="s">
        <v>1379</v>
      </c>
      <c r="J65" s="834" t="s">
        <v>1380</v>
      </c>
      <c r="K65" s="834" t="s">
        <v>1381</v>
      </c>
      <c r="L65" s="837">
        <v>864.39</v>
      </c>
      <c r="M65" s="837">
        <v>1728.78</v>
      </c>
      <c r="N65" s="834">
        <v>2</v>
      </c>
      <c r="O65" s="838">
        <v>2</v>
      </c>
      <c r="P65" s="837">
        <v>1728.78</v>
      </c>
      <c r="Q65" s="839">
        <v>1</v>
      </c>
      <c r="R65" s="834">
        <v>2</v>
      </c>
      <c r="S65" s="839">
        <v>1</v>
      </c>
      <c r="T65" s="838">
        <v>2</v>
      </c>
      <c r="U65" s="840">
        <v>1</v>
      </c>
    </row>
    <row r="66" spans="1:21" ht="14.4" customHeight="1" x14ac:dyDescent="0.3">
      <c r="A66" s="833">
        <v>6</v>
      </c>
      <c r="B66" s="834" t="s">
        <v>1357</v>
      </c>
      <c r="C66" s="834" t="s">
        <v>1361</v>
      </c>
      <c r="D66" s="835" t="s">
        <v>1550</v>
      </c>
      <c r="E66" s="836" t="s">
        <v>1366</v>
      </c>
      <c r="F66" s="834" t="s">
        <v>1359</v>
      </c>
      <c r="G66" s="834" t="s">
        <v>1378</v>
      </c>
      <c r="H66" s="834" t="s">
        <v>564</v>
      </c>
      <c r="I66" s="834" t="s">
        <v>1382</v>
      </c>
      <c r="J66" s="834" t="s">
        <v>1383</v>
      </c>
      <c r="K66" s="834" t="s">
        <v>1384</v>
      </c>
      <c r="L66" s="837">
        <v>1978.94</v>
      </c>
      <c r="M66" s="837">
        <v>7915.76</v>
      </c>
      <c r="N66" s="834">
        <v>4</v>
      </c>
      <c r="O66" s="838">
        <v>4</v>
      </c>
      <c r="P66" s="837">
        <v>7915.76</v>
      </c>
      <c r="Q66" s="839">
        <v>1</v>
      </c>
      <c r="R66" s="834">
        <v>4</v>
      </c>
      <c r="S66" s="839">
        <v>1</v>
      </c>
      <c r="T66" s="838">
        <v>4</v>
      </c>
      <c r="U66" s="840">
        <v>1</v>
      </c>
    </row>
    <row r="67" spans="1:21" ht="14.4" customHeight="1" x14ac:dyDescent="0.3">
      <c r="A67" s="833">
        <v>6</v>
      </c>
      <c r="B67" s="834" t="s">
        <v>1357</v>
      </c>
      <c r="C67" s="834" t="s">
        <v>1361</v>
      </c>
      <c r="D67" s="835" t="s">
        <v>1550</v>
      </c>
      <c r="E67" s="836" t="s">
        <v>1366</v>
      </c>
      <c r="F67" s="834" t="s">
        <v>1359</v>
      </c>
      <c r="G67" s="834" t="s">
        <v>1378</v>
      </c>
      <c r="H67" s="834" t="s">
        <v>564</v>
      </c>
      <c r="I67" s="834" t="s">
        <v>1385</v>
      </c>
      <c r="J67" s="834" t="s">
        <v>1386</v>
      </c>
      <c r="K67" s="834" t="s">
        <v>1387</v>
      </c>
      <c r="L67" s="837">
        <v>700</v>
      </c>
      <c r="M67" s="837">
        <v>700</v>
      </c>
      <c r="N67" s="834">
        <v>1</v>
      </c>
      <c r="O67" s="838">
        <v>1</v>
      </c>
      <c r="P67" s="837">
        <v>700</v>
      </c>
      <c r="Q67" s="839">
        <v>1</v>
      </c>
      <c r="R67" s="834">
        <v>1</v>
      </c>
      <c r="S67" s="839">
        <v>1</v>
      </c>
      <c r="T67" s="838">
        <v>1</v>
      </c>
      <c r="U67" s="840">
        <v>1</v>
      </c>
    </row>
    <row r="68" spans="1:21" ht="14.4" customHeight="1" x14ac:dyDescent="0.3">
      <c r="A68" s="833">
        <v>6</v>
      </c>
      <c r="B68" s="834" t="s">
        <v>1357</v>
      </c>
      <c r="C68" s="834" t="s">
        <v>1361</v>
      </c>
      <c r="D68" s="835" t="s">
        <v>1550</v>
      </c>
      <c r="E68" s="836" t="s">
        <v>1368</v>
      </c>
      <c r="F68" s="834" t="s">
        <v>1358</v>
      </c>
      <c r="G68" s="834" t="s">
        <v>1392</v>
      </c>
      <c r="H68" s="834" t="s">
        <v>564</v>
      </c>
      <c r="I68" s="834" t="s">
        <v>1524</v>
      </c>
      <c r="J68" s="834" t="s">
        <v>1394</v>
      </c>
      <c r="K68" s="834" t="s">
        <v>1525</v>
      </c>
      <c r="L68" s="837">
        <v>159.16999999999999</v>
      </c>
      <c r="M68" s="837">
        <v>159.16999999999999</v>
      </c>
      <c r="N68" s="834">
        <v>1</v>
      </c>
      <c r="O68" s="838">
        <v>1</v>
      </c>
      <c r="P68" s="837">
        <v>159.16999999999999</v>
      </c>
      <c r="Q68" s="839">
        <v>1</v>
      </c>
      <c r="R68" s="834">
        <v>1</v>
      </c>
      <c r="S68" s="839">
        <v>1</v>
      </c>
      <c r="T68" s="838">
        <v>1</v>
      </c>
      <c r="U68" s="840">
        <v>1</v>
      </c>
    </row>
    <row r="69" spans="1:21" ht="14.4" customHeight="1" x14ac:dyDescent="0.3">
      <c r="A69" s="833">
        <v>6</v>
      </c>
      <c r="B69" s="834" t="s">
        <v>1357</v>
      </c>
      <c r="C69" s="834" t="s">
        <v>1361</v>
      </c>
      <c r="D69" s="835" t="s">
        <v>1550</v>
      </c>
      <c r="E69" s="836" t="s">
        <v>1368</v>
      </c>
      <c r="F69" s="834" t="s">
        <v>1358</v>
      </c>
      <c r="G69" s="834" t="s">
        <v>1436</v>
      </c>
      <c r="H69" s="834" t="s">
        <v>564</v>
      </c>
      <c r="I69" s="834" t="s">
        <v>1437</v>
      </c>
      <c r="J69" s="834" t="s">
        <v>1438</v>
      </c>
      <c r="K69" s="834" t="s">
        <v>1439</v>
      </c>
      <c r="L69" s="837">
        <v>132.97999999999999</v>
      </c>
      <c r="M69" s="837">
        <v>132.97999999999999</v>
      </c>
      <c r="N69" s="834">
        <v>1</v>
      </c>
      <c r="O69" s="838">
        <v>1</v>
      </c>
      <c r="P69" s="837">
        <v>132.97999999999999</v>
      </c>
      <c r="Q69" s="839">
        <v>1</v>
      </c>
      <c r="R69" s="834">
        <v>1</v>
      </c>
      <c r="S69" s="839">
        <v>1</v>
      </c>
      <c r="T69" s="838">
        <v>1</v>
      </c>
      <c r="U69" s="840">
        <v>1</v>
      </c>
    </row>
    <row r="70" spans="1:21" ht="14.4" customHeight="1" x14ac:dyDescent="0.3">
      <c r="A70" s="833">
        <v>6</v>
      </c>
      <c r="B70" s="834" t="s">
        <v>1357</v>
      </c>
      <c r="C70" s="834" t="s">
        <v>1361</v>
      </c>
      <c r="D70" s="835" t="s">
        <v>1550</v>
      </c>
      <c r="E70" s="836" t="s">
        <v>1368</v>
      </c>
      <c r="F70" s="834" t="s">
        <v>1358</v>
      </c>
      <c r="G70" s="834" t="s">
        <v>1526</v>
      </c>
      <c r="H70" s="834" t="s">
        <v>564</v>
      </c>
      <c r="I70" s="834" t="s">
        <v>1527</v>
      </c>
      <c r="J70" s="834" t="s">
        <v>1528</v>
      </c>
      <c r="K70" s="834" t="s">
        <v>1529</v>
      </c>
      <c r="L70" s="837">
        <v>57.48</v>
      </c>
      <c r="M70" s="837">
        <v>57.48</v>
      </c>
      <c r="N70" s="834">
        <v>1</v>
      </c>
      <c r="O70" s="838">
        <v>1</v>
      </c>
      <c r="P70" s="837"/>
      <c r="Q70" s="839">
        <v>0</v>
      </c>
      <c r="R70" s="834"/>
      <c r="S70" s="839">
        <v>0</v>
      </c>
      <c r="T70" s="838"/>
      <c r="U70" s="840">
        <v>0</v>
      </c>
    </row>
    <row r="71" spans="1:21" ht="14.4" customHeight="1" x14ac:dyDescent="0.3">
      <c r="A71" s="833">
        <v>6</v>
      </c>
      <c r="B71" s="834" t="s">
        <v>1357</v>
      </c>
      <c r="C71" s="834" t="s">
        <v>1361</v>
      </c>
      <c r="D71" s="835" t="s">
        <v>1550</v>
      </c>
      <c r="E71" s="836" t="s">
        <v>1368</v>
      </c>
      <c r="F71" s="834" t="s">
        <v>1358</v>
      </c>
      <c r="G71" s="834" t="s">
        <v>1530</v>
      </c>
      <c r="H71" s="834" t="s">
        <v>614</v>
      </c>
      <c r="I71" s="834" t="s">
        <v>1194</v>
      </c>
      <c r="J71" s="834" t="s">
        <v>860</v>
      </c>
      <c r="K71" s="834" t="s">
        <v>1195</v>
      </c>
      <c r="L71" s="837">
        <v>154.36000000000001</v>
      </c>
      <c r="M71" s="837">
        <v>308.72000000000003</v>
      </c>
      <c r="N71" s="834">
        <v>2</v>
      </c>
      <c r="O71" s="838">
        <v>2</v>
      </c>
      <c r="P71" s="837">
        <v>308.72000000000003</v>
      </c>
      <c r="Q71" s="839">
        <v>1</v>
      </c>
      <c r="R71" s="834">
        <v>2</v>
      </c>
      <c r="S71" s="839">
        <v>1</v>
      </c>
      <c r="T71" s="838">
        <v>2</v>
      </c>
      <c r="U71" s="840">
        <v>1</v>
      </c>
    </row>
    <row r="72" spans="1:21" ht="14.4" customHeight="1" x14ac:dyDescent="0.3">
      <c r="A72" s="833">
        <v>6</v>
      </c>
      <c r="B72" s="834" t="s">
        <v>1357</v>
      </c>
      <c r="C72" s="834" t="s">
        <v>1361</v>
      </c>
      <c r="D72" s="835" t="s">
        <v>1550</v>
      </c>
      <c r="E72" s="836" t="s">
        <v>1368</v>
      </c>
      <c r="F72" s="834" t="s">
        <v>1359</v>
      </c>
      <c r="G72" s="834" t="s">
        <v>1378</v>
      </c>
      <c r="H72" s="834" t="s">
        <v>564</v>
      </c>
      <c r="I72" s="834" t="s">
        <v>1379</v>
      </c>
      <c r="J72" s="834" t="s">
        <v>1380</v>
      </c>
      <c r="K72" s="834" t="s">
        <v>1381</v>
      </c>
      <c r="L72" s="837">
        <v>864.39</v>
      </c>
      <c r="M72" s="837">
        <v>3457.56</v>
      </c>
      <c r="N72" s="834">
        <v>4</v>
      </c>
      <c r="O72" s="838">
        <v>4</v>
      </c>
      <c r="P72" s="837">
        <v>864.39</v>
      </c>
      <c r="Q72" s="839">
        <v>0.25</v>
      </c>
      <c r="R72" s="834">
        <v>1</v>
      </c>
      <c r="S72" s="839">
        <v>0.25</v>
      </c>
      <c r="T72" s="838">
        <v>1</v>
      </c>
      <c r="U72" s="840">
        <v>0.25</v>
      </c>
    </row>
    <row r="73" spans="1:21" ht="14.4" customHeight="1" x14ac:dyDescent="0.3">
      <c r="A73" s="833">
        <v>6</v>
      </c>
      <c r="B73" s="834" t="s">
        <v>1357</v>
      </c>
      <c r="C73" s="834" t="s">
        <v>1361</v>
      </c>
      <c r="D73" s="835" t="s">
        <v>1550</v>
      </c>
      <c r="E73" s="836" t="s">
        <v>1368</v>
      </c>
      <c r="F73" s="834" t="s">
        <v>1359</v>
      </c>
      <c r="G73" s="834" t="s">
        <v>1378</v>
      </c>
      <c r="H73" s="834" t="s">
        <v>564</v>
      </c>
      <c r="I73" s="834" t="s">
        <v>1382</v>
      </c>
      <c r="J73" s="834" t="s">
        <v>1383</v>
      </c>
      <c r="K73" s="834" t="s">
        <v>1384</v>
      </c>
      <c r="L73" s="837">
        <v>1978.94</v>
      </c>
      <c r="M73" s="837">
        <v>25726.22</v>
      </c>
      <c r="N73" s="834">
        <v>13</v>
      </c>
      <c r="O73" s="838">
        <v>13</v>
      </c>
      <c r="P73" s="837">
        <v>19789.400000000001</v>
      </c>
      <c r="Q73" s="839">
        <v>0.76923076923076927</v>
      </c>
      <c r="R73" s="834">
        <v>10</v>
      </c>
      <c r="S73" s="839">
        <v>0.76923076923076927</v>
      </c>
      <c r="T73" s="838">
        <v>10</v>
      </c>
      <c r="U73" s="840">
        <v>0.76923076923076927</v>
      </c>
    </row>
    <row r="74" spans="1:21" ht="14.4" customHeight="1" x14ac:dyDescent="0.3">
      <c r="A74" s="833">
        <v>6</v>
      </c>
      <c r="B74" s="834" t="s">
        <v>1357</v>
      </c>
      <c r="C74" s="834" t="s">
        <v>1361</v>
      </c>
      <c r="D74" s="835" t="s">
        <v>1550</v>
      </c>
      <c r="E74" s="836" t="s">
        <v>1368</v>
      </c>
      <c r="F74" s="834" t="s">
        <v>1359</v>
      </c>
      <c r="G74" s="834" t="s">
        <v>1378</v>
      </c>
      <c r="H74" s="834" t="s">
        <v>564</v>
      </c>
      <c r="I74" s="834" t="s">
        <v>1385</v>
      </c>
      <c r="J74" s="834" t="s">
        <v>1386</v>
      </c>
      <c r="K74" s="834" t="s">
        <v>1387</v>
      </c>
      <c r="L74" s="837">
        <v>700</v>
      </c>
      <c r="M74" s="837">
        <v>700</v>
      </c>
      <c r="N74" s="834">
        <v>1</v>
      </c>
      <c r="O74" s="838">
        <v>1</v>
      </c>
      <c r="P74" s="837">
        <v>700</v>
      </c>
      <c r="Q74" s="839">
        <v>1</v>
      </c>
      <c r="R74" s="834">
        <v>1</v>
      </c>
      <c r="S74" s="839">
        <v>1</v>
      </c>
      <c r="T74" s="838">
        <v>1</v>
      </c>
      <c r="U74" s="840">
        <v>1</v>
      </c>
    </row>
    <row r="75" spans="1:21" ht="14.4" customHeight="1" x14ac:dyDescent="0.3">
      <c r="A75" s="833">
        <v>6</v>
      </c>
      <c r="B75" s="834" t="s">
        <v>1357</v>
      </c>
      <c r="C75" s="834" t="s">
        <v>1361</v>
      </c>
      <c r="D75" s="835" t="s">
        <v>1550</v>
      </c>
      <c r="E75" s="836" t="s">
        <v>1373</v>
      </c>
      <c r="F75" s="834" t="s">
        <v>1358</v>
      </c>
      <c r="G75" s="834" t="s">
        <v>1497</v>
      </c>
      <c r="H75" s="834" t="s">
        <v>614</v>
      </c>
      <c r="I75" s="834" t="s">
        <v>1531</v>
      </c>
      <c r="J75" s="834" t="s">
        <v>1499</v>
      </c>
      <c r="K75" s="834" t="s">
        <v>1532</v>
      </c>
      <c r="L75" s="837">
        <v>119.7</v>
      </c>
      <c r="M75" s="837">
        <v>119.7</v>
      </c>
      <c r="N75" s="834">
        <v>1</v>
      </c>
      <c r="O75" s="838">
        <v>0.5</v>
      </c>
      <c r="P75" s="837"/>
      <c r="Q75" s="839">
        <v>0</v>
      </c>
      <c r="R75" s="834"/>
      <c r="S75" s="839">
        <v>0</v>
      </c>
      <c r="T75" s="838"/>
      <c r="U75" s="840">
        <v>0</v>
      </c>
    </row>
    <row r="76" spans="1:21" ht="14.4" customHeight="1" x14ac:dyDescent="0.3">
      <c r="A76" s="833">
        <v>6</v>
      </c>
      <c r="B76" s="834" t="s">
        <v>1357</v>
      </c>
      <c r="C76" s="834" t="s">
        <v>1361</v>
      </c>
      <c r="D76" s="835" t="s">
        <v>1550</v>
      </c>
      <c r="E76" s="836" t="s">
        <v>1373</v>
      </c>
      <c r="F76" s="834" t="s">
        <v>1358</v>
      </c>
      <c r="G76" s="834" t="s">
        <v>1503</v>
      </c>
      <c r="H76" s="834" t="s">
        <v>564</v>
      </c>
      <c r="I76" s="834" t="s">
        <v>1533</v>
      </c>
      <c r="J76" s="834" t="s">
        <v>910</v>
      </c>
      <c r="K76" s="834" t="s">
        <v>1534</v>
      </c>
      <c r="L76" s="837">
        <v>117.47</v>
      </c>
      <c r="M76" s="837">
        <v>117.47</v>
      </c>
      <c r="N76" s="834">
        <v>1</v>
      </c>
      <c r="O76" s="838">
        <v>1</v>
      </c>
      <c r="P76" s="837"/>
      <c r="Q76" s="839">
        <v>0</v>
      </c>
      <c r="R76" s="834"/>
      <c r="S76" s="839">
        <v>0</v>
      </c>
      <c r="T76" s="838"/>
      <c r="U76" s="840">
        <v>0</v>
      </c>
    </row>
    <row r="77" spans="1:21" ht="14.4" customHeight="1" x14ac:dyDescent="0.3">
      <c r="A77" s="833">
        <v>6</v>
      </c>
      <c r="B77" s="834" t="s">
        <v>1357</v>
      </c>
      <c r="C77" s="834" t="s">
        <v>1361</v>
      </c>
      <c r="D77" s="835" t="s">
        <v>1550</v>
      </c>
      <c r="E77" s="836" t="s">
        <v>1373</v>
      </c>
      <c r="F77" s="834" t="s">
        <v>1358</v>
      </c>
      <c r="G77" s="834" t="s">
        <v>1436</v>
      </c>
      <c r="H77" s="834" t="s">
        <v>564</v>
      </c>
      <c r="I77" s="834" t="s">
        <v>1437</v>
      </c>
      <c r="J77" s="834" t="s">
        <v>1438</v>
      </c>
      <c r="K77" s="834" t="s">
        <v>1439</v>
      </c>
      <c r="L77" s="837">
        <v>132.97999999999999</v>
      </c>
      <c r="M77" s="837">
        <v>265.95999999999998</v>
      </c>
      <c r="N77" s="834">
        <v>2</v>
      </c>
      <c r="O77" s="838">
        <v>1</v>
      </c>
      <c r="P77" s="837">
        <v>265.95999999999998</v>
      </c>
      <c r="Q77" s="839">
        <v>1</v>
      </c>
      <c r="R77" s="834">
        <v>2</v>
      </c>
      <c r="S77" s="839">
        <v>1</v>
      </c>
      <c r="T77" s="838">
        <v>1</v>
      </c>
      <c r="U77" s="840">
        <v>1</v>
      </c>
    </row>
    <row r="78" spans="1:21" ht="14.4" customHeight="1" x14ac:dyDescent="0.3">
      <c r="A78" s="833">
        <v>6</v>
      </c>
      <c r="B78" s="834" t="s">
        <v>1357</v>
      </c>
      <c r="C78" s="834" t="s">
        <v>1361</v>
      </c>
      <c r="D78" s="835" t="s">
        <v>1550</v>
      </c>
      <c r="E78" s="836" t="s">
        <v>1373</v>
      </c>
      <c r="F78" s="834" t="s">
        <v>1358</v>
      </c>
      <c r="G78" s="834" t="s">
        <v>1535</v>
      </c>
      <c r="H78" s="834" t="s">
        <v>564</v>
      </c>
      <c r="I78" s="834" t="s">
        <v>1536</v>
      </c>
      <c r="J78" s="834" t="s">
        <v>1537</v>
      </c>
      <c r="K78" s="834" t="s">
        <v>1538</v>
      </c>
      <c r="L78" s="837">
        <v>16.12</v>
      </c>
      <c r="M78" s="837">
        <v>16.12</v>
      </c>
      <c r="N78" s="834">
        <v>1</v>
      </c>
      <c r="O78" s="838">
        <v>0.5</v>
      </c>
      <c r="P78" s="837"/>
      <c r="Q78" s="839">
        <v>0</v>
      </c>
      <c r="R78" s="834"/>
      <c r="S78" s="839">
        <v>0</v>
      </c>
      <c r="T78" s="838"/>
      <c r="U78" s="840">
        <v>0</v>
      </c>
    </row>
    <row r="79" spans="1:21" ht="14.4" customHeight="1" x14ac:dyDescent="0.3">
      <c r="A79" s="833">
        <v>6</v>
      </c>
      <c r="B79" s="834" t="s">
        <v>1357</v>
      </c>
      <c r="C79" s="834" t="s">
        <v>1361</v>
      </c>
      <c r="D79" s="835" t="s">
        <v>1550</v>
      </c>
      <c r="E79" s="836" t="s">
        <v>1373</v>
      </c>
      <c r="F79" s="834" t="s">
        <v>1358</v>
      </c>
      <c r="G79" s="834" t="s">
        <v>1535</v>
      </c>
      <c r="H79" s="834" t="s">
        <v>564</v>
      </c>
      <c r="I79" s="834" t="s">
        <v>1539</v>
      </c>
      <c r="J79" s="834" t="s">
        <v>1540</v>
      </c>
      <c r="K79" s="834" t="s">
        <v>1242</v>
      </c>
      <c r="L79" s="837">
        <v>81.94</v>
      </c>
      <c r="M79" s="837">
        <v>81.94</v>
      </c>
      <c r="N79" s="834">
        <v>1</v>
      </c>
      <c r="O79" s="838">
        <v>1</v>
      </c>
      <c r="P79" s="837"/>
      <c r="Q79" s="839">
        <v>0</v>
      </c>
      <c r="R79" s="834"/>
      <c r="S79" s="839">
        <v>0</v>
      </c>
      <c r="T79" s="838"/>
      <c r="U79" s="840">
        <v>0</v>
      </c>
    </row>
    <row r="80" spans="1:21" ht="14.4" customHeight="1" x14ac:dyDescent="0.3">
      <c r="A80" s="833">
        <v>6</v>
      </c>
      <c r="B80" s="834" t="s">
        <v>1357</v>
      </c>
      <c r="C80" s="834" t="s">
        <v>1361</v>
      </c>
      <c r="D80" s="835" t="s">
        <v>1550</v>
      </c>
      <c r="E80" s="836" t="s">
        <v>1373</v>
      </c>
      <c r="F80" s="834" t="s">
        <v>1358</v>
      </c>
      <c r="G80" s="834" t="s">
        <v>1530</v>
      </c>
      <c r="H80" s="834" t="s">
        <v>614</v>
      </c>
      <c r="I80" s="834" t="s">
        <v>1541</v>
      </c>
      <c r="J80" s="834" t="s">
        <v>1542</v>
      </c>
      <c r="K80" s="834" t="s">
        <v>1543</v>
      </c>
      <c r="L80" s="837">
        <v>149.52000000000001</v>
      </c>
      <c r="M80" s="837">
        <v>149.52000000000001</v>
      </c>
      <c r="N80" s="834">
        <v>1</v>
      </c>
      <c r="O80" s="838">
        <v>1</v>
      </c>
      <c r="P80" s="837"/>
      <c r="Q80" s="839">
        <v>0</v>
      </c>
      <c r="R80" s="834"/>
      <c r="S80" s="839">
        <v>0</v>
      </c>
      <c r="T80" s="838"/>
      <c r="U80" s="840">
        <v>0</v>
      </c>
    </row>
    <row r="81" spans="1:21" ht="14.4" customHeight="1" x14ac:dyDescent="0.3">
      <c r="A81" s="833">
        <v>6</v>
      </c>
      <c r="B81" s="834" t="s">
        <v>1357</v>
      </c>
      <c r="C81" s="834" t="s">
        <v>1361</v>
      </c>
      <c r="D81" s="835" t="s">
        <v>1550</v>
      </c>
      <c r="E81" s="836" t="s">
        <v>1373</v>
      </c>
      <c r="F81" s="834" t="s">
        <v>1359</v>
      </c>
      <c r="G81" s="834" t="s">
        <v>1378</v>
      </c>
      <c r="H81" s="834" t="s">
        <v>564</v>
      </c>
      <c r="I81" s="834" t="s">
        <v>1379</v>
      </c>
      <c r="J81" s="834" t="s">
        <v>1380</v>
      </c>
      <c r="K81" s="834" t="s">
        <v>1381</v>
      </c>
      <c r="L81" s="837">
        <v>864.39</v>
      </c>
      <c r="M81" s="837">
        <v>6050.7300000000005</v>
      </c>
      <c r="N81" s="834">
        <v>7</v>
      </c>
      <c r="O81" s="838">
        <v>7</v>
      </c>
      <c r="P81" s="837">
        <v>5186.34</v>
      </c>
      <c r="Q81" s="839">
        <v>0.8571428571428571</v>
      </c>
      <c r="R81" s="834">
        <v>6</v>
      </c>
      <c r="S81" s="839">
        <v>0.8571428571428571</v>
      </c>
      <c r="T81" s="838">
        <v>6</v>
      </c>
      <c r="U81" s="840">
        <v>0.8571428571428571</v>
      </c>
    </row>
    <row r="82" spans="1:21" ht="14.4" customHeight="1" x14ac:dyDescent="0.3">
      <c r="A82" s="833">
        <v>6</v>
      </c>
      <c r="B82" s="834" t="s">
        <v>1357</v>
      </c>
      <c r="C82" s="834" t="s">
        <v>1361</v>
      </c>
      <c r="D82" s="835" t="s">
        <v>1550</v>
      </c>
      <c r="E82" s="836" t="s">
        <v>1373</v>
      </c>
      <c r="F82" s="834" t="s">
        <v>1359</v>
      </c>
      <c r="G82" s="834" t="s">
        <v>1378</v>
      </c>
      <c r="H82" s="834" t="s">
        <v>564</v>
      </c>
      <c r="I82" s="834" t="s">
        <v>1382</v>
      </c>
      <c r="J82" s="834" t="s">
        <v>1383</v>
      </c>
      <c r="K82" s="834" t="s">
        <v>1384</v>
      </c>
      <c r="L82" s="837">
        <v>1978.94</v>
      </c>
      <c r="M82" s="837">
        <v>29684.1</v>
      </c>
      <c r="N82" s="834">
        <v>15</v>
      </c>
      <c r="O82" s="838">
        <v>15</v>
      </c>
      <c r="P82" s="837">
        <v>25726.219999999998</v>
      </c>
      <c r="Q82" s="839">
        <v>0.86666666666666659</v>
      </c>
      <c r="R82" s="834">
        <v>13</v>
      </c>
      <c r="S82" s="839">
        <v>0.8666666666666667</v>
      </c>
      <c r="T82" s="838">
        <v>13</v>
      </c>
      <c r="U82" s="840">
        <v>0.8666666666666667</v>
      </c>
    </row>
    <row r="83" spans="1:21" ht="14.4" customHeight="1" x14ac:dyDescent="0.3">
      <c r="A83" s="833">
        <v>6</v>
      </c>
      <c r="B83" s="834" t="s">
        <v>1357</v>
      </c>
      <c r="C83" s="834" t="s">
        <v>1361</v>
      </c>
      <c r="D83" s="835" t="s">
        <v>1550</v>
      </c>
      <c r="E83" s="836" t="s">
        <v>1373</v>
      </c>
      <c r="F83" s="834" t="s">
        <v>1359</v>
      </c>
      <c r="G83" s="834" t="s">
        <v>1378</v>
      </c>
      <c r="H83" s="834" t="s">
        <v>564</v>
      </c>
      <c r="I83" s="834" t="s">
        <v>1385</v>
      </c>
      <c r="J83" s="834" t="s">
        <v>1386</v>
      </c>
      <c r="K83" s="834" t="s">
        <v>1387</v>
      </c>
      <c r="L83" s="837">
        <v>700</v>
      </c>
      <c r="M83" s="837">
        <v>2800</v>
      </c>
      <c r="N83" s="834">
        <v>4</v>
      </c>
      <c r="O83" s="838">
        <v>4</v>
      </c>
      <c r="P83" s="837">
        <v>2800</v>
      </c>
      <c r="Q83" s="839">
        <v>1</v>
      </c>
      <c r="R83" s="834">
        <v>4</v>
      </c>
      <c r="S83" s="839">
        <v>1</v>
      </c>
      <c r="T83" s="838">
        <v>4</v>
      </c>
      <c r="U83" s="840">
        <v>1</v>
      </c>
    </row>
    <row r="84" spans="1:21" ht="14.4" customHeight="1" x14ac:dyDescent="0.3">
      <c r="A84" s="833">
        <v>6</v>
      </c>
      <c r="B84" s="834" t="s">
        <v>1357</v>
      </c>
      <c r="C84" s="834" t="s">
        <v>1361</v>
      </c>
      <c r="D84" s="835" t="s">
        <v>1550</v>
      </c>
      <c r="E84" s="836" t="s">
        <v>1373</v>
      </c>
      <c r="F84" s="834" t="s">
        <v>1359</v>
      </c>
      <c r="G84" s="834" t="s">
        <v>1378</v>
      </c>
      <c r="H84" s="834" t="s">
        <v>564</v>
      </c>
      <c r="I84" s="834" t="s">
        <v>1544</v>
      </c>
      <c r="J84" s="834" t="s">
        <v>1545</v>
      </c>
      <c r="K84" s="834" t="s">
        <v>1546</v>
      </c>
      <c r="L84" s="837">
        <v>700</v>
      </c>
      <c r="M84" s="837">
        <v>700</v>
      </c>
      <c r="N84" s="834">
        <v>1</v>
      </c>
      <c r="O84" s="838">
        <v>1</v>
      </c>
      <c r="P84" s="837"/>
      <c r="Q84" s="839">
        <v>0</v>
      </c>
      <c r="R84" s="834"/>
      <c r="S84" s="839">
        <v>0</v>
      </c>
      <c r="T84" s="838"/>
      <c r="U84" s="840">
        <v>0</v>
      </c>
    </row>
    <row r="85" spans="1:21" ht="14.4" customHeight="1" thickBot="1" x14ac:dyDescent="0.35">
      <c r="A85" s="841">
        <v>6</v>
      </c>
      <c r="B85" s="842" t="s">
        <v>1357</v>
      </c>
      <c r="C85" s="842" t="s">
        <v>1361</v>
      </c>
      <c r="D85" s="843" t="s">
        <v>1550</v>
      </c>
      <c r="E85" s="844" t="s">
        <v>1373</v>
      </c>
      <c r="F85" s="842" t="s">
        <v>1359</v>
      </c>
      <c r="G85" s="842" t="s">
        <v>1378</v>
      </c>
      <c r="H85" s="842" t="s">
        <v>564</v>
      </c>
      <c r="I85" s="842" t="s">
        <v>1547</v>
      </c>
      <c r="J85" s="842" t="s">
        <v>1548</v>
      </c>
      <c r="K85" s="842" t="s">
        <v>1549</v>
      </c>
      <c r="L85" s="845">
        <v>337.15</v>
      </c>
      <c r="M85" s="845">
        <v>337.15</v>
      </c>
      <c r="N85" s="842">
        <v>1</v>
      </c>
      <c r="O85" s="846">
        <v>1</v>
      </c>
      <c r="P85" s="845">
        <v>337.15</v>
      </c>
      <c r="Q85" s="847">
        <v>1</v>
      </c>
      <c r="R85" s="842">
        <v>1</v>
      </c>
      <c r="S85" s="847">
        <v>1</v>
      </c>
      <c r="T85" s="846">
        <v>1</v>
      </c>
      <c r="U85" s="848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5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7" width="8.88671875" style="247" customWidth="1"/>
    <col min="8" max="16384" width="8.88671875" style="247"/>
  </cols>
  <sheetData>
    <row r="1" spans="1:6" ht="37.799999999999997" customHeight="1" thickBot="1" x14ac:dyDescent="0.4">
      <c r="A1" s="550" t="s">
        <v>1552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328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849" t="s">
        <v>209</v>
      </c>
      <c r="B4" s="764" t="s">
        <v>14</v>
      </c>
      <c r="C4" s="765" t="s">
        <v>2</v>
      </c>
      <c r="D4" s="764" t="s">
        <v>14</v>
      </c>
      <c r="E4" s="765" t="s">
        <v>2</v>
      </c>
      <c r="F4" s="766" t="s">
        <v>14</v>
      </c>
    </row>
    <row r="5" spans="1:6" ht="14.4" customHeight="1" x14ac:dyDescent="0.3">
      <c r="A5" s="858" t="s">
        <v>1367</v>
      </c>
      <c r="B5" s="225">
        <v>326.51</v>
      </c>
      <c r="C5" s="832">
        <v>1</v>
      </c>
      <c r="D5" s="225"/>
      <c r="E5" s="832">
        <v>0</v>
      </c>
      <c r="F5" s="850">
        <v>326.51</v>
      </c>
    </row>
    <row r="6" spans="1:6" ht="14.4" customHeight="1" x14ac:dyDescent="0.3">
      <c r="A6" s="859" t="s">
        <v>1370</v>
      </c>
      <c r="B6" s="851">
        <v>84.18</v>
      </c>
      <c r="C6" s="839">
        <v>0.51972587516206703</v>
      </c>
      <c r="D6" s="851">
        <v>77.790000000000006</v>
      </c>
      <c r="E6" s="839">
        <v>0.48027412483793291</v>
      </c>
      <c r="F6" s="852">
        <v>161.97000000000003</v>
      </c>
    </row>
    <row r="7" spans="1:6" ht="14.4" customHeight="1" x14ac:dyDescent="0.3">
      <c r="A7" s="859" t="s">
        <v>1368</v>
      </c>
      <c r="B7" s="851"/>
      <c r="C7" s="839">
        <v>0</v>
      </c>
      <c r="D7" s="851">
        <v>308.72000000000003</v>
      </c>
      <c r="E7" s="839">
        <v>1</v>
      </c>
      <c r="F7" s="852">
        <v>308.72000000000003</v>
      </c>
    </row>
    <row r="8" spans="1:6" ht="14.4" customHeight="1" x14ac:dyDescent="0.3">
      <c r="A8" s="859" t="s">
        <v>1366</v>
      </c>
      <c r="B8" s="851"/>
      <c r="C8" s="839">
        <v>0</v>
      </c>
      <c r="D8" s="851">
        <v>425.17</v>
      </c>
      <c r="E8" s="839">
        <v>1</v>
      </c>
      <c r="F8" s="852">
        <v>425.17</v>
      </c>
    </row>
    <row r="9" spans="1:6" ht="14.4" customHeight="1" x14ac:dyDescent="0.3">
      <c r="A9" s="859" t="s">
        <v>1373</v>
      </c>
      <c r="B9" s="851"/>
      <c r="C9" s="839">
        <v>0</v>
      </c>
      <c r="D9" s="851">
        <v>269.22000000000003</v>
      </c>
      <c r="E9" s="839">
        <v>1</v>
      </c>
      <c r="F9" s="852">
        <v>269.22000000000003</v>
      </c>
    </row>
    <row r="10" spans="1:6" ht="14.4" customHeight="1" x14ac:dyDescent="0.3">
      <c r="A10" s="859" t="s">
        <v>1371</v>
      </c>
      <c r="B10" s="851"/>
      <c r="C10" s="839">
        <v>0</v>
      </c>
      <c r="D10" s="851">
        <v>614.79999999999995</v>
      </c>
      <c r="E10" s="839">
        <v>1</v>
      </c>
      <c r="F10" s="852">
        <v>614.79999999999995</v>
      </c>
    </row>
    <row r="11" spans="1:6" ht="14.4" customHeight="1" thickBot="1" x14ac:dyDescent="0.35">
      <c r="A11" s="860" t="s">
        <v>1372</v>
      </c>
      <c r="B11" s="855"/>
      <c r="C11" s="856">
        <v>0</v>
      </c>
      <c r="D11" s="855">
        <v>736.33</v>
      </c>
      <c r="E11" s="856">
        <v>1</v>
      </c>
      <c r="F11" s="857">
        <v>736.33</v>
      </c>
    </row>
    <row r="12" spans="1:6" ht="14.4" customHeight="1" thickBot="1" x14ac:dyDescent="0.35">
      <c r="A12" s="773" t="s">
        <v>3</v>
      </c>
      <c r="B12" s="774">
        <v>410.69</v>
      </c>
      <c r="C12" s="775">
        <v>0.1444707885405527</v>
      </c>
      <c r="D12" s="774">
        <v>2432.0300000000007</v>
      </c>
      <c r="E12" s="775">
        <v>0.85552921145944749</v>
      </c>
      <c r="F12" s="776">
        <v>2842.7200000000003</v>
      </c>
    </row>
    <row r="13" spans="1:6" ht="14.4" customHeight="1" thickBot="1" x14ac:dyDescent="0.35"/>
    <row r="14" spans="1:6" ht="14.4" customHeight="1" x14ac:dyDescent="0.3">
      <c r="A14" s="858" t="s">
        <v>1124</v>
      </c>
      <c r="B14" s="225">
        <v>186.54</v>
      </c>
      <c r="C14" s="832">
        <v>1</v>
      </c>
      <c r="D14" s="225"/>
      <c r="E14" s="832">
        <v>0</v>
      </c>
      <c r="F14" s="850">
        <v>186.54</v>
      </c>
    </row>
    <row r="15" spans="1:6" ht="14.4" customHeight="1" x14ac:dyDescent="0.3">
      <c r="A15" s="859" t="s">
        <v>1553</v>
      </c>
      <c r="B15" s="851">
        <v>123.2</v>
      </c>
      <c r="C15" s="839">
        <v>1</v>
      </c>
      <c r="D15" s="851"/>
      <c r="E15" s="839">
        <v>0</v>
      </c>
      <c r="F15" s="852">
        <v>123.2</v>
      </c>
    </row>
    <row r="16" spans="1:6" ht="14.4" customHeight="1" x14ac:dyDescent="0.3">
      <c r="A16" s="859" t="s">
        <v>1157</v>
      </c>
      <c r="B16" s="851">
        <v>84.18</v>
      </c>
      <c r="C16" s="839">
        <v>1</v>
      </c>
      <c r="D16" s="851"/>
      <c r="E16" s="839">
        <v>0</v>
      </c>
      <c r="F16" s="852">
        <v>84.18</v>
      </c>
    </row>
    <row r="17" spans="1:6" ht="14.4" customHeight="1" x14ac:dyDescent="0.3">
      <c r="A17" s="859" t="s">
        <v>1152</v>
      </c>
      <c r="B17" s="851">
        <v>16.77</v>
      </c>
      <c r="C17" s="839">
        <v>1</v>
      </c>
      <c r="D17" s="851"/>
      <c r="E17" s="839">
        <v>0</v>
      </c>
      <c r="F17" s="852">
        <v>16.77</v>
      </c>
    </row>
    <row r="18" spans="1:6" ht="14.4" customHeight="1" x14ac:dyDescent="0.3">
      <c r="A18" s="859" t="s">
        <v>1554</v>
      </c>
      <c r="B18" s="851"/>
      <c r="C18" s="839">
        <v>0</v>
      </c>
      <c r="D18" s="851">
        <v>77.790000000000006</v>
      </c>
      <c r="E18" s="839">
        <v>1</v>
      </c>
      <c r="F18" s="852">
        <v>77.790000000000006</v>
      </c>
    </row>
    <row r="19" spans="1:6" ht="14.4" customHeight="1" x14ac:dyDescent="0.3">
      <c r="A19" s="859" t="s">
        <v>1555</v>
      </c>
      <c r="B19" s="851"/>
      <c r="C19" s="839">
        <v>0</v>
      </c>
      <c r="D19" s="851">
        <v>614.79999999999995</v>
      </c>
      <c r="E19" s="839">
        <v>1</v>
      </c>
      <c r="F19" s="852">
        <v>614.79999999999995</v>
      </c>
    </row>
    <row r="20" spans="1:6" ht="14.4" customHeight="1" x14ac:dyDescent="0.3">
      <c r="A20" s="859" t="s">
        <v>1155</v>
      </c>
      <c r="B20" s="851"/>
      <c r="C20" s="839">
        <v>0</v>
      </c>
      <c r="D20" s="851">
        <v>458.24</v>
      </c>
      <c r="E20" s="839">
        <v>1</v>
      </c>
      <c r="F20" s="852">
        <v>458.24</v>
      </c>
    </row>
    <row r="21" spans="1:6" ht="14.4" customHeight="1" x14ac:dyDescent="0.3">
      <c r="A21" s="859" t="s">
        <v>1556</v>
      </c>
      <c r="B21" s="851"/>
      <c r="C21" s="839">
        <v>0</v>
      </c>
      <c r="D21" s="851">
        <v>544.87</v>
      </c>
      <c r="E21" s="839">
        <v>1</v>
      </c>
      <c r="F21" s="852">
        <v>544.87</v>
      </c>
    </row>
    <row r="22" spans="1:6" ht="14.4" customHeight="1" x14ac:dyDescent="0.3">
      <c r="A22" s="859" t="s">
        <v>1118</v>
      </c>
      <c r="B22" s="851"/>
      <c r="C22" s="839">
        <v>0</v>
      </c>
      <c r="D22" s="851">
        <v>736.33</v>
      </c>
      <c r="E22" s="839">
        <v>1</v>
      </c>
      <c r="F22" s="852">
        <v>736.33</v>
      </c>
    </row>
    <row r="23" spans="1:6" ht="14.4" customHeight="1" x14ac:dyDescent="0.3">
      <c r="A23" s="859" t="s">
        <v>1141</v>
      </c>
      <c r="B23" s="851"/>
      <c r="C23" s="839"/>
      <c r="D23" s="851">
        <v>0</v>
      </c>
      <c r="E23" s="839"/>
      <c r="F23" s="852">
        <v>0</v>
      </c>
    </row>
    <row r="24" spans="1:6" ht="14.4" customHeight="1" thickBot="1" x14ac:dyDescent="0.35">
      <c r="A24" s="860" t="s">
        <v>1147</v>
      </c>
      <c r="B24" s="855">
        <v>0</v>
      </c>
      <c r="C24" s="856"/>
      <c r="D24" s="855"/>
      <c r="E24" s="856"/>
      <c r="F24" s="857">
        <v>0</v>
      </c>
    </row>
    <row r="25" spans="1:6" ht="14.4" customHeight="1" thickBot="1" x14ac:dyDescent="0.35">
      <c r="A25" s="773" t="s">
        <v>3</v>
      </c>
      <c r="B25" s="774">
        <v>410.69</v>
      </c>
      <c r="C25" s="775">
        <v>0.14447078854055273</v>
      </c>
      <c r="D25" s="774">
        <v>2432.0299999999997</v>
      </c>
      <c r="E25" s="775">
        <v>0.85552921145944727</v>
      </c>
      <c r="F25" s="776">
        <v>2842.72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11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{9FB3E1D7-6EFE-46EB-B7F2-8C9898B6D1A5}</x14:id>
        </ext>
      </extLst>
    </cfRule>
  </conditionalFormatting>
  <conditionalFormatting sqref="F14:F24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{1436730D-476F-4225-B891-48B01B5E3455}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FB3E1D7-6EFE-46EB-B7F2-8C9898B6D1A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F5:F11</xm:sqref>
        </x14:conditionalFormatting>
        <x14:conditionalFormatting xmlns:xm="http://schemas.microsoft.com/office/excel/2006/main">
          <x14:cfRule type="dataBar" id="{1436730D-476F-4225-B891-48B01B5E345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F14:F24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47" customWidth="1"/>
    <col min="2" max="2" width="8.88671875" style="247" bestFit="1" customWidth="1"/>
    <col min="3" max="3" width="7" style="247" bestFit="1" customWidth="1"/>
    <col min="4" max="5" width="22.21875" style="247" customWidth="1"/>
    <col min="6" max="6" width="6.6640625" style="329" customWidth="1"/>
    <col min="7" max="7" width="10" style="329" customWidth="1"/>
    <col min="8" max="8" width="6.77734375" style="332" customWidth="1"/>
    <col min="9" max="9" width="6.6640625" style="329" customWidth="1"/>
    <col min="10" max="10" width="10" style="329" customWidth="1"/>
    <col min="11" max="11" width="6.77734375" style="332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51" t="s">
        <v>1561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7</v>
      </c>
      <c r="G3" s="47">
        <f>SUBTOTAL(9,G6:G1048576)</f>
        <v>410.69</v>
      </c>
      <c r="H3" s="48">
        <f>IF(M3=0,0,G3/M3)</f>
        <v>0.14447078854055273</v>
      </c>
      <c r="I3" s="47">
        <f>SUBTOTAL(9,I6:I1048576)</f>
        <v>13</v>
      </c>
      <c r="J3" s="47">
        <f>SUBTOTAL(9,J6:J1048576)</f>
        <v>2432.0299999999997</v>
      </c>
      <c r="K3" s="48">
        <f>IF(M3=0,0,J3/M3)</f>
        <v>0.85552921145944727</v>
      </c>
      <c r="L3" s="47">
        <f>SUBTOTAL(9,L6:L1048576)</f>
        <v>20</v>
      </c>
      <c r="M3" s="49">
        <f>SUBTOTAL(9,M6:M1048576)</f>
        <v>2842.72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849" t="s">
        <v>166</v>
      </c>
      <c r="B5" s="861" t="s">
        <v>162</v>
      </c>
      <c r="C5" s="861" t="s">
        <v>89</v>
      </c>
      <c r="D5" s="861" t="s">
        <v>163</v>
      </c>
      <c r="E5" s="861" t="s">
        <v>164</v>
      </c>
      <c r="F5" s="782" t="s">
        <v>28</v>
      </c>
      <c r="G5" s="782" t="s">
        <v>14</v>
      </c>
      <c r="H5" s="765" t="s">
        <v>165</v>
      </c>
      <c r="I5" s="764" t="s">
        <v>28</v>
      </c>
      <c r="J5" s="782" t="s">
        <v>14</v>
      </c>
      <c r="K5" s="765" t="s">
        <v>165</v>
      </c>
      <c r="L5" s="764" t="s">
        <v>28</v>
      </c>
      <c r="M5" s="783" t="s">
        <v>14</v>
      </c>
    </row>
    <row r="6" spans="1:13" ht="14.4" customHeight="1" x14ac:dyDescent="0.3">
      <c r="A6" s="826" t="s">
        <v>1366</v>
      </c>
      <c r="B6" s="827" t="s">
        <v>1557</v>
      </c>
      <c r="C6" s="827" t="s">
        <v>1498</v>
      </c>
      <c r="D6" s="827" t="s">
        <v>1499</v>
      </c>
      <c r="E6" s="827" t="s">
        <v>1500</v>
      </c>
      <c r="F6" s="225"/>
      <c r="G6" s="225"/>
      <c r="H6" s="832">
        <v>0</v>
      </c>
      <c r="I6" s="225">
        <v>1</v>
      </c>
      <c r="J6" s="225">
        <v>425.17</v>
      </c>
      <c r="K6" s="832">
        <v>1</v>
      </c>
      <c r="L6" s="225">
        <v>1</v>
      </c>
      <c r="M6" s="850">
        <v>425.17</v>
      </c>
    </row>
    <row r="7" spans="1:13" ht="14.4" customHeight="1" x14ac:dyDescent="0.3">
      <c r="A7" s="833" t="s">
        <v>1366</v>
      </c>
      <c r="B7" s="834" t="s">
        <v>1217</v>
      </c>
      <c r="C7" s="834" t="s">
        <v>1219</v>
      </c>
      <c r="D7" s="834" t="s">
        <v>725</v>
      </c>
      <c r="E7" s="834" t="s">
        <v>727</v>
      </c>
      <c r="F7" s="851"/>
      <c r="G7" s="851"/>
      <c r="H7" s="839"/>
      <c r="I7" s="851">
        <v>1</v>
      </c>
      <c r="J7" s="851">
        <v>0</v>
      </c>
      <c r="K7" s="839"/>
      <c r="L7" s="851">
        <v>1</v>
      </c>
      <c r="M7" s="852">
        <v>0</v>
      </c>
    </row>
    <row r="8" spans="1:13" ht="14.4" customHeight="1" x14ac:dyDescent="0.3">
      <c r="A8" s="833" t="s">
        <v>1367</v>
      </c>
      <c r="B8" s="834" t="s">
        <v>1248</v>
      </c>
      <c r="C8" s="834" t="s">
        <v>1449</v>
      </c>
      <c r="D8" s="834" t="s">
        <v>1450</v>
      </c>
      <c r="E8" s="834" t="s">
        <v>1237</v>
      </c>
      <c r="F8" s="851">
        <v>3</v>
      </c>
      <c r="G8" s="851">
        <v>186.54</v>
      </c>
      <c r="H8" s="839">
        <v>1</v>
      </c>
      <c r="I8" s="851"/>
      <c r="J8" s="851"/>
      <c r="K8" s="839">
        <v>0</v>
      </c>
      <c r="L8" s="851">
        <v>3</v>
      </c>
      <c r="M8" s="852">
        <v>186.54</v>
      </c>
    </row>
    <row r="9" spans="1:13" ht="14.4" customHeight="1" x14ac:dyDescent="0.3">
      <c r="A9" s="833" t="s">
        <v>1367</v>
      </c>
      <c r="B9" s="834" t="s">
        <v>1232</v>
      </c>
      <c r="C9" s="834" t="s">
        <v>1471</v>
      </c>
      <c r="D9" s="834" t="s">
        <v>1472</v>
      </c>
      <c r="E9" s="834" t="s">
        <v>1473</v>
      </c>
      <c r="F9" s="851">
        <v>1</v>
      </c>
      <c r="G9" s="851">
        <v>0</v>
      </c>
      <c r="H9" s="839"/>
      <c r="I9" s="851"/>
      <c r="J9" s="851"/>
      <c r="K9" s="839"/>
      <c r="L9" s="851">
        <v>1</v>
      </c>
      <c r="M9" s="852">
        <v>0</v>
      </c>
    </row>
    <row r="10" spans="1:13" ht="14.4" customHeight="1" x14ac:dyDescent="0.3">
      <c r="A10" s="833" t="s">
        <v>1367</v>
      </c>
      <c r="B10" s="834" t="s">
        <v>1558</v>
      </c>
      <c r="C10" s="834" t="s">
        <v>1452</v>
      </c>
      <c r="D10" s="834" t="s">
        <v>1453</v>
      </c>
      <c r="E10" s="834" t="s">
        <v>1454</v>
      </c>
      <c r="F10" s="851">
        <v>1</v>
      </c>
      <c r="G10" s="851">
        <v>123.2</v>
      </c>
      <c r="H10" s="839">
        <v>1</v>
      </c>
      <c r="I10" s="851"/>
      <c r="J10" s="851"/>
      <c r="K10" s="839">
        <v>0</v>
      </c>
      <c r="L10" s="851">
        <v>1</v>
      </c>
      <c r="M10" s="852">
        <v>123.2</v>
      </c>
    </row>
    <row r="11" spans="1:13" ht="14.4" customHeight="1" x14ac:dyDescent="0.3">
      <c r="A11" s="833" t="s">
        <v>1367</v>
      </c>
      <c r="B11" s="834" t="s">
        <v>1213</v>
      </c>
      <c r="C11" s="834" t="s">
        <v>1478</v>
      </c>
      <c r="D11" s="834" t="s">
        <v>1479</v>
      </c>
      <c r="E11" s="834" t="s">
        <v>1480</v>
      </c>
      <c r="F11" s="851">
        <v>1</v>
      </c>
      <c r="G11" s="851">
        <v>16.77</v>
      </c>
      <c r="H11" s="839">
        <v>1</v>
      </c>
      <c r="I11" s="851"/>
      <c r="J11" s="851"/>
      <c r="K11" s="839">
        <v>0</v>
      </c>
      <c r="L11" s="851">
        <v>1</v>
      </c>
      <c r="M11" s="852">
        <v>16.77</v>
      </c>
    </row>
    <row r="12" spans="1:13" ht="14.4" customHeight="1" x14ac:dyDescent="0.3">
      <c r="A12" s="833" t="s">
        <v>1368</v>
      </c>
      <c r="B12" s="834" t="s">
        <v>1193</v>
      </c>
      <c r="C12" s="834" t="s">
        <v>1194</v>
      </c>
      <c r="D12" s="834" t="s">
        <v>860</v>
      </c>
      <c r="E12" s="834" t="s">
        <v>1195</v>
      </c>
      <c r="F12" s="851"/>
      <c r="G12" s="851"/>
      <c r="H12" s="839">
        <v>0</v>
      </c>
      <c r="I12" s="851">
        <v>2</v>
      </c>
      <c r="J12" s="851">
        <v>308.72000000000003</v>
      </c>
      <c r="K12" s="839">
        <v>1</v>
      </c>
      <c r="L12" s="851">
        <v>2</v>
      </c>
      <c r="M12" s="852">
        <v>308.72000000000003</v>
      </c>
    </row>
    <row r="13" spans="1:13" ht="14.4" customHeight="1" x14ac:dyDescent="0.3">
      <c r="A13" s="833" t="s">
        <v>1370</v>
      </c>
      <c r="B13" s="834" t="s">
        <v>1559</v>
      </c>
      <c r="C13" s="834" t="s">
        <v>1407</v>
      </c>
      <c r="D13" s="834" t="s">
        <v>1408</v>
      </c>
      <c r="E13" s="834" t="s">
        <v>1409</v>
      </c>
      <c r="F13" s="851"/>
      <c r="G13" s="851"/>
      <c r="H13" s="839">
        <v>0</v>
      </c>
      <c r="I13" s="851">
        <v>1</v>
      </c>
      <c r="J13" s="851">
        <v>77.790000000000006</v>
      </c>
      <c r="K13" s="839">
        <v>1</v>
      </c>
      <c r="L13" s="851">
        <v>1</v>
      </c>
      <c r="M13" s="852">
        <v>77.790000000000006</v>
      </c>
    </row>
    <row r="14" spans="1:13" ht="14.4" customHeight="1" x14ac:dyDescent="0.3">
      <c r="A14" s="833" t="s">
        <v>1370</v>
      </c>
      <c r="B14" s="834" t="s">
        <v>1260</v>
      </c>
      <c r="C14" s="834" t="s">
        <v>1426</v>
      </c>
      <c r="D14" s="834" t="s">
        <v>1262</v>
      </c>
      <c r="E14" s="834" t="s">
        <v>1427</v>
      </c>
      <c r="F14" s="851">
        <v>1</v>
      </c>
      <c r="G14" s="851">
        <v>84.18</v>
      </c>
      <c r="H14" s="839">
        <v>1</v>
      </c>
      <c r="I14" s="851"/>
      <c r="J14" s="851"/>
      <c r="K14" s="839">
        <v>0</v>
      </c>
      <c r="L14" s="851">
        <v>1</v>
      </c>
      <c r="M14" s="852">
        <v>84.18</v>
      </c>
    </row>
    <row r="15" spans="1:13" ht="14.4" customHeight="1" x14ac:dyDescent="0.3">
      <c r="A15" s="833" t="s">
        <v>1371</v>
      </c>
      <c r="B15" s="834" t="s">
        <v>1560</v>
      </c>
      <c r="C15" s="834" t="s">
        <v>1445</v>
      </c>
      <c r="D15" s="834" t="s">
        <v>1446</v>
      </c>
      <c r="E15" s="834" t="s">
        <v>1447</v>
      </c>
      <c r="F15" s="851"/>
      <c r="G15" s="851"/>
      <c r="H15" s="839">
        <v>0</v>
      </c>
      <c r="I15" s="851">
        <v>5</v>
      </c>
      <c r="J15" s="851">
        <v>614.79999999999995</v>
      </c>
      <c r="K15" s="839">
        <v>1</v>
      </c>
      <c r="L15" s="851">
        <v>5</v>
      </c>
      <c r="M15" s="852">
        <v>614.79999999999995</v>
      </c>
    </row>
    <row r="16" spans="1:13" ht="14.4" customHeight="1" x14ac:dyDescent="0.3">
      <c r="A16" s="833" t="s">
        <v>1372</v>
      </c>
      <c r="B16" s="834" t="s">
        <v>1162</v>
      </c>
      <c r="C16" s="834" t="s">
        <v>1486</v>
      </c>
      <c r="D16" s="834" t="s">
        <v>1487</v>
      </c>
      <c r="E16" s="834" t="s">
        <v>1488</v>
      </c>
      <c r="F16" s="851"/>
      <c r="G16" s="851"/>
      <c r="H16" s="839">
        <v>0</v>
      </c>
      <c r="I16" s="851">
        <v>1</v>
      </c>
      <c r="J16" s="851">
        <v>736.33</v>
      </c>
      <c r="K16" s="839">
        <v>1</v>
      </c>
      <c r="L16" s="851">
        <v>1</v>
      </c>
      <c r="M16" s="852">
        <v>736.33</v>
      </c>
    </row>
    <row r="17" spans="1:13" ht="14.4" customHeight="1" x14ac:dyDescent="0.3">
      <c r="A17" s="833" t="s">
        <v>1373</v>
      </c>
      <c r="B17" s="834" t="s">
        <v>1193</v>
      </c>
      <c r="C17" s="834" t="s">
        <v>1541</v>
      </c>
      <c r="D17" s="834" t="s">
        <v>1542</v>
      </c>
      <c r="E17" s="834" t="s">
        <v>1543</v>
      </c>
      <c r="F17" s="851"/>
      <c r="G17" s="851"/>
      <c r="H17" s="839">
        <v>0</v>
      </c>
      <c r="I17" s="851">
        <v>1</v>
      </c>
      <c r="J17" s="851">
        <v>149.52000000000001</v>
      </c>
      <c r="K17" s="839">
        <v>1</v>
      </c>
      <c r="L17" s="851">
        <v>1</v>
      </c>
      <c r="M17" s="852">
        <v>149.52000000000001</v>
      </c>
    </row>
    <row r="18" spans="1:13" ht="14.4" customHeight="1" thickBot="1" x14ac:dyDescent="0.35">
      <c r="A18" s="841" t="s">
        <v>1373</v>
      </c>
      <c r="B18" s="842" t="s">
        <v>1557</v>
      </c>
      <c r="C18" s="842" t="s">
        <v>1531</v>
      </c>
      <c r="D18" s="842" t="s">
        <v>1499</v>
      </c>
      <c r="E18" s="842" t="s">
        <v>1532</v>
      </c>
      <c r="F18" s="853"/>
      <c r="G18" s="853"/>
      <c r="H18" s="847">
        <v>0</v>
      </c>
      <c r="I18" s="853">
        <v>1</v>
      </c>
      <c r="J18" s="853">
        <v>119.7</v>
      </c>
      <c r="K18" s="847">
        <v>1</v>
      </c>
      <c r="L18" s="853">
        <v>1</v>
      </c>
      <c r="M18" s="854">
        <v>119.7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8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177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328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377">
        <v>2015</v>
      </c>
      <c r="D3" s="378">
        <v>2018</v>
      </c>
      <c r="E3" s="11"/>
      <c r="F3" s="521">
        <v>2019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31" t="s">
        <v>562</v>
      </c>
      <c r="B5" s="732" t="s">
        <v>563</v>
      </c>
      <c r="C5" s="733" t="s">
        <v>564</v>
      </c>
      <c r="D5" s="733" t="s">
        <v>564</v>
      </c>
      <c r="E5" s="733"/>
      <c r="F5" s="733" t="s">
        <v>564</v>
      </c>
      <c r="G5" s="733" t="s">
        <v>564</v>
      </c>
      <c r="H5" s="733" t="s">
        <v>564</v>
      </c>
      <c r="I5" s="734" t="s">
        <v>564</v>
      </c>
      <c r="J5" s="735" t="s">
        <v>73</v>
      </c>
    </row>
    <row r="6" spans="1:10" ht="14.4" customHeight="1" x14ac:dyDescent="0.3">
      <c r="A6" s="731" t="s">
        <v>562</v>
      </c>
      <c r="B6" s="732" t="s">
        <v>1562</v>
      </c>
      <c r="C6" s="733">
        <v>3081.0217500000008</v>
      </c>
      <c r="D6" s="733">
        <v>3828.2089400000009</v>
      </c>
      <c r="E6" s="733"/>
      <c r="F6" s="733">
        <v>4037.0713199999991</v>
      </c>
      <c r="G6" s="733">
        <v>4500.0010000000002</v>
      </c>
      <c r="H6" s="733">
        <v>-462.9296800000011</v>
      </c>
      <c r="I6" s="734">
        <v>0.89712676063849739</v>
      </c>
      <c r="J6" s="735" t="s">
        <v>1</v>
      </c>
    </row>
    <row r="7" spans="1:10" ht="14.4" customHeight="1" x14ac:dyDescent="0.3">
      <c r="A7" s="731" t="s">
        <v>562</v>
      </c>
      <c r="B7" s="732" t="s">
        <v>1563</v>
      </c>
      <c r="C7" s="733">
        <v>918.90312000000006</v>
      </c>
      <c r="D7" s="733">
        <v>1158.1628500000002</v>
      </c>
      <c r="E7" s="733"/>
      <c r="F7" s="733">
        <v>0</v>
      </c>
      <c r="G7" s="733">
        <v>2000</v>
      </c>
      <c r="H7" s="733">
        <v>-2000</v>
      </c>
      <c r="I7" s="734">
        <v>0</v>
      </c>
      <c r="J7" s="735" t="s">
        <v>1</v>
      </c>
    </row>
    <row r="8" spans="1:10" ht="14.4" customHeight="1" x14ac:dyDescent="0.3">
      <c r="A8" s="731" t="s">
        <v>562</v>
      </c>
      <c r="B8" s="732" t="s">
        <v>1564</v>
      </c>
      <c r="C8" s="733">
        <v>7210.7677500000009</v>
      </c>
      <c r="D8" s="733">
        <v>8669.7813399999995</v>
      </c>
      <c r="E8" s="733"/>
      <c r="F8" s="733">
        <v>6918.3543399999999</v>
      </c>
      <c r="G8" s="733">
        <v>6250</v>
      </c>
      <c r="H8" s="733">
        <v>668.35433999999987</v>
      </c>
      <c r="I8" s="734">
        <v>1.1069366944000001</v>
      </c>
      <c r="J8" s="735" t="s">
        <v>1</v>
      </c>
    </row>
    <row r="9" spans="1:10" ht="14.4" customHeight="1" x14ac:dyDescent="0.3">
      <c r="A9" s="731" t="s">
        <v>562</v>
      </c>
      <c r="B9" s="732" t="s">
        <v>1565</v>
      </c>
      <c r="C9" s="733">
        <v>328.74392</v>
      </c>
      <c r="D9" s="733">
        <v>1160.3245499999998</v>
      </c>
      <c r="E9" s="733"/>
      <c r="F9" s="733">
        <v>569.1470700000001</v>
      </c>
      <c r="G9" s="733">
        <v>952.5</v>
      </c>
      <c r="H9" s="733">
        <v>-383.3529299999999</v>
      </c>
      <c r="I9" s="734">
        <v>0.59752973228346462</v>
      </c>
      <c r="J9" s="735" t="s">
        <v>1</v>
      </c>
    </row>
    <row r="10" spans="1:10" ht="14.4" customHeight="1" x14ac:dyDescent="0.3">
      <c r="A10" s="731" t="s">
        <v>562</v>
      </c>
      <c r="B10" s="732" t="s">
        <v>1566</v>
      </c>
      <c r="C10" s="733">
        <v>3.5534799999999995</v>
      </c>
      <c r="D10" s="733">
        <v>0</v>
      </c>
      <c r="E10" s="733"/>
      <c r="F10" s="733">
        <v>0</v>
      </c>
      <c r="G10" s="733">
        <v>2.5</v>
      </c>
      <c r="H10" s="733">
        <v>-2.5</v>
      </c>
      <c r="I10" s="734">
        <v>0</v>
      </c>
      <c r="J10" s="735" t="s">
        <v>1</v>
      </c>
    </row>
    <row r="11" spans="1:10" ht="14.4" customHeight="1" x14ac:dyDescent="0.3">
      <c r="A11" s="731" t="s">
        <v>562</v>
      </c>
      <c r="B11" s="732" t="s">
        <v>1567</v>
      </c>
      <c r="C11" s="733">
        <v>0</v>
      </c>
      <c r="D11" s="733">
        <v>0</v>
      </c>
      <c r="E11" s="733"/>
      <c r="F11" s="733">
        <v>0</v>
      </c>
      <c r="G11" s="733">
        <v>0.25</v>
      </c>
      <c r="H11" s="733">
        <v>-0.25</v>
      </c>
      <c r="I11" s="734">
        <v>0</v>
      </c>
      <c r="J11" s="735" t="s">
        <v>1</v>
      </c>
    </row>
    <row r="12" spans="1:10" ht="14.4" customHeight="1" x14ac:dyDescent="0.3">
      <c r="A12" s="731" t="s">
        <v>562</v>
      </c>
      <c r="B12" s="732" t="s">
        <v>1568</v>
      </c>
      <c r="C12" s="733">
        <v>325.92580000000004</v>
      </c>
      <c r="D12" s="733">
        <v>427.35619999999994</v>
      </c>
      <c r="E12" s="733"/>
      <c r="F12" s="733">
        <v>365.7987</v>
      </c>
      <c r="G12" s="733">
        <v>403.09125598144533</v>
      </c>
      <c r="H12" s="733">
        <v>-37.292555981445332</v>
      </c>
      <c r="I12" s="734">
        <v>0.90748358981232291</v>
      </c>
      <c r="J12" s="735" t="s">
        <v>1</v>
      </c>
    </row>
    <row r="13" spans="1:10" ht="14.4" customHeight="1" x14ac:dyDescent="0.3">
      <c r="A13" s="731" t="s">
        <v>562</v>
      </c>
      <c r="B13" s="732" t="s">
        <v>1569</v>
      </c>
      <c r="C13" s="733">
        <v>728.94585000000006</v>
      </c>
      <c r="D13" s="733">
        <v>1150.0629699999997</v>
      </c>
      <c r="E13" s="733"/>
      <c r="F13" s="733">
        <v>1104.9602299999999</v>
      </c>
      <c r="G13" s="733">
        <v>1176.9391833496095</v>
      </c>
      <c r="H13" s="733">
        <v>-71.978953349609583</v>
      </c>
      <c r="I13" s="734">
        <v>0.93884224914259795</v>
      </c>
      <c r="J13" s="735" t="s">
        <v>1</v>
      </c>
    </row>
    <row r="14" spans="1:10" ht="14.4" customHeight="1" x14ac:dyDescent="0.3">
      <c r="A14" s="731" t="s">
        <v>562</v>
      </c>
      <c r="B14" s="732" t="s">
        <v>1570</v>
      </c>
      <c r="C14" s="733">
        <v>19.543659999999999</v>
      </c>
      <c r="D14" s="733">
        <v>15.418189999999997</v>
      </c>
      <c r="E14" s="733"/>
      <c r="F14" s="733">
        <v>42.530280000000005</v>
      </c>
      <c r="G14" s="733">
        <v>22.750000488281252</v>
      </c>
      <c r="H14" s="733">
        <v>19.780279511718753</v>
      </c>
      <c r="I14" s="734">
        <v>1.8694628170187411</v>
      </c>
      <c r="J14" s="735" t="s">
        <v>1</v>
      </c>
    </row>
    <row r="15" spans="1:10" ht="14.4" customHeight="1" x14ac:dyDescent="0.3">
      <c r="A15" s="731" t="s">
        <v>562</v>
      </c>
      <c r="B15" s="732" t="s">
        <v>1571</v>
      </c>
      <c r="C15" s="733">
        <v>177.59922999999998</v>
      </c>
      <c r="D15" s="733">
        <v>192.80293</v>
      </c>
      <c r="E15" s="733"/>
      <c r="F15" s="733">
        <v>251.82675</v>
      </c>
      <c r="G15" s="733">
        <v>192.5</v>
      </c>
      <c r="H15" s="733">
        <v>59.326750000000004</v>
      </c>
      <c r="I15" s="734">
        <v>1.3081909090909092</v>
      </c>
      <c r="J15" s="735" t="s">
        <v>1</v>
      </c>
    </row>
    <row r="16" spans="1:10" ht="14.4" customHeight="1" x14ac:dyDescent="0.3">
      <c r="A16" s="731" t="s">
        <v>562</v>
      </c>
      <c r="B16" s="732" t="s">
        <v>1572</v>
      </c>
      <c r="C16" s="733">
        <v>16.663450000000001</v>
      </c>
      <c r="D16" s="733">
        <v>20.672749999999997</v>
      </c>
      <c r="E16" s="733"/>
      <c r="F16" s="733">
        <v>24.294739999999997</v>
      </c>
      <c r="G16" s="733">
        <v>29.999999481201172</v>
      </c>
      <c r="H16" s="733">
        <v>-5.7052594812011748</v>
      </c>
      <c r="I16" s="734">
        <v>0.80982468067120306</v>
      </c>
      <c r="J16" s="735" t="s">
        <v>1</v>
      </c>
    </row>
    <row r="17" spans="1:10" ht="14.4" customHeight="1" x14ac:dyDescent="0.3">
      <c r="A17" s="731" t="s">
        <v>562</v>
      </c>
      <c r="B17" s="732" t="s">
        <v>1573</v>
      </c>
      <c r="C17" s="733">
        <v>113.40173000000001</v>
      </c>
      <c r="D17" s="733">
        <v>123.74744000000001</v>
      </c>
      <c r="E17" s="733"/>
      <c r="F17" s="733">
        <v>94.688050000000004</v>
      </c>
      <c r="G17" s="733">
        <v>119.99999536132813</v>
      </c>
      <c r="H17" s="733">
        <v>-25.311945361328128</v>
      </c>
      <c r="I17" s="734">
        <v>0.78906711383519523</v>
      </c>
      <c r="J17" s="735" t="s">
        <v>1</v>
      </c>
    </row>
    <row r="18" spans="1:10" ht="14.4" customHeight="1" x14ac:dyDescent="0.3">
      <c r="A18" s="731" t="s">
        <v>562</v>
      </c>
      <c r="B18" s="732" t="s">
        <v>1574</v>
      </c>
      <c r="C18" s="733">
        <v>0</v>
      </c>
      <c r="D18" s="733">
        <v>2.97418</v>
      </c>
      <c r="E18" s="733"/>
      <c r="F18" s="733">
        <v>105.80879</v>
      </c>
      <c r="G18" s="733">
        <v>37.5</v>
      </c>
      <c r="H18" s="733">
        <v>68.308790000000002</v>
      </c>
      <c r="I18" s="734">
        <v>2.8215677333333335</v>
      </c>
      <c r="J18" s="735" t="s">
        <v>1</v>
      </c>
    </row>
    <row r="19" spans="1:10" ht="14.4" customHeight="1" x14ac:dyDescent="0.3">
      <c r="A19" s="731" t="s">
        <v>562</v>
      </c>
      <c r="B19" s="732" t="s">
        <v>1575</v>
      </c>
      <c r="C19" s="733">
        <v>495.42102999999997</v>
      </c>
      <c r="D19" s="733">
        <v>150.93955999999997</v>
      </c>
      <c r="E19" s="733"/>
      <c r="F19" s="733">
        <v>106.98927999999999</v>
      </c>
      <c r="G19" s="733">
        <v>187.5</v>
      </c>
      <c r="H19" s="733">
        <v>-80.510720000000006</v>
      </c>
      <c r="I19" s="734">
        <v>0.57060949333333333</v>
      </c>
      <c r="J19" s="735" t="s">
        <v>1</v>
      </c>
    </row>
    <row r="20" spans="1:10" ht="14.4" customHeight="1" x14ac:dyDescent="0.3">
      <c r="A20" s="731" t="s">
        <v>562</v>
      </c>
      <c r="B20" s="732" t="s">
        <v>1576</v>
      </c>
      <c r="C20" s="733">
        <v>67.450320000000005</v>
      </c>
      <c r="D20" s="733">
        <v>84.560699999999997</v>
      </c>
      <c r="E20" s="733"/>
      <c r="F20" s="733">
        <v>85.085620000000006</v>
      </c>
      <c r="G20" s="733">
        <v>74.260242797851561</v>
      </c>
      <c r="H20" s="733">
        <v>10.825377202148445</v>
      </c>
      <c r="I20" s="734">
        <v>1.145776216105526</v>
      </c>
      <c r="J20" s="735" t="s">
        <v>1</v>
      </c>
    </row>
    <row r="21" spans="1:10" ht="14.4" customHeight="1" x14ac:dyDescent="0.3">
      <c r="A21" s="731" t="s">
        <v>562</v>
      </c>
      <c r="B21" s="732" t="s">
        <v>1577</v>
      </c>
      <c r="C21" s="733">
        <v>0</v>
      </c>
      <c r="D21" s="733">
        <v>0</v>
      </c>
      <c r="E21" s="733"/>
      <c r="F21" s="733">
        <v>123.41054000000001</v>
      </c>
      <c r="G21" s="733">
        <v>0</v>
      </c>
      <c r="H21" s="733">
        <v>123.41054000000001</v>
      </c>
      <c r="I21" s="734" t="s">
        <v>564</v>
      </c>
      <c r="J21" s="735" t="s">
        <v>1</v>
      </c>
    </row>
    <row r="22" spans="1:10" ht="14.4" customHeight="1" x14ac:dyDescent="0.3">
      <c r="A22" s="731" t="s">
        <v>562</v>
      </c>
      <c r="B22" s="732" t="s">
        <v>1578</v>
      </c>
      <c r="C22" s="733">
        <v>0</v>
      </c>
      <c r="D22" s="733">
        <v>9.3149999999999995</v>
      </c>
      <c r="E22" s="733"/>
      <c r="F22" s="733">
        <v>0</v>
      </c>
      <c r="G22" s="733">
        <v>0</v>
      </c>
      <c r="H22" s="733">
        <v>0</v>
      </c>
      <c r="I22" s="734" t="s">
        <v>564</v>
      </c>
      <c r="J22" s="735" t="s">
        <v>1</v>
      </c>
    </row>
    <row r="23" spans="1:10" ht="14.4" customHeight="1" x14ac:dyDescent="0.3">
      <c r="A23" s="731" t="s">
        <v>562</v>
      </c>
      <c r="B23" s="732" t="s">
        <v>574</v>
      </c>
      <c r="C23" s="733">
        <v>13487.941090000002</v>
      </c>
      <c r="D23" s="733">
        <v>16994.327600000001</v>
      </c>
      <c r="E23" s="733"/>
      <c r="F23" s="733">
        <v>13829.96571</v>
      </c>
      <c r="G23" s="733">
        <v>15949.791677459716</v>
      </c>
      <c r="H23" s="733">
        <v>-2119.8259674597157</v>
      </c>
      <c r="I23" s="734">
        <v>0.8670938147452133</v>
      </c>
      <c r="J23" s="735" t="s">
        <v>575</v>
      </c>
    </row>
    <row r="25" spans="1:10" ht="14.4" customHeight="1" x14ac:dyDescent="0.3">
      <c r="A25" s="731" t="s">
        <v>562</v>
      </c>
      <c r="B25" s="732" t="s">
        <v>563</v>
      </c>
      <c r="C25" s="733" t="s">
        <v>564</v>
      </c>
      <c r="D25" s="733" t="s">
        <v>564</v>
      </c>
      <c r="E25" s="733"/>
      <c r="F25" s="733" t="s">
        <v>564</v>
      </c>
      <c r="G25" s="733" t="s">
        <v>564</v>
      </c>
      <c r="H25" s="733" t="s">
        <v>564</v>
      </c>
      <c r="I25" s="734" t="s">
        <v>564</v>
      </c>
      <c r="J25" s="735" t="s">
        <v>73</v>
      </c>
    </row>
    <row r="26" spans="1:10" ht="14.4" customHeight="1" x14ac:dyDescent="0.3">
      <c r="A26" s="731" t="s">
        <v>576</v>
      </c>
      <c r="B26" s="732" t="s">
        <v>577</v>
      </c>
      <c r="C26" s="733" t="s">
        <v>564</v>
      </c>
      <c r="D26" s="733" t="s">
        <v>564</v>
      </c>
      <c r="E26" s="733"/>
      <c r="F26" s="733" t="s">
        <v>564</v>
      </c>
      <c r="G26" s="733" t="s">
        <v>564</v>
      </c>
      <c r="H26" s="733" t="s">
        <v>564</v>
      </c>
      <c r="I26" s="734" t="s">
        <v>564</v>
      </c>
      <c r="J26" s="735" t="s">
        <v>0</v>
      </c>
    </row>
    <row r="27" spans="1:10" ht="14.4" customHeight="1" x14ac:dyDescent="0.3">
      <c r="A27" s="731" t="s">
        <v>576</v>
      </c>
      <c r="B27" s="732" t="s">
        <v>1568</v>
      </c>
      <c r="C27" s="733">
        <v>8.3722799999999982</v>
      </c>
      <c r="D27" s="733">
        <v>7.8189599999999988</v>
      </c>
      <c r="E27" s="733"/>
      <c r="F27" s="733">
        <v>8.0580800000000004</v>
      </c>
      <c r="G27" s="733">
        <v>10</v>
      </c>
      <c r="H27" s="733">
        <v>-1.9419199999999996</v>
      </c>
      <c r="I27" s="734">
        <v>0.80580800000000008</v>
      </c>
      <c r="J27" s="735" t="s">
        <v>1</v>
      </c>
    </row>
    <row r="28" spans="1:10" ht="14.4" customHeight="1" x14ac:dyDescent="0.3">
      <c r="A28" s="731" t="s">
        <v>576</v>
      </c>
      <c r="B28" s="732" t="s">
        <v>1569</v>
      </c>
      <c r="C28" s="733">
        <v>9.5211200000000016</v>
      </c>
      <c r="D28" s="733">
        <v>8.0863799999999983</v>
      </c>
      <c r="E28" s="733"/>
      <c r="F28" s="733">
        <v>16.612009999999998</v>
      </c>
      <c r="G28" s="733">
        <v>24</v>
      </c>
      <c r="H28" s="733">
        <v>-7.3879900000000021</v>
      </c>
      <c r="I28" s="734">
        <v>0.69216708333333321</v>
      </c>
      <c r="J28" s="735" t="s">
        <v>1</v>
      </c>
    </row>
    <row r="29" spans="1:10" ht="14.4" customHeight="1" x14ac:dyDescent="0.3">
      <c r="A29" s="731" t="s">
        <v>576</v>
      </c>
      <c r="B29" s="732" t="s">
        <v>1570</v>
      </c>
      <c r="C29" s="733">
        <v>1.9059999999999999</v>
      </c>
      <c r="D29" s="733">
        <v>0</v>
      </c>
      <c r="E29" s="733"/>
      <c r="F29" s="733">
        <v>1.524</v>
      </c>
      <c r="G29" s="733">
        <v>4</v>
      </c>
      <c r="H29" s="733">
        <v>-2.476</v>
      </c>
      <c r="I29" s="734">
        <v>0.38100000000000001</v>
      </c>
      <c r="J29" s="735" t="s">
        <v>1</v>
      </c>
    </row>
    <row r="30" spans="1:10" ht="14.4" customHeight="1" x14ac:dyDescent="0.3">
      <c r="A30" s="731" t="s">
        <v>576</v>
      </c>
      <c r="B30" s="732" t="s">
        <v>1572</v>
      </c>
      <c r="C30" s="733">
        <v>0.74199999999999999</v>
      </c>
      <c r="D30" s="733">
        <v>1.069</v>
      </c>
      <c r="E30" s="733"/>
      <c r="F30" s="733">
        <v>1.0840000000000001</v>
      </c>
      <c r="G30" s="733">
        <v>1</v>
      </c>
      <c r="H30" s="733">
        <v>8.4000000000000075E-2</v>
      </c>
      <c r="I30" s="734">
        <v>1.0840000000000001</v>
      </c>
      <c r="J30" s="735" t="s">
        <v>1</v>
      </c>
    </row>
    <row r="31" spans="1:10" ht="14.4" customHeight="1" x14ac:dyDescent="0.3">
      <c r="A31" s="731" t="s">
        <v>576</v>
      </c>
      <c r="B31" s="732" t="s">
        <v>1573</v>
      </c>
      <c r="C31" s="733">
        <v>3.4255999999999998</v>
      </c>
      <c r="D31" s="733">
        <v>3.6067499999999999</v>
      </c>
      <c r="E31" s="733"/>
      <c r="F31" s="733">
        <v>4.04725</v>
      </c>
      <c r="G31" s="733">
        <v>4</v>
      </c>
      <c r="H31" s="733">
        <v>4.7250000000000014E-2</v>
      </c>
      <c r="I31" s="734">
        <v>1.0118125</v>
      </c>
      <c r="J31" s="735" t="s">
        <v>1</v>
      </c>
    </row>
    <row r="32" spans="1:10" ht="14.4" customHeight="1" x14ac:dyDescent="0.3">
      <c r="A32" s="731" t="s">
        <v>576</v>
      </c>
      <c r="B32" s="732" t="s">
        <v>1576</v>
      </c>
      <c r="C32" s="733">
        <v>1.6367700000000001</v>
      </c>
      <c r="D32" s="733">
        <v>1.4549100000000001</v>
      </c>
      <c r="E32" s="733"/>
      <c r="F32" s="733">
        <v>0.83586000000000005</v>
      </c>
      <c r="G32" s="733">
        <v>2</v>
      </c>
      <c r="H32" s="733">
        <v>-1.16414</v>
      </c>
      <c r="I32" s="734">
        <v>0.41793000000000002</v>
      </c>
      <c r="J32" s="735" t="s">
        <v>1</v>
      </c>
    </row>
    <row r="33" spans="1:10" ht="14.4" customHeight="1" x14ac:dyDescent="0.3">
      <c r="A33" s="731" t="s">
        <v>576</v>
      </c>
      <c r="B33" s="732" t="s">
        <v>578</v>
      </c>
      <c r="C33" s="733">
        <v>25.603769999999997</v>
      </c>
      <c r="D33" s="733">
        <v>22.035999999999998</v>
      </c>
      <c r="E33" s="733"/>
      <c r="F33" s="733">
        <v>32.161199999999994</v>
      </c>
      <c r="G33" s="733">
        <v>45</v>
      </c>
      <c r="H33" s="733">
        <v>-12.838800000000006</v>
      </c>
      <c r="I33" s="734">
        <v>0.71469333333333318</v>
      </c>
      <c r="J33" s="735" t="s">
        <v>579</v>
      </c>
    </row>
    <row r="34" spans="1:10" ht="14.4" customHeight="1" x14ac:dyDescent="0.3">
      <c r="A34" s="731" t="s">
        <v>564</v>
      </c>
      <c r="B34" s="732" t="s">
        <v>564</v>
      </c>
      <c r="C34" s="733" t="s">
        <v>564</v>
      </c>
      <c r="D34" s="733" t="s">
        <v>564</v>
      </c>
      <c r="E34" s="733"/>
      <c r="F34" s="733" t="s">
        <v>564</v>
      </c>
      <c r="G34" s="733" t="s">
        <v>564</v>
      </c>
      <c r="H34" s="733" t="s">
        <v>564</v>
      </c>
      <c r="I34" s="734" t="s">
        <v>564</v>
      </c>
      <c r="J34" s="735" t="s">
        <v>580</v>
      </c>
    </row>
    <row r="35" spans="1:10" ht="14.4" customHeight="1" x14ac:dyDescent="0.3">
      <c r="A35" s="731" t="s">
        <v>581</v>
      </c>
      <c r="B35" s="732" t="s">
        <v>582</v>
      </c>
      <c r="C35" s="733" t="s">
        <v>564</v>
      </c>
      <c r="D35" s="733" t="s">
        <v>564</v>
      </c>
      <c r="E35" s="733"/>
      <c r="F35" s="733" t="s">
        <v>564</v>
      </c>
      <c r="G35" s="733" t="s">
        <v>564</v>
      </c>
      <c r="H35" s="733" t="s">
        <v>564</v>
      </c>
      <c r="I35" s="734" t="s">
        <v>564</v>
      </c>
      <c r="J35" s="735" t="s">
        <v>0</v>
      </c>
    </row>
    <row r="36" spans="1:10" ht="14.4" customHeight="1" x14ac:dyDescent="0.3">
      <c r="A36" s="731" t="s">
        <v>581</v>
      </c>
      <c r="B36" s="732" t="s">
        <v>1566</v>
      </c>
      <c r="C36" s="733">
        <v>0</v>
      </c>
      <c r="D36" s="733">
        <v>0</v>
      </c>
      <c r="E36" s="733"/>
      <c r="F36" s="733">
        <v>0</v>
      </c>
      <c r="G36" s="733">
        <v>0</v>
      </c>
      <c r="H36" s="733">
        <v>0</v>
      </c>
      <c r="I36" s="734" t="s">
        <v>564</v>
      </c>
      <c r="J36" s="735" t="s">
        <v>1</v>
      </c>
    </row>
    <row r="37" spans="1:10" ht="14.4" customHeight="1" x14ac:dyDescent="0.3">
      <c r="A37" s="731" t="s">
        <v>581</v>
      </c>
      <c r="B37" s="732" t="s">
        <v>1568</v>
      </c>
      <c r="C37" s="733">
        <v>9.8681500000000018</v>
      </c>
      <c r="D37" s="733">
        <v>9.921149999999999</v>
      </c>
      <c r="E37" s="733"/>
      <c r="F37" s="733">
        <v>10.018130000000001</v>
      </c>
      <c r="G37" s="733">
        <v>12</v>
      </c>
      <c r="H37" s="733">
        <v>-1.9818699999999989</v>
      </c>
      <c r="I37" s="734">
        <v>0.83484416666666672</v>
      </c>
      <c r="J37" s="735" t="s">
        <v>1</v>
      </c>
    </row>
    <row r="38" spans="1:10" ht="14.4" customHeight="1" x14ac:dyDescent="0.3">
      <c r="A38" s="731" t="s">
        <v>581</v>
      </c>
      <c r="B38" s="732" t="s">
        <v>1569</v>
      </c>
      <c r="C38" s="733">
        <v>14.03345</v>
      </c>
      <c r="D38" s="733">
        <v>12.454690000000001</v>
      </c>
      <c r="E38" s="733"/>
      <c r="F38" s="733">
        <v>22.28819</v>
      </c>
      <c r="G38" s="733">
        <v>29</v>
      </c>
      <c r="H38" s="733">
        <v>-6.7118099999999998</v>
      </c>
      <c r="I38" s="734">
        <v>0.76855827586206893</v>
      </c>
      <c r="J38" s="735" t="s">
        <v>1</v>
      </c>
    </row>
    <row r="39" spans="1:10" ht="14.4" customHeight="1" x14ac:dyDescent="0.3">
      <c r="A39" s="731" t="s">
        <v>581</v>
      </c>
      <c r="B39" s="732" t="s">
        <v>1570</v>
      </c>
      <c r="C39" s="733">
        <v>1.9059999999999999</v>
      </c>
      <c r="D39" s="733">
        <v>1.0169999999999999</v>
      </c>
      <c r="E39" s="733"/>
      <c r="F39" s="733">
        <v>3.048</v>
      </c>
      <c r="G39" s="733">
        <v>5</v>
      </c>
      <c r="H39" s="733">
        <v>-1.952</v>
      </c>
      <c r="I39" s="734">
        <v>0.60960000000000003</v>
      </c>
      <c r="J39" s="735" t="s">
        <v>1</v>
      </c>
    </row>
    <row r="40" spans="1:10" ht="14.4" customHeight="1" x14ac:dyDescent="0.3">
      <c r="A40" s="731" t="s">
        <v>581</v>
      </c>
      <c r="B40" s="732" t="s">
        <v>1572</v>
      </c>
      <c r="C40" s="733">
        <v>0.68400000000000005</v>
      </c>
      <c r="D40" s="733">
        <v>0.63700000000000001</v>
      </c>
      <c r="E40" s="733"/>
      <c r="F40" s="733">
        <v>1.3140000000000001</v>
      </c>
      <c r="G40" s="733">
        <v>1</v>
      </c>
      <c r="H40" s="733">
        <v>0.31400000000000006</v>
      </c>
      <c r="I40" s="734">
        <v>1.3140000000000001</v>
      </c>
      <c r="J40" s="735" t="s">
        <v>1</v>
      </c>
    </row>
    <row r="41" spans="1:10" ht="14.4" customHeight="1" x14ac:dyDescent="0.3">
      <c r="A41" s="731" t="s">
        <v>581</v>
      </c>
      <c r="B41" s="732" t="s">
        <v>1573</v>
      </c>
      <c r="C41" s="733">
        <v>4.1246</v>
      </c>
      <c r="D41" s="733">
        <v>4.1710000000000003</v>
      </c>
      <c r="E41" s="733"/>
      <c r="F41" s="733">
        <v>3.2759999999999998</v>
      </c>
      <c r="G41" s="733">
        <v>4</v>
      </c>
      <c r="H41" s="733">
        <v>-0.7240000000000002</v>
      </c>
      <c r="I41" s="734">
        <v>0.81899999999999995</v>
      </c>
      <c r="J41" s="735" t="s">
        <v>1</v>
      </c>
    </row>
    <row r="42" spans="1:10" ht="14.4" customHeight="1" x14ac:dyDescent="0.3">
      <c r="A42" s="731" t="s">
        <v>581</v>
      </c>
      <c r="B42" s="732" t="s">
        <v>1576</v>
      </c>
      <c r="C42" s="733">
        <v>0</v>
      </c>
      <c r="D42" s="733">
        <v>0.23415</v>
      </c>
      <c r="E42" s="733"/>
      <c r="F42" s="733">
        <v>0.46829999999999999</v>
      </c>
      <c r="G42" s="733">
        <v>2</v>
      </c>
      <c r="H42" s="733">
        <v>-1.5317000000000001</v>
      </c>
      <c r="I42" s="734">
        <v>0.23415</v>
      </c>
      <c r="J42" s="735" t="s">
        <v>1</v>
      </c>
    </row>
    <row r="43" spans="1:10" ht="14.4" customHeight="1" x14ac:dyDescent="0.3">
      <c r="A43" s="731" t="s">
        <v>581</v>
      </c>
      <c r="B43" s="732" t="s">
        <v>583</v>
      </c>
      <c r="C43" s="733">
        <v>30.616200000000003</v>
      </c>
      <c r="D43" s="733">
        <v>28.434989999999999</v>
      </c>
      <c r="E43" s="733"/>
      <c r="F43" s="733">
        <v>40.412620000000004</v>
      </c>
      <c r="G43" s="733">
        <v>53</v>
      </c>
      <c r="H43" s="733">
        <v>-12.587379999999996</v>
      </c>
      <c r="I43" s="734">
        <v>0.76250226415094347</v>
      </c>
      <c r="J43" s="735" t="s">
        <v>579</v>
      </c>
    </row>
    <row r="44" spans="1:10" ht="14.4" customHeight="1" x14ac:dyDescent="0.3">
      <c r="A44" s="731" t="s">
        <v>564</v>
      </c>
      <c r="B44" s="732" t="s">
        <v>564</v>
      </c>
      <c r="C44" s="733" t="s">
        <v>564</v>
      </c>
      <c r="D44" s="733" t="s">
        <v>564</v>
      </c>
      <c r="E44" s="733"/>
      <c r="F44" s="733" t="s">
        <v>564</v>
      </c>
      <c r="G44" s="733" t="s">
        <v>564</v>
      </c>
      <c r="H44" s="733" t="s">
        <v>564</v>
      </c>
      <c r="I44" s="734" t="s">
        <v>564</v>
      </c>
      <c r="J44" s="735" t="s">
        <v>580</v>
      </c>
    </row>
    <row r="45" spans="1:10" ht="14.4" customHeight="1" x14ac:dyDescent="0.3">
      <c r="A45" s="731" t="s">
        <v>584</v>
      </c>
      <c r="B45" s="732" t="s">
        <v>585</v>
      </c>
      <c r="C45" s="733" t="s">
        <v>564</v>
      </c>
      <c r="D45" s="733" t="s">
        <v>564</v>
      </c>
      <c r="E45" s="733"/>
      <c r="F45" s="733" t="s">
        <v>564</v>
      </c>
      <c r="G45" s="733" t="s">
        <v>564</v>
      </c>
      <c r="H45" s="733" t="s">
        <v>564</v>
      </c>
      <c r="I45" s="734" t="s">
        <v>564</v>
      </c>
      <c r="J45" s="735" t="s">
        <v>0</v>
      </c>
    </row>
    <row r="46" spans="1:10" ht="14.4" customHeight="1" x14ac:dyDescent="0.3">
      <c r="A46" s="731" t="s">
        <v>584</v>
      </c>
      <c r="B46" s="732" t="s">
        <v>1568</v>
      </c>
      <c r="C46" s="733">
        <v>0.82340000000000002</v>
      </c>
      <c r="D46" s="733">
        <v>0.21840000000000001</v>
      </c>
      <c r="E46" s="733"/>
      <c r="F46" s="733">
        <v>1.11653</v>
      </c>
      <c r="G46" s="733">
        <v>1</v>
      </c>
      <c r="H46" s="733">
        <v>0.11653000000000002</v>
      </c>
      <c r="I46" s="734">
        <v>1.11653</v>
      </c>
      <c r="J46" s="735" t="s">
        <v>1</v>
      </c>
    </row>
    <row r="47" spans="1:10" ht="14.4" customHeight="1" x14ac:dyDescent="0.3">
      <c r="A47" s="731" t="s">
        <v>584</v>
      </c>
      <c r="B47" s="732" t="s">
        <v>1569</v>
      </c>
      <c r="C47" s="733">
        <v>0.81577999999999995</v>
      </c>
      <c r="D47" s="733">
        <v>0.44210000000000005</v>
      </c>
      <c r="E47" s="733"/>
      <c r="F47" s="733">
        <v>9.8250000000000004E-2</v>
      </c>
      <c r="G47" s="733">
        <v>1</v>
      </c>
      <c r="H47" s="733">
        <v>-0.90175000000000005</v>
      </c>
      <c r="I47" s="734">
        <v>9.8250000000000004E-2</v>
      </c>
      <c r="J47" s="735" t="s">
        <v>1</v>
      </c>
    </row>
    <row r="48" spans="1:10" ht="14.4" customHeight="1" x14ac:dyDescent="0.3">
      <c r="A48" s="731" t="s">
        <v>584</v>
      </c>
      <c r="B48" s="732" t="s">
        <v>1572</v>
      </c>
      <c r="C48" s="733">
        <v>4.9000000000000002E-2</v>
      </c>
      <c r="D48" s="733">
        <v>3.1E-2</v>
      </c>
      <c r="E48" s="733"/>
      <c r="F48" s="733">
        <v>0.18099999999999999</v>
      </c>
      <c r="G48" s="733">
        <v>0</v>
      </c>
      <c r="H48" s="733">
        <v>0.18099999999999999</v>
      </c>
      <c r="I48" s="734" t="s">
        <v>564</v>
      </c>
      <c r="J48" s="735" t="s">
        <v>1</v>
      </c>
    </row>
    <row r="49" spans="1:10" ht="14.4" customHeight="1" x14ac:dyDescent="0.3">
      <c r="A49" s="731" t="s">
        <v>584</v>
      </c>
      <c r="B49" s="732" t="s">
        <v>1573</v>
      </c>
      <c r="C49" s="733">
        <v>0.62150000000000005</v>
      </c>
      <c r="D49" s="733">
        <v>0.50800000000000001</v>
      </c>
      <c r="E49" s="733"/>
      <c r="F49" s="733">
        <v>0.372</v>
      </c>
      <c r="G49" s="733">
        <v>1</v>
      </c>
      <c r="H49" s="733">
        <v>-0.628</v>
      </c>
      <c r="I49" s="734">
        <v>0.372</v>
      </c>
      <c r="J49" s="735" t="s">
        <v>1</v>
      </c>
    </row>
    <row r="50" spans="1:10" ht="14.4" customHeight="1" x14ac:dyDescent="0.3">
      <c r="A50" s="731" t="s">
        <v>584</v>
      </c>
      <c r="B50" s="732" t="s">
        <v>586</v>
      </c>
      <c r="C50" s="733">
        <v>2.3096800000000002</v>
      </c>
      <c r="D50" s="733">
        <v>1.1995</v>
      </c>
      <c r="E50" s="733"/>
      <c r="F50" s="733">
        <v>1.7677800000000001</v>
      </c>
      <c r="G50" s="733">
        <v>3</v>
      </c>
      <c r="H50" s="733">
        <v>-1.2322199999999999</v>
      </c>
      <c r="I50" s="734">
        <v>0.58926000000000001</v>
      </c>
      <c r="J50" s="735" t="s">
        <v>579</v>
      </c>
    </row>
    <row r="51" spans="1:10" ht="14.4" customHeight="1" x14ac:dyDescent="0.3">
      <c r="A51" s="731" t="s">
        <v>564</v>
      </c>
      <c r="B51" s="732" t="s">
        <v>564</v>
      </c>
      <c r="C51" s="733" t="s">
        <v>564</v>
      </c>
      <c r="D51" s="733" t="s">
        <v>564</v>
      </c>
      <c r="E51" s="733"/>
      <c r="F51" s="733" t="s">
        <v>564</v>
      </c>
      <c r="G51" s="733" t="s">
        <v>564</v>
      </c>
      <c r="H51" s="733" t="s">
        <v>564</v>
      </c>
      <c r="I51" s="734" t="s">
        <v>564</v>
      </c>
      <c r="J51" s="735" t="s">
        <v>580</v>
      </c>
    </row>
    <row r="52" spans="1:10" ht="14.4" customHeight="1" x14ac:dyDescent="0.3">
      <c r="A52" s="731" t="s">
        <v>587</v>
      </c>
      <c r="B52" s="732" t="s">
        <v>588</v>
      </c>
      <c r="C52" s="733" t="s">
        <v>564</v>
      </c>
      <c r="D52" s="733" t="s">
        <v>564</v>
      </c>
      <c r="E52" s="733"/>
      <c r="F52" s="733" t="s">
        <v>564</v>
      </c>
      <c r="G52" s="733" t="s">
        <v>564</v>
      </c>
      <c r="H52" s="733" t="s">
        <v>564</v>
      </c>
      <c r="I52" s="734" t="s">
        <v>564</v>
      </c>
      <c r="J52" s="735" t="s">
        <v>0</v>
      </c>
    </row>
    <row r="53" spans="1:10" ht="14.4" customHeight="1" x14ac:dyDescent="0.3">
      <c r="A53" s="731" t="s">
        <v>587</v>
      </c>
      <c r="B53" s="732" t="s">
        <v>1566</v>
      </c>
      <c r="C53" s="733">
        <v>3.5534799999999995</v>
      </c>
      <c r="D53" s="733">
        <v>0</v>
      </c>
      <c r="E53" s="733"/>
      <c r="F53" s="733">
        <v>0</v>
      </c>
      <c r="G53" s="733">
        <v>3</v>
      </c>
      <c r="H53" s="733">
        <v>-3</v>
      </c>
      <c r="I53" s="734">
        <v>0</v>
      </c>
      <c r="J53" s="735" t="s">
        <v>1</v>
      </c>
    </row>
    <row r="54" spans="1:10" ht="14.4" customHeight="1" x14ac:dyDescent="0.3">
      <c r="A54" s="731" t="s">
        <v>587</v>
      </c>
      <c r="B54" s="732" t="s">
        <v>1567</v>
      </c>
      <c r="C54" s="733">
        <v>0</v>
      </c>
      <c r="D54" s="733">
        <v>0</v>
      </c>
      <c r="E54" s="733"/>
      <c r="F54" s="733">
        <v>0</v>
      </c>
      <c r="G54" s="733">
        <v>0</v>
      </c>
      <c r="H54" s="733">
        <v>0</v>
      </c>
      <c r="I54" s="734" t="s">
        <v>564</v>
      </c>
      <c r="J54" s="735" t="s">
        <v>1</v>
      </c>
    </row>
    <row r="55" spans="1:10" ht="14.4" customHeight="1" x14ac:dyDescent="0.3">
      <c r="A55" s="731" t="s">
        <v>587</v>
      </c>
      <c r="B55" s="732" t="s">
        <v>1568</v>
      </c>
      <c r="C55" s="733">
        <v>95.948909999999984</v>
      </c>
      <c r="D55" s="733">
        <v>78.475780000000015</v>
      </c>
      <c r="E55" s="733"/>
      <c r="F55" s="733">
        <v>97.117100000000008</v>
      </c>
      <c r="G55" s="733">
        <v>97</v>
      </c>
      <c r="H55" s="733">
        <v>0.11710000000000775</v>
      </c>
      <c r="I55" s="734">
        <v>1.0012072164948453</v>
      </c>
      <c r="J55" s="735" t="s">
        <v>1</v>
      </c>
    </row>
    <row r="56" spans="1:10" ht="14.4" customHeight="1" x14ac:dyDescent="0.3">
      <c r="A56" s="731" t="s">
        <v>587</v>
      </c>
      <c r="B56" s="732" t="s">
        <v>1569</v>
      </c>
      <c r="C56" s="733">
        <v>308.94725000000005</v>
      </c>
      <c r="D56" s="733">
        <v>223.72894999999994</v>
      </c>
      <c r="E56" s="733"/>
      <c r="F56" s="733">
        <v>364.43292999999989</v>
      </c>
      <c r="G56" s="733">
        <v>307</v>
      </c>
      <c r="H56" s="733">
        <v>57.432929999999885</v>
      </c>
      <c r="I56" s="734">
        <v>1.1870779478827358</v>
      </c>
      <c r="J56" s="735" t="s">
        <v>1</v>
      </c>
    </row>
    <row r="57" spans="1:10" ht="14.4" customHeight="1" x14ac:dyDescent="0.3">
      <c r="A57" s="731" t="s">
        <v>587</v>
      </c>
      <c r="B57" s="732" t="s">
        <v>1570</v>
      </c>
      <c r="C57" s="733">
        <v>15.73166</v>
      </c>
      <c r="D57" s="733">
        <v>14.401189999999998</v>
      </c>
      <c r="E57" s="733"/>
      <c r="F57" s="733">
        <v>37.958280000000002</v>
      </c>
      <c r="G57" s="733">
        <v>14</v>
      </c>
      <c r="H57" s="733">
        <v>23.958280000000002</v>
      </c>
      <c r="I57" s="734">
        <v>2.7113057142857144</v>
      </c>
      <c r="J57" s="735" t="s">
        <v>1</v>
      </c>
    </row>
    <row r="58" spans="1:10" ht="14.4" customHeight="1" x14ac:dyDescent="0.3">
      <c r="A58" s="731" t="s">
        <v>587</v>
      </c>
      <c r="B58" s="732" t="s">
        <v>1572</v>
      </c>
      <c r="C58" s="733">
        <v>2.383</v>
      </c>
      <c r="D58" s="733">
        <v>5.4175000000000004</v>
      </c>
      <c r="E58" s="733"/>
      <c r="F58" s="733">
        <v>5.1652500000000003</v>
      </c>
      <c r="G58" s="733">
        <v>6</v>
      </c>
      <c r="H58" s="733">
        <v>-0.83474999999999966</v>
      </c>
      <c r="I58" s="734">
        <v>0.86087500000000006</v>
      </c>
      <c r="J58" s="735" t="s">
        <v>1</v>
      </c>
    </row>
    <row r="59" spans="1:10" ht="14.4" customHeight="1" x14ac:dyDescent="0.3">
      <c r="A59" s="731" t="s">
        <v>587</v>
      </c>
      <c r="B59" s="732" t="s">
        <v>1573</v>
      </c>
      <c r="C59" s="733">
        <v>58.14415000000001</v>
      </c>
      <c r="D59" s="733">
        <v>48.084200000000003</v>
      </c>
      <c r="E59" s="733"/>
      <c r="F59" s="733">
        <v>41.7592</v>
      </c>
      <c r="G59" s="733">
        <v>40</v>
      </c>
      <c r="H59" s="733">
        <v>1.7591999999999999</v>
      </c>
      <c r="I59" s="734">
        <v>1.0439799999999999</v>
      </c>
      <c r="J59" s="735" t="s">
        <v>1</v>
      </c>
    </row>
    <row r="60" spans="1:10" ht="14.4" customHeight="1" x14ac:dyDescent="0.3">
      <c r="A60" s="731" t="s">
        <v>587</v>
      </c>
      <c r="B60" s="732" t="s">
        <v>1574</v>
      </c>
      <c r="C60" s="733">
        <v>0</v>
      </c>
      <c r="D60" s="733">
        <v>2.97418</v>
      </c>
      <c r="E60" s="733"/>
      <c r="F60" s="733">
        <v>105.80879</v>
      </c>
      <c r="G60" s="733">
        <v>38</v>
      </c>
      <c r="H60" s="733">
        <v>67.808790000000002</v>
      </c>
      <c r="I60" s="734">
        <v>2.784441842105263</v>
      </c>
      <c r="J60" s="735" t="s">
        <v>1</v>
      </c>
    </row>
    <row r="61" spans="1:10" ht="14.4" customHeight="1" x14ac:dyDescent="0.3">
      <c r="A61" s="731" t="s">
        <v>587</v>
      </c>
      <c r="B61" s="732" t="s">
        <v>1575</v>
      </c>
      <c r="C61" s="733">
        <v>84.640439999999998</v>
      </c>
      <c r="D61" s="733">
        <v>28.663049999999998</v>
      </c>
      <c r="E61" s="733"/>
      <c r="F61" s="733">
        <v>66.235339999999994</v>
      </c>
      <c r="G61" s="733">
        <v>66</v>
      </c>
      <c r="H61" s="733">
        <v>0.23533999999999367</v>
      </c>
      <c r="I61" s="734">
        <v>1.0035657575757575</v>
      </c>
      <c r="J61" s="735" t="s">
        <v>1</v>
      </c>
    </row>
    <row r="62" spans="1:10" ht="14.4" customHeight="1" x14ac:dyDescent="0.3">
      <c r="A62" s="731" t="s">
        <v>587</v>
      </c>
      <c r="B62" s="732" t="s">
        <v>1576</v>
      </c>
      <c r="C62" s="733">
        <v>65.813550000000006</v>
      </c>
      <c r="D62" s="733">
        <v>82.871639999999999</v>
      </c>
      <c r="E62" s="733"/>
      <c r="F62" s="733">
        <v>83.78146000000001</v>
      </c>
      <c r="G62" s="733">
        <v>70</v>
      </c>
      <c r="H62" s="733">
        <v>13.78146000000001</v>
      </c>
      <c r="I62" s="734">
        <v>1.1968780000000001</v>
      </c>
      <c r="J62" s="735" t="s">
        <v>1</v>
      </c>
    </row>
    <row r="63" spans="1:10" ht="14.4" customHeight="1" x14ac:dyDescent="0.3">
      <c r="A63" s="731" t="s">
        <v>587</v>
      </c>
      <c r="B63" s="732" t="s">
        <v>1578</v>
      </c>
      <c r="C63" s="733">
        <v>0</v>
      </c>
      <c r="D63" s="733">
        <v>9.3149999999999995</v>
      </c>
      <c r="E63" s="733"/>
      <c r="F63" s="733">
        <v>0</v>
      </c>
      <c r="G63" s="733">
        <v>0</v>
      </c>
      <c r="H63" s="733">
        <v>0</v>
      </c>
      <c r="I63" s="734" t="s">
        <v>564</v>
      </c>
      <c r="J63" s="735" t="s">
        <v>1</v>
      </c>
    </row>
    <row r="64" spans="1:10" ht="14.4" customHeight="1" x14ac:dyDescent="0.3">
      <c r="A64" s="731" t="s">
        <v>587</v>
      </c>
      <c r="B64" s="732" t="s">
        <v>589</v>
      </c>
      <c r="C64" s="733">
        <v>635.16243999999995</v>
      </c>
      <c r="D64" s="733">
        <v>493.93148999999994</v>
      </c>
      <c r="E64" s="733"/>
      <c r="F64" s="733">
        <v>802.25834999999995</v>
      </c>
      <c r="G64" s="733">
        <v>641</v>
      </c>
      <c r="H64" s="733">
        <v>161.25834999999995</v>
      </c>
      <c r="I64" s="734">
        <v>1.2515730889235568</v>
      </c>
      <c r="J64" s="735" t="s">
        <v>579</v>
      </c>
    </row>
    <row r="65" spans="1:10" ht="14.4" customHeight="1" x14ac:dyDescent="0.3">
      <c r="A65" s="731" t="s">
        <v>564</v>
      </c>
      <c r="B65" s="732" t="s">
        <v>564</v>
      </c>
      <c r="C65" s="733" t="s">
        <v>564</v>
      </c>
      <c r="D65" s="733" t="s">
        <v>564</v>
      </c>
      <c r="E65" s="733"/>
      <c r="F65" s="733" t="s">
        <v>564</v>
      </c>
      <c r="G65" s="733" t="s">
        <v>564</v>
      </c>
      <c r="H65" s="733" t="s">
        <v>564</v>
      </c>
      <c r="I65" s="734" t="s">
        <v>564</v>
      </c>
      <c r="J65" s="735" t="s">
        <v>580</v>
      </c>
    </row>
    <row r="66" spans="1:10" ht="14.4" customHeight="1" x14ac:dyDescent="0.3">
      <c r="A66" s="731" t="s">
        <v>590</v>
      </c>
      <c r="B66" s="732" t="s">
        <v>591</v>
      </c>
      <c r="C66" s="733" t="s">
        <v>564</v>
      </c>
      <c r="D66" s="733" t="s">
        <v>564</v>
      </c>
      <c r="E66" s="733"/>
      <c r="F66" s="733" t="s">
        <v>564</v>
      </c>
      <c r="G66" s="733" t="s">
        <v>564</v>
      </c>
      <c r="H66" s="733" t="s">
        <v>564</v>
      </c>
      <c r="I66" s="734" t="s">
        <v>564</v>
      </c>
      <c r="J66" s="735" t="s">
        <v>0</v>
      </c>
    </row>
    <row r="67" spans="1:10" ht="14.4" customHeight="1" x14ac:dyDescent="0.3">
      <c r="A67" s="731" t="s">
        <v>590</v>
      </c>
      <c r="B67" s="732" t="s">
        <v>1562</v>
      </c>
      <c r="C67" s="733">
        <v>3081.0217500000008</v>
      </c>
      <c r="D67" s="733">
        <v>3828.2089400000009</v>
      </c>
      <c r="E67" s="733"/>
      <c r="F67" s="733">
        <v>4037.0713199999991</v>
      </c>
      <c r="G67" s="733">
        <v>4500</v>
      </c>
      <c r="H67" s="733">
        <v>-462.9286800000009</v>
      </c>
      <c r="I67" s="734">
        <v>0.89712695999999981</v>
      </c>
      <c r="J67" s="735" t="s">
        <v>1</v>
      </c>
    </row>
    <row r="68" spans="1:10" ht="14.4" customHeight="1" x14ac:dyDescent="0.3">
      <c r="A68" s="731" t="s">
        <v>590</v>
      </c>
      <c r="B68" s="732" t="s">
        <v>1563</v>
      </c>
      <c r="C68" s="733">
        <v>918.90312000000006</v>
      </c>
      <c r="D68" s="733">
        <v>1158.1628500000002</v>
      </c>
      <c r="E68" s="733"/>
      <c r="F68" s="733">
        <v>0</v>
      </c>
      <c r="G68" s="733">
        <v>2000</v>
      </c>
      <c r="H68" s="733">
        <v>-2000</v>
      </c>
      <c r="I68" s="734">
        <v>0</v>
      </c>
      <c r="J68" s="735" t="s">
        <v>1</v>
      </c>
    </row>
    <row r="69" spans="1:10" ht="14.4" customHeight="1" x14ac:dyDescent="0.3">
      <c r="A69" s="731" t="s">
        <v>590</v>
      </c>
      <c r="B69" s="732" t="s">
        <v>1564</v>
      </c>
      <c r="C69" s="733">
        <v>7210.7677500000009</v>
      </c>
      <c r="D69" s="733">
        <v>8669.7813399999995</v>
      </c>
      <c r="E69" s="733"/>
      <c r="F69" s="733">
        <v>6918.3543399999999</v>
      </c>
      <c r="G69" s="733">
        <v>6250</v>
      </c>
      <c r="H69" s="733">
        <v>668.35433999999987</v>
      </c>
      <c r="I69" s="734">
        <v>1.1069366944000001</v>
      </c>
      <c r="J69" s="735" t="s">
        <v>1</v>
      </c>
    </row>
    <row r="70" spans="1:10" ht="14.4" customHeight="1" x14ac:dyDescent="0.3">
      <c r="A70" s="731" t="s">
        <v>590</v>
      </c>
      <c r="B70" s="732" t="s">
        <v>1565</v>
      </c>
      <c r="C70" s="733">
        <v>328.74392</v>
      </c>
      <c r="D70" s="733">
        <v>1160.3245499999998</v>
      </c>
      <c r="E70" s="733"/>
      <c r="F70" s="733">
        <v>569.1470700000001</v>
      </c>
      <c r="G70" s="733">
        <v>953</v>
      </c>
      <c r="H70" s="733">
        <v>-383.8529299999999</v>
      </c>
      <c r="I70" s="734">
        <v>0.5972162329485835</v>
      </c>
      <c r="J70" s="735" t="s">
        <v>1</v>
      </c>
    </row>
    <row r="71" spans="1:10" ht="14.4" customHeight="1" x14ac:dyDescent="0.3">
      <c r="A71" s="731" t="s">
        <v>590</v>
      </c>
      <c r="B71" s="732" t="s">
        <v>1568</v>
      </c>
      <c r="C71" s="733">
        <v>210.91306000000009</v>
      </c>
      <c r="D71" s="733">
        <v>330.92190999999991</v>
      </c>
      <c r="E71" s="733"/>
      <c r="F71" s="733">
        <v>249.48886000000002</v>
      </c>
      <c r="G71" s="733">
        <v>284</v>
      </c>
      <c r="H71" s="733">
        <v>-34.511139999999983</v>
      </c>
      <c r="I71" s="734">
        <v>0.87848190140845073</v>
      </c>
      <c r="J71" s="735" t="s">
        <v>1</v>
      </c>
    </row>
    <row r="72" spans="1:10" ht="14.4" customHeight="1" x14ac:dyDescent="0.3">
      <c r="A72" s="731" t="s">
        <v>590</v>
      </c>
      <c r="B72" s="732" t="s">
        <v>1569</v>
      </c>
      <c r="C72" s="733">
        <v>395.62824999999998</v>
      </c>
      <c r="D72" s="733">
        <v>905.35084999999981</v>
      </c>
      <c r="E72" s="733"/>
      <c r="F72" s="733">
        <v>701.52884999999992</v>
      </c>
      <c r="G72" s="733">
        <v>815</v>
      </c>
      <c r="H72" s="733">
        <v>-113.47115000000008</v>
      </c>
      <c r="I72" s="734">
        <v>0.86077159509202439</v>
      </c>
      <c r="J72" s="735" t="s">
        <v>1</v>
      </c>
    </row>
    <row r="73" spans="1:10" ht="14.4" customHeight="1" x14ac:dyDescent="0.3">
      <c r="A73" s="731" t="s">
        <v>590</v>
      </c>
      <c r="B73" s="732" t="s">
        <v>1571</v>
      </c>
      <c r="C73" s="733">
        <v>177.59922999999998</v>
      </c>
      <c r="D73" s="733">
        <v>192.80293</v>
      </c>
      <c r="E73" s="733"/>
      <c r="F73" s="733">
        <v>251.82675</v>
      </c>
      <c r="G73" s="733">
        <v>193</v>
      </c>
      <c r="H73" s="733">
        <v>58.826750000000004</v>
      </c>
      <c r="I73" s="734">
        <v>1.3048018134715027</v>
      </c>
      <c r="J73" s="735" t="s">
        <v>1</v>
      </c>
    </row>
    <row r="74" spans="1:10" ht="14.4" customHeight="1" x14ac:dyDescent="0.3">
      <c r="A74" s="731" t="s">
        <v>590</v>
      </c>
      <c r="B74" s="732" t="s">
        <v>1572</v>
      </c>
      <c r="C74" s="733">
        <v>12.80545</v>
      </c>
      <c r="D74" s="733">
        <v>13.51825</v>
      </c>
      <c r="E74" s="733"/>
      <c r="F74" s="733">
        <v>16.550489999999996</v>
      </c>
      <c r="G74" s="733">
        <v>22</v>
      </c>
      <c r="H74" s="733">
        <v>-5.4495100000000036</v>
      </c>
      <c r="I74" s="734">
        <v>0.75229499999999982</v>
      </c>
      <c r="J74" s="735" t="s">
        <v>1</v>
      </c>
    </row>
    <row r="75" spans="1:10" ht="14.4" customHeight="1" x14ac:dyDescent="0.3">
      <c r="A75" s="731" t="s">
        <v>590</v>
      </c>
      <c r="B75" s="732" t="s">
        <v>1573</v>
      </c>
      <c r="C75" s="733">
        <v>47.085880000000003</v>
      </c>
      <c r="D75" s="733">
        <v>67.377490000000009</v>
      </c>
      <c r="E75" s="733"/>
      <c r="F75" s="733">
        <v>45.233599999999996</v>
      </c>
      <c r="G75" s="733">
        <v>70</v>
      </c>
      <c r="H75" s="733">
        <v>-24.766400000000004</v>
      </c>
      <c r="I75" s="734">
        <v>0.64619428571428561</v>
      </c>
      <c r="J75" s="735" t="s">
        <v>1</v>
      </c>
    </row>
    <row r="76" spans="1:10" ht="14.4" customHeight="1" x14ac:dyDescent="0.3">
      <c r="A76" s="731" t="s">
        <v>590</v>
      </c>
      <c r="B76" s="732" t="s">
        <v>1575</v>
      </c>
      <c r="C76" s="733">
        <v>410.78058999999996</v>
      </c>
      <c r="D76" s="733">
        <v>122.27650999999997</v>
      </c>
      <c r="E76" s="733"/>
      <c r="F76" s="733">
        <v>40.75394</v>
      </c>
      <c r="G76" s="733">
        <v>121</v>
      </c>
      <c r="H76" s="733">
        <v>-80.24606</v>
      </c>
      <c r="I76" s="734">
        <v>0.33680942148760329</v>
      </c>
      <c r="J76" s="735" t="s">
        <v>1</v>
      </c>
    </row>
    <row r="77" spans="1:10" ht="14.4" customHeight="1" x14ac:dyDescent="0.3">
      <c r="A77" s="731" t="s">
        <v>590</v>
      </c>
      <c r="B77" s="732" t="s">
        <v>1576</v>
      </c>
      <c r="C77" s="733">
        <v>0</v>
      </c>
      <c r="D77" s="733">
        <v>0</v>
      </c>
      <c r="E77" s="733"/>
      <c r="F77" s="733">
        <v>0</v>
      </c>
      <c r="G77" s="733">
        <v>0</v>
      </c>
      <c r="H77" s="733">
        <v>0</v>
      </c>
      <c r="I77" s="734" t="s">
        <v>564</v>
      </c>
      <c r="J77" s="735" t="s">
        <v>1</v>
      </c>
    </row>
    <row r="78" spans="1:10" ht="14.4" customHeight="1" x14ac:dyDescent="0.3">
      <c r="A78" s="731" t="s">
        <v>590</v>
      </c>
      <c r="B78" s="732" t="s">
        <v>1577</v>
      </c>
      <c r="C78" s="733">
        <v>0</v>
      </c>
      <c r="D78" s="733">
        <v>0</v>
      </c>
      <c r="E78" s="733"/>
      <c r="F78" s="733">
        <v>123.41054000000001</v>
      </c>
      <c r="G78" s="733">
        <v>0</v>
      </c>
      <c r="H78" s="733">
        <v>123.41054000000001</v>
      </c>
      <c r="I78" s="734" t="s">
        <v>564</v>
      </c>
      <c r="J78" s="735" t="s">
        <v>1</v>
      </c>
    </row>
    <row r="79" spans="1:10" ht="14.4" customHeight="1" x14ac:dyDescent="0.3">
      <c r="A79" s="731" t="s">
        <v>590</v>
      </c>
      <c r="B79" s="732" t="s">
        <v>592</v>
      </c>
      <c r="C79" s="733">
        <v>12794.249000000003</v>
      </c>
      <c r="D79" s="733">
        <v>16448.725620000001</v>
      </c>
      <c r="E79" s="733"/>
      <c r="F79" s="733">
        <v>12953.365760000001</v>
      </c>
      <c r="G79" s="733">
        <v>15208</v>
      </c>
      <c r="H79" s="733">
        <v>-2254.6342399999994</v>
      </c>
      <c r="I79" s="734">
        <v>0.8517468279852709</v>
      </c>
      <c r="J79" s="735" t="s">
        <v>579</v>
      </c>
    </row>
    <row r="80" spans="1:10" ht="14.4" customHeight="1" x14ac:dyDescent="0.3">
      <c r="A80" s="731" t="s">
        <v>564</v>
      </c>
      <c r="B80" s="732" t="s">
        <v>564</v>
      </c>
      <c r="C80" s="733" t="s">
        <v>564</v>
      </c>
      <c r="D80" s="733" t="s">
        <v>564</v>
      </c>
      <c r="E80" s="733"/>
      <c r="F80" s="733" t="s">
        <v>564</v>
      </c>
      <c r="G80" s="733" t="s">
        <v>564</v>
      </c>
      <c r="H80" s="733" t="s">
        <v>564</v>
      </c>
      <c r="I80" s="734" t="s">
        <v>564</v>
      </c>
      <c r="J80" s="735" t="s">
        <v>580</v>
      </c>
    </row>
    <row r="81" spans="1:10" ht="14.4" customHeight="1" x14ac:dyDescent="0.3">
      <c r="A81" s="731" t="s">
        <v>562</v>
      </c>
      <c r="B81" s="732" t="s">
        <v>574</v>
      </c>
      <c r="C81" s="733">
        <v>13487.941090000004</v>
      </c>
      <c r="D81" s="733">
        <v>16994.327600000001</v>
      </c>
      <c r="E81" s="733"/>
      <c r="F81" s="733">
        <v>13829.96571</v>
      </c>
      <c r="G81" s="733">
        <v>15950</v>
      </c>
      <c r="H81" s="733">
        <v>-2120.0342899999996</v>
      </c>
      <c r="I81" s="734">
        <v>0.86708248965517243</v>
      </c>
      <c r="J81" s="735" t="s">
        <v>575</v>
      </c>
    </row>
  </sheetData>
  <mergeCells count="3">
    <mergeCell ref="A1:I1"/>
    <mergeCell ref="F3:I3"/>
    <mergeCell ref="C4:D4"/>
  </mergeCells>
  <conditionalFormatting sqref="F24 F82:F65537">
    <cfRule type="cellIs" dxfId="41" priority="18" stopIfTrue="1" operator="greaterThan">
      <formula>1</formula>
    </cfRule>
  </conditionalFormatting>
  <conditionalFormatting sqref="H5:H23">
    <cfRule type="expression" dxfId="40" priority="14">
      <formula>$H5&gt;0</formula>
    </cfRule>
  </conditionalFormatting>
  <conditionalFormatting sqref="I5:I23">
    <cfRule type="expression" dxfId="39" priority="15">
      <formula>$I5&gt;1</formula>
    </cfRule>
  </conditionalFormatting>
  <conditionalFormatting sqref="B5:B23">
    <cfRule type="expression" dxfId="38" priority="11">
      <formula>OR($J5="NS",$J5="SumaNS",$J5="Účet")</formula>
    </cfRule>
  </conditionalFormatting>
  <conditionalFormatting sqref="F5:I23 B5:D23">
    <cfRule type="expression" dxfId="37" priority="17">
      <formula>AND($J5&lt;&gt;"",$J5&lt;&gt;"mezeraKL")</formula>
    </cfRule>
  </conditionalFormatting>
  <conditionalFormatting sqref="B5:D23 F5:I23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23 F5:I23">
    <cfRule type="expression" dxfId="35" priority="13">
      <formula>OR($J5="SumaNS",$J5="NS")</formula>
    </cfRule>
  </conditionalFormatting>
  <conditionalFormatting sqref="A5:A23">
    <cfRule type="expression" dxfId="34" priority="9">
      <formula>AND($J5&lt;&gt;"mezeraKL",$J5&lt;&gt;"")</formula>
    </cfRule>
  </conditionalFormatting>
  <conditionalFormatting sqref="A5:A23">
    <cfRule type="expression" dxfId="33" priority="10">
      <formula>AND($J5&lt;&gt;"",$J5&lt;&gt;"mezeraKL")</formula>
    </cfRule>
  </conditionalFormatting>
  <conditionalFormatting sqref="H25:H81">
    <cfRule type="expression" dxfId="32" priority="6">
      <formula>$H25&gt;0</formula>
    </cfRule>
  </conditionalFormatting>
  <conditionalFormatting sqref="A25:A81">
    <cfRule type="expression" dxfId="31" priority="5">
      <formula>AND($J25&lt;&gt;"mezeraKL",$J25&lt;&gt;"")</formula>
    </cfRule>
  </conditionalFormatting>
  <conditionalFormatting sqref="I25:I81">
    <cfRule type="expression" dxfId="30" priority="7">
      <formula>$I25&gt;1</formula>
    </cfRule>
  </conditionalFormatting>
  <conditionalFormatting sqref="B25:B81">
    <cfRule type="expression" dxfId="29" priority="4">
      <formula>OR($J25="NS",$J25="SumaNS",$J25="Účet")</formula>
    </cfRule>
  </conditionalFormatting>
  <conditionalFormatting sqref="A25:D81 F25:I81">
    <cfRule type="expression" dxfId="28" priority="8">
      <formula>AND($J25&lt;&gt;"",$J25&lt;&gt;"mezeraKL")</formula>
    </cfRule>
  </conditionalFormatting>
  <conditionalFormatting sqref="B25:D81 F25:I81">
    <cfRule type="expression" dxfId="27" priority="1">
      <formula>OR($J25="KL",$J25="SumaKL")</formula>
    </cfRule>
    <cfRule type="expression" priority="3" stopIfTrue="1">
      <formula>OR($J25="mezeraNS",$J25="mezeraKL")</formula>
    </cfRule>
  </conditionalFormatting>
  <conditionalFormatting sqref="B25:D81 F25:I81">
    <cfRule type="expression" dxfId="26" priority="2">
      <formula>OR($J25="SumaNS",$J25="NS")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8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331" bestFit="1" customWidth="1"/>
    <col min="6" max="6" width="18.77734375" style="335" customWidth="1"/>
    <col min="7" max="7" width="12.44140625" style="331" hidden="1" customWidth="1" outlineLevel="1"/>
    <col min="8" max="8" width="25.77734375" style="331" customWidth="1" collapsed="1"/>
    <col min="9" max="9" width="7.77734375" style="329" customWidth="1"/>
    <col min="10" max="10" width="10" style="329" customWidth="1"/>
    <col min="11" max="11" width="11.109375" style="329" customWidth="1"/>
    <col min="12" max="16384" width="8.88671875" style="247"/>
  </cols>
  <sheetData>
    <row r="1" spans="1:11" ht="18.600000000000001" customHeight="1" thickBot="1" x14ac:dyDescent="0.4">
      <c r="A1" s="549" t="s">
        <v>2370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</row>
    <row r="2" spans="1:11" ht="14.4" customHeight="1" thickBot="1" x14ac:dyDescent="0.35">
      <c r="A2" s="371" t="s">
        <v>328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" customHeight="1" thickBot="1" x14ac:dyDescent="0.35">
      <c r="A3" s="66"/>
      <c r="B3" s="66"/>
      <c r="C3" s="545"/>
      <c r="D3" s="546"/>
      <c r="E3" s="546"/>
      <c r="F3" s="546"/>
      <c r="G3" s="546"/>
      <c r="H3" s="260" t="s">
        <v>158</v>
      </c>
      <c r="I3" s="203">
        <f>IF(J3&lt;&gt;0,K3/J3,0)</f>
        <v>56.817740893068404</v>
      </c>
      <c r="J3" s="203">
        <f>SUBTOTAL(9,J5:J1048576)</f>
        <v>222718</v>
      </c>
      <c r="K3" s="204">
        <f>SUBTOTAL(9,K5:K1048576)</f>
        <v>12654333.61622241</v>
      </c>
    </row>
    <row r="4" spans="1:11" s="330" customFormat="1" ht="14.4" customHeight="1" thickBot="1" x14ac:dyDescent="0.35">
      <c r="A4" s="862" t="s">
        <v>4</v>
      </c>
      <c r="B4" s="863" t="s">
        <v>5</v>
      </c>
      <c r="C4" s="863" t="s">
        <v>0</v>
      </c>
      <c r="D4" s="863" t="s">
        <v>6</v>
      </c>
      <c r="E4" s="863" t="s">
        <v>7</v>
      </c>
      <c r="F4" s="863" t="s">
        <v>1</v>
      </c>
      <c r="G4" s="863" t="s">
        <v>89</v>
      </c>
      <c r="H4" s="739" t="s">
        <v>11</v>
      </c>
      <c r="I4" s="740" t="s">
        <v>183</v>
      </c>
      <c r="J4" s="740" t="s">
        <v>13</v>
      </c>
      <c r="K4" s="741" t="s">
        <v>200</v>
      </c>
    </row>
    <row r="5" spans="1:11" ht="14.4" customHeight="1" x14ac:dyDescent="0.3">
      <c r="A5" s="826" t="s">
        <v>562</v>
      </c>
      <c r="B5" s="827" t="s">
        <v>563</v>
      </c>
      <c r="C5" s="830" t="s">
        <v>576</v>
      </c>
      <c r="D5" s="864" t="s">
        <v>577</v>
      </c>
      <c r="E5" s="830" t="s">
        <v>1579</v>
      </c>
      <c r="F5" s="864" t="s">
        <v>1580</v>
      </c>
      <c r="G5" s="830" t="s">
        <v>1581</v>
      </c>
      <c r="H5" s="830" t="s">
        <v>1582</v>
      </c>
      <c r="I5" s="225">
        <v>6.25</v>
      </c>
      <c r="J5" s="225">
        <v>50</v>
      </c>
      <c r="K5" s="850">
        <v>312.5</v>
      </c>
    </row>
    <row r="6" spans="1:11" ht="14.4" customHeight="1" x14ac:dyDescent="0.3">
      <c r="A6" s="833" t="s">
        <v>562</v>
      </c>
      <c r="B6" s="834" t="s">
        <v>563</v>
      </c>
      <c r="C6" s="837" t="s">
        <v>576</v>
      </c>
      <c r="D6" s="865" t="s">
        <v>577</v>
      </c>
      <c r="E6" s="837" t="s">
        <v>1579</v>
      </c>
      <c r="F6" s="865" t="s">
        <v>1580</v>
      </c>
      <c r="G6" s="837" t="s">
        <v>1583</v>
      </c>
      <c r="H6" s="837" t="s">
        <v>1584</v>
      </c>
      <c r="I6" s="851">
        <v>1.2899999618530273</v>
      </c>
      <c r="J6" s="851">
        <v>1100</v>
      </c>
      <c r="K6" s="852">
        <v>1419</v>
      </c>
    </row>
    <row r="7" spans="1:11" ht="14.4" customHeight="1" x14ac:dyDescent="0.3">
      <c r="A7" s="833" t="s">
        <v>562</v>
      </c>
      <c r="B7" s="834" t="s">
        <v>563</v>
      </c>
      <c r="C7" s="837" t="s">
        <v>576</v>
      </c>
      <c r="D7" s="865" t="s">
        <v>577</v>
      </c>
      <c r="E7" s="837" t="s">
        <v>1579</v>
      </c>
      <c r="F7" s="865" t="s">
        <v>1580</v>
      </c>
      <c r="G7" s="837" t="s">
        <v>1585</v>
      </c>
      <c r="H7" s="837" t="s">
        <v>1586</v>
      </c>
      <c r="I7" s="851">
        <v>0.43999999761581421</v>
      </c>
      <c r="J7" s="851">
        <v>100</v>
      </c>
      <c r="K7" s="852">
        <v>44</v>
      </c>
    </row>
    <row r="8" spans="1:11" ht="14.4" customHeight="1" x14ac:dyDescent="0.3">
      <c r="A8" s="833" t="s">
        <v>562</v>
      </c>
      <c r="B8" s="834" t="s">
        <v>563</v>
      </c>
      <c r="C8" s="837" t="s">
        <v>576</v>
      </c>
      <c r="D8" s="865" t="s">
        <v>577</v>
      </c>
      <c r="E8" s="837" t="s">
        <v>1579</v>
      </c>
      <c r="F8" s="865" t="s">
        <v>1580</v>
      </c>
      <c r="G8" s="837" t="s">
        <v>1587</v>
      </c>
      <c r="H8" s="837" t="s">
        <v>1588</v>
      </c>
      <c r="I8" s="851">
        <v>111.55000305175781</v>
      </c>
      <c r="J8" s="851">
        <v>2</v>
      </c>
      <c r="K8" s="852">
        <v>223.10000610351563</v>
      </c>
    </row>
    <row r="9" spans="1:11" ht="14.4" customHeight="1" x14ac:dyDescent="0.3">
      <c r="A9" s="833" t="s">
        <v>562</v>
      </c>
      <c r="B9" s="834" t="s">
        <v>563</v>
      </c>
      <c r="C9" s="837" t="s">
        <v>576</v>
      </c>
      <c r="D9" s="865" t="s">
        <v>577</v>
      </c>
      <c r="E9" s="837" t="s">
        <v>1579</v>
      </c>
      <c r="F9" s="865" t="s">
        <v>1580</v>
      </c>
      <c r="G9" s="837" t="s">
        <v>1589</v>
      </c>
      <c r="H9" s="837" t="s">
        <v>1590</v>
      </c>
      <c r="I9" s="851">
        <v>22.149999618530273</v>
      </c>
      <c r="J9" s="851">
        <v>5</v>
      </c>
      <c r="K9" s="852">
        <v>110.75</v>
      </c>
    </row>
    <row r="10" spans="1:11" ht="14.4" customHeight="1" x14ac:dyDescent="0.3">
      <c r="A10" s="833" t="s">
        <v>562</v>
      </c>
      <c r="B10" s="834" t="s">
        <v>563</v>
      </c>
      <c r="C10" s="837" t="s">
        <v>576</v>
      </c>
      <c r="D10" s="865" t="s">
        <v>577</v>
      </c>
      <c r="E10" s="837" t="s">
        <v>1579</v>
      </c>
      <c r="F10" s="865" t="s">
        <v>1580</v>
      </c>
      <c r="G10" s="837" t="s">
        <v>1591</v>
      </c>
      <c r="H10" s="837" t="s">
        <v>1592</v>
      </c>
      <c r="I10" s="851">
        <v>13.039999961853027</v>
      </c>
      <c r="J10" s="851">
        <v>10</v>
      </c>
      <c r="K10" s="852">
        <v>130.41000366210938</v>
      </c>
    </row>
    <row r="11" spans="1:11" ht="14.4" customHeight="1" x14ac:dyDescent="0.3">
      <c r="A11" s="833" t="s">
        <v>562</v>
      </c>
      <c r="B11" s="834" t="s">
        <v>563</v>
      </c>
      <c r="C11" s="837" t="s">
        <v>576</v>
      </c>
      <c r="D11" s="865" t="s">
        <v>577</v>
      </c>
      <c r="E11" s="837" t="s">
        <v>1579</v>
      </c>
      <c r="F11" s="865" t="s">
        <v>1580</v>
      </c>
      <c r="G11" s="837" t="s">
        <v>1593</v>
      </c>
      <c r="H11" s="837" t="s">
        <v>1594</v>
      </c>
      <c r="I11" s="851">
        <v>1.3799999952316284</v>
      </c>
      <c r="J11" s="851">
        <v>200</v>
      </c>
      <c r="K11" s="852">
        <v>276</v>
      </c>
    </row>
    <row r="12" spans="1:11" ht="14.4" customHeight="1" x14ac:dyDescent="0.3">
      <c r="A12" s="833" t="s">
        <v>562</v>
      </c>
      <c r="B12" s="834" t="s">
        <v>563</v>
      </c>
      <c r="C12" s="837" t="s">
        <v>576</v>
      </c>
      <c r="D12" s="865" t="s">
        <v>577</v>
      </c>
      <c r="E12" s="837" t="s">
        <v>1579</v>
      </c>
      <c r="F12" s="865" t="s">
        <v>1580</v>
      </c>
      <c r="G12" s="837" t="s">
        <v>1595</v>
      </c>
      <c r="H12" s="837" t="s">
        <v>1596</v>
      </c>
      <c r="I12" s="851">
        <v>1.5166666507720947</v>
      </c>
      <c r="J12" s="851">
        <v>250</v>
      </c>
      <c r="K12" s="852">
        <v>379</v>
      </c>
    </row>
    <row r="13" spans="1:11" ht="14.4" customHeight="1" x14ac:dyDescent="0.3">
      <c r="A13" s="833" t="s">
        <v>562</v>
      </c>
      <c r="B13" s="834" t="s">
        <v>563</v>
      </c>
      <c r="C13" s="837" t="s">
        <v>576</v>
      </c>
      <c r="D13" s="865" t="s">
        <v>577</v>
      </c>
      <c r="E13" s="837" t="s">
        <v>1579</v>
      </c>
      <c r="F13" s="865" t="s">
        <v>1580</v>
      </c>
      <c r="G13" s="837" t="s">
        <v>1597</v>
      </c>
      <c r="H13" s="837" t="s">
        <v>1598</v>
      </c>
      <c r="I13" s="851">
        <v>2.06333327293396</v>
      </c>
      <c r="J13" s="851">
        <v>350</v>
      </c>
      <c r="K13" s="852">
        <v>722</v>
      </c>
    </row>
    <row r="14" spans="1:11" ht="14.4" customHeight="1" x14ac:dyDescent="0.3">
      <c r="A14" s="833" t="s">
        <v>562</v>
      </c>
      <c r="B14" s="834" t="s">
        <v>563</v>
      </c>
      <c r="C14" s="837" t="s">
        <v>576</v>
      </c>
      <c r="D14" s="865" t="s">
        <v>577</v>
      </c>
      <c r="E14" s="837" t="s">
        <v>1579</v>
      </c>
      <c r="F14" s="865" t="s">
        <v>1580</v>
      </c>
      <c r="G14" s="837" t="s">
        <v>1599</v>
      </c>
      <c r="H14" s="837" t="s">
        <v>1600</v>
      </c>
      <c r="I14" s="851">
        <v>3.3599998950958252</v>
      </c>
      <c r="J14" s="851">
        <v>300</v>
      </c>
      <c r="K14" s="852">
        <v>1008</v>
      </c>
    </row>
    <row r="15" spans="1:11" ht="14.4" customHeight="1" x14ac:dyDescent="0.3">
      <c r="A15" s="833" t="s">
        <v>562</v>
      </c>
      <c r="B15" s="834" t="s">
        <v>563</v>
      </c>
      <c r="C15" s="837" t="s">
        <v>576</v>
      </c>
      <c r="D15" s="865" t="s">
        <v>577</v>
      </c>
      <c r="E15" s="837" t="s">
        <v>1579</v>
      </c>
      <c r="F15" s="865" t="s">
        <v>1580</v>
      </c>
      <c r="G15" s="837" t="s">
        <v>1601</v>
      </c>
      <c r="H15" s="837" t="s">
        <v>1602</v>
      </c>
      <c r="I15" s="851">
        <v>8.119999885559082</v>
      </c>
      <c r="J15" s="851">
        <v>20</v>
      </c>
      <c r="K15" s="852">
        <v>162.39999389648438</v>
      </c>
    </row>
    <row r="16" spans="1:11" ht="14.4" customHeight="1" x14ac:dyDescent="0.3">
      <c r="A16" s="833" t="s">
        <v>562</v>
      </c>
      <c r="B16" s="834" t="s">
        <v>563</v>
      </c>
      <c r="C16" s="837" t="s">
        <v>576</v>
      </c>
      <c r="D16" s="865" t="s">
        <v>577</v>
      </c>
      <c r="E16" s="837" t="s">
        <v>1579</v>
      </c>
      <c r="F16" s="865" t="s">
        <v>1580</v>
      </c>
      <c r="G16" s="837" t="s">
        <v>1603</v>
      </c>
      <c r="H16" s="837" t="s">
        <v>1604</v>
      </c>
      <c r="I16" s="851">
        <v>8.396666844685873</v>
      </c>
      <c r="J16" s="851">
        <v>48</v>
      </c>
      <c r="K16" s="852">
        <v>402.95999908447266</v>
      </c>
    </row>
    <row r="17" spans="1:11" ht="14.4" customHeight="1" x14ac:dyDescent="0.3">
      <c r="A17" s="833" t="s">
        <v>562</v>
      </c>
      <c r="B17" s="834" t="s">
        <v>563</v>
      </c>
      <c r="C17" s="837" t="s">
        <v>576</v>
      </c>
      <c r="D17" s="865" t="s">
        <v>577</v>
      </c>
      <c r="E17" s="837" t="s">
        <v>1579</v>
      </c>
      <c r="F17" s="865" t="s">
        <v>1580</v>
      </c>
      <c r="G17" s="837" t="s">
        <v>1605</v>
      </c>
      <c r="H17" s="837" t="s">
        <v>1606</v>
      </c>
      <c r="I17" s="851">
        <v>10.520000457763672</v>
      </c>
      <c r="J17" s="851">
        <v>80</v>
      </c>
      <c r="K17" s="852">
        <v>841.60000610351563</v>
      </c>
    </row>
    <row r="18" spans="1:11" ht="14.4" customHeight="1" x14ac:dyDescent="0.3">
      <c r="A18" s="833" t="s">
        <v>562</v>
      </c>
      <c r="B18" s="834" t="s">
        <v>563</v>
      </c>
      <c r="C18" s="837" t="s">
        <v>576</v>
      </c>
      <c r="D18" s="865" t="s">
        <v>577</v>
      </c>
      <c r="E18" s="837" t="s">
        <v>1579</v>
      </c>
      <c r="F18" s="865" t="s">
        <v>1580</v>
      </c>
      <c r="G18" s="837" t="s">
        <v>1607</v>
      </c>
      <c r="H18" s="837" t="s">
        <v>1608</v>
      </c>
      <c r="I18" s="851">
        <v>96.25</v>
      </c>
      <c r="J18" s="851">
        <v>1</v>
      </c>
      <c r="K18" s="852">
        <v>96.25</v>
      </c>
    </row>
    <row r="19" spans="1:11" ht="14.4" customHeight="1" x14ac:dyDescent="0.3">
      <c r="A19" s="833" t="s">
        <v>562</v>
      </c>
      <c r="B19" s="834" t="s">
        <v>563</v>
      </c>
      <c r="C19" s="837" t="s">
        <v>576</v>
      </c>
      <c r="D19" s="865" t="s">
        <v>577</v>
      </c>
      <c r="E19" s="837" t="s">
        <v>1579</v>
      </c>
      <c r="F19" s="865" t="s">
        <v>1580</v>
      </c>
      <c r="G19" s="837" t="s">
        <v>1609</v>
      </c>
      <c r="H19" s="837" t="s">
        <v>1610</v>
      </c>
      <c r="I19" s="851">
        <v>72.220001220703125</v>
      </c>
      <c r="J19" s="851">
        <v>5</v>
      </c>
      <c r="K19" s="852">
        <v>361.10000610351563</v>
      </c>
    </row>
    <row r="20" spans="1:11" ht="14.4" customHeight="1" x14ac:dyDescent="0.3">
      <c r="A20" s="833" t="s">
        <v>562</v>
      </c>
      <c r="B20" s="834" t="s">
        <v>563</v>
      </c>
      <c r="C20" s="837" t="s">
        <v>576</v>
      </c>
      <c r="D20" s="865" t="s">
        <v>577</v>
      </c>
      <c r="E20" s="837" t="s">
        <v>1579</v>
      </c>
      <c r="F20" s="865" t="s">
        <v>1580</v>
      </c>
      <c r="G20" s="837" t="s">
        <v>1611</v>
      </c>
      <c r="H20" s="837" t="s">
        <v>1612</v>
      </c>
      <c r="I20" s="851">
        <v>105.44999694824219</v>
      </c>
      <c r="J20" s="851">
        <v>1</v>
      </c>
      <c r="K20" s="852">
        <v>105.44999694824219</v>
      </c>
    </row>
    <row r="21" spans="1:11" ht="14.4" customHeight="1" x14ac:dyDescent="0.3">
      <c r="A21" s="833" t="s">
        <v>562</v>
      </c>
      <c r="B21" s="834" t="s">
        <v>563</v>
      </c>
      <c r="C21" s="837" t="s">
        <v>576</v>
      </c>
      <c r="D21" s="865" t="s">
        <v>577</v>
      </c>
      <c r="E21" s="837" t="s">
        <v>1579</v>
      </c>
      <c r="F21" s="865" t="s">
        <v>1580</v>
      </c>
      <c r="G21" s="837" t="s">
        <v>1613</v>
      </c>
      <c r="H21" s="837" t="s">
        <v>1614</v>
      </c>
      <c r="I21" s="851">
        <v>112.52999877929688</v>
      </c>
      <c r="J21" s="851">
        <v>3</v>
      </c>
      <c r="K21" s="852">
        <v>337.58999633789063</v>
      </c>
    </row>
    <row r="22" spans="1:11" ht="14.4" customHeight="1" x14ac:dyDescent="0.3">
      <c r="A22" s="833" t="s">
        <v>562</v>
      </c>
      <c r="B22" s="834" t="s">
        <v>563</v>
      </c>
      <c r="C22" s="837" t="s">
        <v>576</v>
      </c>
      <c r="D22" s="865" t="s">
        <v>577</v>
      </c>
      <c r="E22" s="837" t="s">
        <v>1579</v>
      </c>
      <c r="F22" s="865" t="s">
        <v>1580</v>
      </c>
      <c r="G22" s="837" t="s">
        <v>1615</v>
      </c>
      <c r="H22" s="837" t="s">
        <v>1616</v>
      </c>
      <c r="I22" s="851">
        <v>2.7400000095367432</v>
      </c>
      <c r="J22" s="851">
        <v>3</v>
      </c>
      <c r="K22" s="852">
        <v>8.2200002670288086</v>
      </c>
    </row>
    <row r="23" spans="1:11" ht="14.4" customHeight="1" x14ac:dyDescent="0.3">
      <c r="A23" s="833" t="s">
        <v>562</v>
      </c>
      <c r="B23" s="834" t="s">
        <v>563</v>
      </c>
      <c r="C23" s="837" t="s">
        <v>576</v>
      </c>
      <c r="D23" s="865" t="s">
        <v>577</v>
      </c>
      <c r="E23" s="837" t="s">
        <v>1579</v>
      </c>
      <c r="F23" s="865" t="s">
        <v>1580</v>
      </c>
      <c r="G23" s="837" t="s">
        <v>1617</v>
      </c>
      <c r="H23" s="837" t="s">
        <v>1618</v>
      </c>
      <c r="I23" s="851">
        <v>10.119999885559082</v>
      </c>
      <c r="J23" s="851">
        <v>12</v>
      </c>
      <c r="K23" s="852">
        <v>121.43999671936035</v>
      </c>
    </row>
    <row r="24" spans="1:11" ht="14.4" customHeight="1" x14ac:dyDescent="0.3">
      <c r="A24" s="833" t="s">
        <v>562</v>
      </c>
      <c r="B24" s="834" t="s">
        <v>563</v>
      </c>
      <c r="C24" s="837" t="s">
        <v>576</v>
      </c>
      <c r="D24" s="865" t="s">
        <v>577</v>
      </c>
      <c r="E24" s="837" t="s">
        <v>1579</v>
      </c>
      <c r="F24" s="865" t="s">
        <v>1580</v>
      </c>
      <c r="G24" s="837" t="s">
        <v>1619</v>
      </c>
      <c r="H24" s="837" t="s">
        <v>1620</v>
      </c>
      <c r="I24" s="851">
        <v>0.67000001668930054</v>
      </c>
      <c r="J24" s="851">
        <v>1000</v>
      </c>
      <c r="K24" s="852">
        <v>670</v>
      </c>
    </row>
    <row r="25" spans="1:11" ht="14.4" customHeight="1" x14ac:dyDescent="0.3">
      <c r="A25" s="833" t="s">
        <v>562</v>
      </c>
      <c r="B25" s="834" t="s">
        <v>563</v>
      </c>
      <c r="C25" s="837" t="s">
        <v>576</v>
      </c>
      <c r="D25" s="865" t="s">
        <v>577</v>
      </c>
      <c r="E25" s="837" t="s">
        <v>1579</v>
      </c>
      <c r="F25" s="865" t="s">
        <v>1580</v>
      </c>
      <c r="G25" s="837" t="s">
        <v>1621</v>
      </c>
      <c r="H25" s="837" t="s">
        <v>1622</v>
      </c>
      <c r="I25" s="851">
        <v>29.636666615804035</v>
      </c>
      <c r="J25" s="851">
        <v>11</v>
      </c>
      <c r="K25" s="852">
        <v>326.30999755859375</v>
      </c>
    </row>
    <row r="26" spans="1:11" ht="14.4" customHeight="1" x14ac:dyDescent="0.3">
      <c r="A26" s="833" t="s">
        <v>562</v>
      </c>
      <c r="B26" s="834" t="s">
        <v>563</v>
      </c>
      <c r="C26" s="837" t="s">
        <v>576</v>
      </c>
      <c r="D26" s="865" t="s">
        <v>577</v>
      </c>
      <c r="E26" s="837" t="s">
        <v>1623</v>
      </c>
      <c r="F26" s="865" t="s">
        <v>1624</v>
      </c>
      <c r="G26" s="837" t="s">
        <v>1625</v>
      </c>
      <c r="H26" s="837" t="s">
        <v>1626</v>
      </c>
      <c r="I26" s="851">
        <v>13.800000190734863</v>
      </c>
      <c r="J26" s="851">
        <v>10</v>
      </c>
      <c r="K26" s="852">
        <v>137.97999572753906</v>
      </c>
    </row>
    <row r="27" spans="1:11" ht="14.4" customHeight="1" x14ac:dyDescent="0.3">
      <c r="A27" s="833" t="s">
        <v>562</v>
      </c>
      <c r="B27" s="834" t="s">
        <v>563</v>
      </c>
      <c r="C27" s="837" t="s">
        <v>576</v>
      </c>
      <c r="D27" s="865" t="s">
        <v>577</v>
      </c>
      <c r="E27" s="837" t="s">
        <v>1623</v>
      </c>
      <c r="F27" s="865" t="s">
        <v>1624</v>
      </c>
      <c r="G27" s="837" t="s">
        <v>1627</v>
      </c>
      <c r="H27" s="837" t="s">
        <v>1628</v>
      </c>
      <c r="I27" s="851">
        <v>9.9999997764825821E-3</v>
      </c>
      <c r="J27" s="851">
        <v>100</v>
      </c>
      <c r="K27" s="852">
        <v>1</v>
      </c>
    </row>
    <row r="28" spans="1:11" ht="14.4" customHeight="1" x14ac:dyDescent="0.3">
      <c r="A28" s="833" t="s">
        <v>562</v>
      </c>
      <c r="B28" s="834" t="s">
        <v>563</v>
      </c>
      <c r="C28" s="837" t="s">
        <v>576</v>
      </c>
      <c r="D28" s="865" t="s">
        <v>577</v>
      </c>
      <c r="E28" s="837" t="s">
        <v>1623</v>
      </c>
      <c r="F28" s="865" t="s">
        <v>1624</v>
      </c>
      <c r="G28" s="837" t="s">
        <v>1629</v>
      </c>
      <c r="H28" s="837" t="s">
        <v>1630</v>
      </c>
      <c r="I28" s="851">
        <v>6.0500001907348633</v>
      </c>
      <c r="J28" s="851">
        <v>30</v>
      </c>
      <c r="K28" s="852">
        <v>181.5</v>
      </c>
    </row>
    <row r="29" spans="1:11" ht="14.4" customHeight="1" x14ac:dyDescent="0.3">
      <c r="A29" s="833" t="s">
        <v>562</v>
      </c>
      <c r="B29" s="834" t="s">
        <v>563</v>
      </c>
      <c r="C29" s="837" t="s">
        <v>576</v>
      </c>
      <c r="D29" s="865" t="s">
        <v>577</v>
      </c>
      <c r="E29" s="837" t="s">
        <v>1623</v>
      </c>
      <c r="F29" s="865" t="s">
        <v>1624</v>
      </c>
      <c r="G29" s="837" t="s">
        <v>1631</v>
      </c>
      <c r="H29" s="837" t="s">
        <v>1632</v>
      </c>
      <c r="I29" s="851">
        <v>3.3866667747497559</v>
      </c>
      <c r="J29" s="851">
        <v>200</v>
      </c>
      <c r="K29" s="852">
        <v>677.40000915527344</v>
      </c>
    </row>
    <row r="30" spans="1:11" ht="14.4" customHeight="1" x14ac:dyDescent="0.3">
      <c r="A30" s="833" t="s">
        <v>562</v>
      </c>
      <c r="B30" s="834" t="s">
        <v>563</v>
      </c>
      <c r="C30" s="837" t="s">
        <v>576</v>
      </c>
      <c r="D30" s="865" t="s">
        <v>577</v>
      </c>
      <c r="E30" s="837" t="s">
        <v>1623</v>
      </c>
      <c r="F30" s="865" t="s">
        <v>1624</v>
      </c>
      <c r="G30" s="837" t="s">
        <v>1633</v>
      </c>
      <c r="H30" s="837" t="s">
        <v>1634</v>
      </c>
      <c r="I30" s="851">
        <v>17.979999542236328</v>
      </c>
      <c r="J30" s="851">
        <v>200</v>
      </c>
      <c r="K30" s="852">
        <v>3596</v>
      </c>
    </row>
    <row r="31" spans="1:11" ht="14.4" customHeight="1" x14ac:dyDescent="0.3">
      <c r="A31" s="833" t="s">
        <v>562</v>
      </c>
      <c r="B31" s="834" t="s">
        <v>563</v>
      </c>
      <c r="C31" s="837" t="s">
        <v>576</v>
      </c>
      <c r="D31" s="865" t="s">
        <v>577</v>
      </c>
      <c r="E31" s="837" t="s">
        <v>1623</v>
      </c>
      <c r="F31" s="865" t="s">
        <v>1624</v>
      </c>
      <c r="G31" s="837" t="s">
        <v>1635</v>
      </c>
      <c r="H31" s="837" t="s">
        <v>1636</v>
      </c>
      <c r="I31" s="851">
        <v>13.199999809265137</v>
      </c>
      <c r="J31" s="851">
        <v>70</v>
      </c>
      <c r="K31" s="852">
        <v>924</v>
      </c>
    </row>
    <row r="32" spans="1:11" ht="14.4" customHeight="1" x14ac:dyDescent="0.3">
      <c r="A32" s="833" t="s">
        <v>562</v>
      </c>
      <c r="B32" s="834" t="s">
        <v>563</v>
      </c>
      <c r="C32" s="837" t="s">
        <v>576</v>
      </c>
      <c r="D32" s="865" t="s">
        <v>577</v>
      </c>
      <c r="E32" s="837" t="s">
        <v>1623</v>
      </c>
      <c r="F32" s="865" t="s">
        <v>1624</v>
      </c>
      <c r="G32" s="837" t="s">
        <v>1637</v>
      </c>
      <c r="H32" s="837" t="s">
        <v>1638</v>
      </c>
      <c r="I32" s="851">
        <v>13.199999809265137</v>
      </c>
      <c r="J32" s="851">
        <v>10</v>
      </c>
      <c r="K32" s="852">
        <v>132</v>
      </c>
    </row>
    <row r="33" spans="1:11" ht="14.4" customHeight="1" x14ac:dyDescent="0.3">
      <c r="A33" s="833" t="s">
        <v>562</v>
      </c>
      <c r="B33" s="834" t="s">
        <v>563</v>
      </c>
      <c r="C33" s="837" t="s">
        <v>576</v>
      </c>
      <c r="D33" s="865" t="s">
        <v>577</v>
      </c>
      <c r="E33" s="837" t="s">
        <v>1623</v>
      </c>
      <c r="F33" s="865" t="s">
        <v>1624</v>
      </c>
      <c r="G33" s="837" t="s">
        <v>1639</v>
      </c>
      <c r="H33" s="837" t="s">
        <v>1640</v>
      </c>
      <c r="I33" s="851">
        <v>22.989999771118164</v>
      </c>
      <c r="J33" s="851">
        <v>20</v>
      </c>
      <c r="K33" s="852">
        <v>459.79998779296875</v>
      </c>
    </row>
    <row r="34" spans="1:11" ht="14.4" customHeight="1" x14ac:dyDescent="0.3">
      <c r="A34" s="833" t="s">
        <v>562</v>
      </c>
      <c r="B34" s="834" t="s">
        <v>563</v>
      </c>
      <c r="C34" s="837" t="s">
        <v>576</v>
      </c>
      <c r="D34" s="865" t="s">
        <v>577</v>
      </c>
      <c r="E34" s="837" t="s">
        <v>1623</v>
      </c>
      <c r="F34" s="865" t="s">
        <v>1624</v>
      </c>
      <c r="G34" s="837" t="s">
        <v>1641</v>
      </c>
      <c r="H34" s="837" t="s">
        <v>1642</v>
      </c>
      <c r="I34" s="851">
        <v>9.4399995803833008</v>
      </c>
      <c r="J34" s="851">
        <v>50</v>
      </c>
      <c r="K34" s="852">
        <v>472</v>
      </c>
    </row>
    <row r="35" spans="1:11" ht="14.4" customHeight="1" x14ac:dyDescent="0.3">
      <c r="A35" s="833" t="s">
        <v>562</v>
      </c>
      <c r="B35" s="834" t="s">
        <v>563</v>
      </c>
      <c r="C35" s="837" t="s">
        <v>576</v>
      </c>
      <c r="D35" s="865" t="s">
        <v>577</v>
      </c>
      <c r="E35" s="837" t="s">
        <v>1623</v>
      </c>
      <c r="F35" s="865" t="s">
        <v>1624</v>
      </c>
      <c r="G35" s="837" t="s">
        <v>1643</v>
      </c>
      <c r="H35" s="837" t="s">
        <v>1644</v>
      </c>
      <c r="I35" s="851">
        <v>1.8700000047683716</v>
      </c>
      <c r="J35" s="851">
        <v>100</v>
      </c>
      <c r="K35" s="852">
        <v>187</v>
      </c>
    </row>
    <row r="36" spans="1:11" ht="14.4" customHeight="1" x14ac:dyDescent="0.3">
      <c r="A36" s="833" t="s">
        <v>562</v>
      </c>
      <c r="B36" s="834" t="s">
        <v>563</v>
      </c>
      <c r="C36" s="837" t="s">
        <v>576</v>
      </c>
      <c r="D36" s="865" t="s">
        <v>577</v>
      </c>
      <c r="E36" s="837" t="s">
        <v>1623</v>
      </c>
      <c r="F36" s="865" t="s">
        <v>1624</v>
      </c>
      <c r="G36" s="837" t="s">
        <v>1645</v>
      </c>
      <c r="H36" s="837" t="s">
        <v>1646</v>
      </c>
      <c r="I36" s="851">
        <v>617.1199951171875</v>
      </c>
      <c r="J36" s="851">
        <v>1</v>
      </c>
      <c r="K36" s="852">
        <v>617.1199951171875</v>
      </c>
    </row>
    <row r="37" spans="1:11" ht="14.4" customHeight="1" x14ac:dyDescent="0.3">
      <c r="A37" s="833" t="s">
        <v>562</v>
      </c>
      <c r="B37" s="834" t="s">
        <v>563</v>
      </c>
      <c r="C37" s="837" t="s">
        <v>576</v>
      </c>
      <c r="D37" s="865" t="s">
        <v>577</v>
      </c>
      <c r="E37" s="837" t="s">
        <v>1623</v>
      </c>
      <c r="F37" s="865" t="s">
        <v>1624</v>
      </c>
      <c r="G37" s="837" t="s">
        <v>1647</v>
      </c>
      <c r="H37" s="837" t="s">
        <v>1648</v>
      </c>
      <c r="I37" s="851">
        <v>11.736666361490885</v>
      </c>
      <c r="J37" s="851">
        <v>20</v>
      </c>
      <c r="K37" s="852">
        <v>234.75000381469727</v>
      </c>
    </row>
    <row r="38" spans="1:11" ht="14.4" customHeight="1" x14ac:dyDescent="0.3">
      <c r="A38" s="833" t="s">
        <v>562</v>
      </c>
      <c r="B38" s="834" t="s">
        <v>563</v>
      </c>
      <c r="C38" s="837" t="s">
        <v>576</v>
      </c>
      <c r="D38" s="865" t="s">
        <v>577</v>
      </c>
      <c r="E38" s="837" t="s">
        <v>1623</v>
      </c>
      <c r="F38" s="865" t="s">
        <v>1624</v>
      </c>
      <c r="G38" s="837" t="s">
        <v>1649</v>
      </c>
      <c r="H38" s="837" t="s">
        <v>1650</v>
      </c>
      <c r="I38" s="851">
        <v>13.310000419616699</v>
      </c>
      <c r="J38" s="851">
        <v>8</v>
      </c>
      <c r="K38" s="852">
        <v>106.48000335693359</v>
      </c>
    </row>
    <row r="39" spans="1:11" ht="14.4" customHeight="1" x14ac:dyDescent="0.3">
      <c r="A39" s="833" t="s">
        <v>562</v>
      </c>
      <c r="B39" s="834" t="s">
        <v>563</v>
      </c>
      <c r="C39" s="837" t="s">
        <v>576</v>
      </c>
      <c r="D39" s="865" t="s">
        <v>577</v>
      </c>
      <c r="E39" s="837" t="s">
        <v>1623</v>
      </c>
      <c r="F39" s="865" t="s">
        <v>1624</v>
      </c>
      <c r="G39" s="837" t="s">
        <v>1651</v>
      </c>
      <c r="H39" s="837" t="s">
        <v>1652</v>
      </c>
      <c r="I39" s="851">
        <v>9.1999998092651367</v>
      </c>
      <c r="J39" s="851">
        <v>150</v>
      </c>
      <c r="K39" s="852">
        <v>1380</v>
      </c>
    </row>
    <row r="40" spans="1:11" ht="14.4" customHeight="1" x14ac:dyDescent="0.3">
      <c r="A40" s="833" t="s">
        <v>562</v>
      </c>
      <c r="B40" s="834" t="s">
        <v>563</v>
      </c>
      <c r="C40" s="837" t="s">
        <v>576</v>
      </c>
      <c r="D40" s="865" t="s">
        <v>577</v>
      </c>
      <c r="E40" s="837" t="s">
        <v>1623</v>
      </c>
      <c r="F40" s="865" t="s">
        <v>1624</v>
      </c>
      <c r="G40" s="837" t="s">
        <v>1653</v>
      </c>
      <c r="H40" s="837" t="s">
        <v>1654</v>
      </c>
      <c r="I40" s="851">
        <v>6.3000001907348633</v>
      </c>
      <c r="J40" s="851">
        <v>10</v>
      </c>
      <c r="K40" s="852">
        <v>63</v>
      </c>
    </row>
    <row r="41" spans="1:11" ht="14.4" customHeight="1" x14ac:dyDescent="0.3">
      <c r="A41" s="833" t="s">
        <v>562</v>
      </c>
      <c r="B41" s="834" t="s">
        <v>563</v>
      </c>
      <c r="C41" s="837" t="s">
        <v>576</v>
      </c>
      <c r="D41" s="865" t="s">
        <v>577</v>
      </c>
      <c r="E41" s="837" t="s">
        <v>1623</v>
      </c>
      <c r="F41" s="865" t="s">
        <v>1624</v>
      </c>
      <c r="G41" s="837" t="s">
        <v>1655</v>
      </c>
      <c r="H41" s="837" t="s">
        <v>1656</v>
      </c>
      <c r="I41" s="851">
        <v>172.5</v>
      </c>
      <c r="J41" s="851">
        <v>1</v>
      </c>
      <c r="K41" s="852">
        <v>172.5</v>
      </c>
    </row>
    <row r="42" spans="1:11" ht="14.4" customHeight="1" x14ac:dyDescent="0.3">
      <c r="A42" s="833" t="s">
        <v>562</v>
      </c>
      <c r="B42" s="834" t="s">
        <v>563</v>
      </c>
      <c r="C42" s="837" t="s">
        <v>576</v>
      </c>
      <c r="D42" s="865" t="s">
        <v>577</v>
      </c>
      <c r="E42" s="837" t="s">
        <v>1623</v>
      </c>
      <c r="F42" s="865" t="s">
        <v>1624</v>
      </c>
      <c r="G42" s="837" t="s">
        <v>1657</v>
      </c>
      <c r="H42" s="837" t="s">
        <v>1658</v>
      </c>
      <c r="I42" s="851">
        <v>1.0875000357627869</v>
      </c>
      <c r="J42" s="851">
        <v>1100</v>
      </c>
      <c r="K42" s="852">
        <v>1195</v>
      </c>
    </row>
    <row r="43" spans="1:11" ht="14.4" customHeight="1" x14ac:dyDescent="0.3">
      <c r="A43" s="833" t="s">
        <v>562</v>
      </c>
      <c r="B43" s="834" t="s">
        <v>563</v>
      </c>
      <c r="C43" s="837" t="s">
        <v>576</v>
      </c>
      <c r="D43" s="865" t="s">
        <v>577</v>
      </c>
      <c r="E43" s="837" t="s">
        <v>1623</v>
      </c>
      <c r="F43" s="865" t="s">
        <v>1624</v>
      </c>
      <c r="G43" s="837" t="s">
        <v>1659</v>
      </c>
      <c r="H43" s="837" t="s">
        <v>1660</v>
      </c>
      <c r="I43" s="851">
        <v>0.47333332896232605</v>
      </c>
      <c r="J43" s="851">
        <v>1000</v>
      </c>
      <c r="K43" s="852">
        <v>473</v>
      </c>
    </row>
    <row r="44" spans="1:11" ht="14.4" customHeight="1" x14ac:dyDescent="0.3">
      <c r="A44" s="833" t="s">
        <v>562</v>
      </c>
      <c r="B44" s="834" t="s">
        <v>563</v>
      </c>
      <c r="C44" s="837" t="s">
        <v>576</v>
      </c>
      <c r="D44" s="865" t="s">
        <v>577</v>
      </c>
      <c r="E44" s="837" t="s">
        <v>1623</v>
      </c>
      <c r="F44" s="865" t="s">
        <v>1624</v>
      </c>
      <c r="G44" s="837" t="s">
        <v>1661</v>
      </c>
      <c r="H44" s="837" t="s">
        <v>1662</v>
      </c>
      <c r="I44" s="851">
        <v>1.6766666173934937</v>
      </c>
      <c r="J44" s="851">
        <v>600</v>
      </c>
      <c r="K44" s="852">
        <v>1006</v>
      </c>
    </row>
    <row r="45" spans="1:11" ht="14.4" customHeight="1" x14ac:dyDescent="0.3">
      <c r="A45" s="833" t="s">
        <v>562</v>
      </c>
      <c r="B45" s="834" t="s">
        <v>563</v>
      </c>
      <c r="C45" s="837" t="s">
        <v>576</v>
      </c>
      <c r="D45" s="865" t="s">
        <v>577</v>
      </c>
      <c r="E45" s="837" t="s">
        <v>1623</v>
      </c>
      <c r="F45" s="865" t="s">
        <v>1624</v>
      </c>
      <c r="G45" s="837" t="s">
        <v>1663</v>
      </c>
      <c r="H45" s="837" t="s">
        <v>1664</v>
      </c>
      <c r="I45" s="851">
        <v>0.67000001668930054</v>
      </c>
      <c r="J45" s="851">
        <v>900</v>
      </c>
      <c r="K45" s="852">
        <v>603</v>
      </c>
    </row>
    <row r="46" spans="1:11" ht="14.4" customHeight="1" x14ac:dyDescent="0.3">
      <c r="A46" s="833" t="s">
        <v>562</v>
      </c>
      <c r="B46" s="834" t="s">
        <v>563</v>
      </c>
      <c r="C46" s="837" t="s">
        <v>576</v>
      </c>
      <c r="D46" s="865" t="s">
        <v>577</v>
      </c>
      <c r="E46" s="837" t="s">
        <v>1623</v>
      </c>
      <c r="F46" s="865" t="s">
        <v>1624</v>
      </c>
      <c r="G46" s="837" t="s">
        <v>1665</v>
      </c>
      <c r="H46" s="837" t="s">
        <v>1666</v>
      </c>
      <c r="I46" s="851">
        <v>17.909999847412109</v>
      </c>
      <c r="J46" s="851">
        <v>100</v>
      </c>
      <c r="K46" s="852">
        <v>1790.800048828125</v>
      </c>
    </row>
    <row r="47" spans="1:11" ht="14.4" customHeight="1" x14ac:dyDescent="0.3">
      <c r="A47" s="833" t="s">
        <v>562</v>
      </c>
      <c r="B47" s="834" t="s">
        <v>563</v>
      </c>
      <c r="C47" s="837" t="s">
        <v>576</v>
      </c>
      <c r="D47" s="865" t="s">
        <v>577</v>
      </c>
      <c r="E47" s="837" t="s">
        <v>1623</v>
      </c>
      <c r="F47" s="865" t="s">
        <v>1624</v>
      </c>
      <c r="G47" s="837" t="s">
        <v>1667</v>
      </c>
      <c r="H47" s="837" t="s">
        <v>1668</v>
      </c>
      <c r="I47" s="851">
        <v>1.5533332824707031</v>
      </c>
      <c r="J47" s="851">
        <v>600</v>
      </c>
      <c r="K47" s="852">
        <v>932</v>
      </c>
    </row>
    <row r="48" spans="1:11" ht="14.4" customHeight="1" x14ac:dyDescent="0.3">
      <c r="A48" s="833" t="s">
        <v>562</v>
      </c>
      <c r="B48" s="834" t="s">
        <v>563</v>
      </c>
      <c r="C48" s="837" t="s">
        <v>576</v>
      </c>
      <c r="D48" s="865" t="s">
        <v>577</v>
      </c>
      <c r="E48" s="837" t="s">
        <v>1623</v>
      </c>
      <c r="F48" s="865" t="s">
        <v>1624</v>
      </c>
      <c r="G48" s="837" t="s">
        <v>1669</v>
      </c>
      <c r="H48" s="837" t="s">
        <v>1670</v>
      </c>
      <c r="I48" s="851">
        <v>0.47499999403953552</v>
      </c>
      <c r="J48" s="851">
        <v>200</v>
      </c>
      <c r="K48" s="852">
        <v>95</v>
      </c>
    </row>
    <row r="49" spans="1:11" ht="14.4" customHeight="1" x14ac:dyDescent="0.3">
      <c r="A49" s="833" t="s">
        <v>562</v>
      </c>
      <c r="B49" s="834" t="s">
        <v>563</v>
      </c>
      <c r="C49" s="837" t="s">
        <v>576</v>
      </c>
      <c r="D49" s="865" t="s">
        <v>577</v>
      </c>
      <c r="E49" s="837" t="s">
        <v>1623</v>
      </c>
      <c r="F49" s="865" t="s">
        <v>1624</v>
      </c>
      <c r="G49" s="837" t="s">
        <v>1671</v>
      </c>
      <c r="H49" s="837" t="s">
        <v>1672</v>
      </c>
      <c r="I49" s="851">
        <v>2.0349999666213989</v>
      </c>
      <c r="J49" s="851">
        <v>100</v>
      </c>
      <c r="K49" s="852">
        <v>203.5</v>
      </c>
    </row>
    <row r="50" spans="1:11" ht="14.4" customHeight="1" x14ac:dyDescent="0.3">
      <c r="A50" s="833" t="s">
        <v>562</v>
      </c>
      <c r="B50" s="834" t="s">
        <v>563</v>
      </c>
      <c r="C50" s="837" t="s">
        <v>576</v>
      </c>
      <c r="D50" s="865" t="s">
        <v>577</v>
      </c>
      <c r="E50" s="837" t="s">
        <v>1623</v>
      </c>
      <c r="F50" s="865" t="s">
        <v>1624</v>
      </c>
      <c r="G50" s="837" t="s">
        <v>1673</v>
      </c>
      <c r="H50" s="837" t="s">
        <v>1674</v>
      </c>
      <c r="I50" s="851">
        <v>2.7000000476837158</v>
      </c>
      <c r="J50" s="851">
        <v>100</v>
      </c>
      <c r="K50" s="852">
        <v>270</v>
      </c>
    </row>
    <row r="51" spans="1:11" ht="14.4" customHeight="1" x14ac:dyDescent="0.3">
      <c r="A51" s="833" t="s">
        <v>562</v>
      </c>
      <c r="B51" s="834" t="s">
        <v>563</v>
      </c>
      <c r="C51" s="837" t="s">
        <v>576</v>
      </c>
      <c r="D51" s="865" t="s">
        <v>577</v>
      </c>
      <c r="E51" s="837" t="s">
        <v>1623</v>
      </c>
      <c r="F51" s="865" t="s">
        <v>1624</v>
      </c>
      <c r="G51" s="837" t="s">
        <v>1675</v>
      </c>
      <c r="H51" s="837" t="s">
        <v>1676</v>
      </c>
      <c r="I51" s="851">
        <v>2.1700000762939453</v>
      </c>
      <c r="J51" s="851">
        <v>50</v>
      </c>
      <c r="K51" s="852">
        <v>108.5</v>
      </c>
    </row>
    <row r="52" spans="1:11" ht="14.4" customHeight="1" x14ac:dyDescent="0.3">
      <c r="A52" s="833" t="s">
        <v>562</v>
      </c>
      <c r="B52" s="834" t="s">
        <v>563</v>
      </c>
      <c r="C52" s="837" t="s">
        <v>576</v>
      </c>
      <c r="D52" s="865" t="s">
        <v>577</v>
      </c>
      <c r="E52" s="837" t="s">
        <v>1623</v>
      </c>
      <c r="F52" s="865" t="s">
        <v>1624</v>
      </c>
      <c r="G52" s="837" t="s">
        <v>1677</v>
      </c>
      <c r="H52" s="837" t="s">
        <v>1678</v>
      </c>
      <c r="I52" s="851">
        <v>21.239999771118164</v>
      </c>
      <c r="J52" s="851">
        <v>12</v>
      </c>
      <c r="K52" s="852">
        <v>254.8800048828125</v>
      </c>
    </row>
    <row r="53" spans="1:11" ht="14.4" customHeight="1" x14ac:dyDescent="0.3">
      <c r="A53" s="833" t="s">
        <v>562</v>
      </c>
      <c r="B53" s="834" t="s">
        <v>563</v>
      </c>
      <c r="C53" s="837" t="s">
        <v>576</v>
      </c>
      <c r="D53" s="865" t="s">
        <v>577</v>
      </c>
      <c r="E53" s="837" t="s">
        <v>1623</v>
      </c>
      <c r="F53" s="865" t="s">
        <v>1624</v>
      </c>
      <c r="G53" s="837" t="s">
        <v>1679</v>
      </c>
      <c r="H53" s="837" t="s">
        <v>1680</v>
      </c>
      <c r="I53" s="851">
        <v>2.5099999904632568</v>
      </c>
      <c r="J53" s="851">
        <v>50</v>
      </c>
      <c r="K53" s="852">
        <v>125.5</v>
      </c>
    </row>
    <row r="54" spans="1:11" ht="14.4" customHeight="1" x14ac:dyDescent="0.3">
      <c r="A54" s="833" t="s">
        <v>562</v>
      </c>
      <c r="B54" s="834" t="s">
        <v>563</v>
      </c>
      <c r="C54" s="837" t="s">
        <v>576</v>
      </c>
      <c r="D54" s="865" t="s">
        <v>577</v>
      </c>
      <c r="E54" s="837" t="s">
        <v>1623</v>
      </c>
      <c r="F54" s="865" t="s">
        <v>1624</v>
      </c>
      <c r="G54" s="837" t="s">
        <v>1681</v>
      </c>
      <c r="H54" s="837" t="s">
        <v>1682</v>
      </c>
      <c r="I54" s="851">
        <v>21.229999542236328</v>
      </c>
      <c r="J54" s="851">
        <v>10</v>
      </c>
      <c r="K54" s="852">
        <v>212.30000305175781</v>
      </c>
    </row>
    <row r="55" spans="1:11" ht="14.4" customHeight="1" x14ac:dyDescent="0.3">
      <c r="A55" s="833" t="s">
        <v>562</v>
      </c>
      <c r="B55" s="834" t="s">
        <v>563</v>
      </c>
      <c r="C55" s="837" t="s">
        <v>576</v>
      </c>
      <c r="D55" s="865" t="s">
        <v>577</v>
      </c>
      <c r="E55" s="837" t="s">
        <v>1683</v>
      </c>
      <c r="F55" s="865" t="s">
        <v>1684</v>
      </c>
      <c r="G55" s="837" t="s">
        <v>1685</v>
      </c>
      <c r="H55" s="837" t="s">
        <v>1686</v>
      </c>
      <c r="I55" s="851">
        <v>10.159999847412109</v>
      </c>
      <c r="J55" s="851">
        <v>150</v>
      </c>
      <c r="K55" s="852">
        <v>1524</v>
      </c>
    </row>
    <row r="56" spans="1:11" ht="14.4" customHeight="1" x14ac:dyDescent="0.3">
      <c r="A56" s="833" t="s">
        <v>562</v>
      </c>
      <c r="B56" s="834" t="s">
        <v>563</v>
      </c>
      <c r="C56" s="837" t="s">
        <v>576</v>
      </c>
      <c r="D56" s="865" t="s">
        <v>577</v>
      </c>
      <c r="E56" s="837" t="s">
        <v>1687</v>
      </c>
      <c r="F56" s="865" t="s">
        <v>1688</v>
      </c>
      <c r="G56" s="837" t="s">
        <v>1689</v>
      </c>
      <c r="H56" s="837" t="s">
        <v>1690</v>
      </c>
      <c r="I56" s="851">
        <v>0.30666667222976685</v>
      </c>
      <c r="J56" s="851">
        <v>900</v>
      </c>
      <c r="K56" s="852">
        <v>276</v>
      </c>
    </row>
    <row r="57" spans="1:11" ht="14.4" customHeight="1" x14ac:dyDescent="0.3">
      <c r="A57" s="833" t="s">
        <v>562</v>
      </c>
      <c r="B57" s="834" t="s">
        <v>563</v>
      </c>
      <c r="C57" s="837" t="s">
        <v>576</v>
      </c>
      <c r="D57" s="865" t="s">
        <v>577</v>
      </c>
      <c r="E57" s="837" t="s">
        <v>1687</v>
      </c>
      <c r="F57" s="865" t="s">
        <v>1688</v>
      </c>
      <c r="G57" s="837" t="s">
        <v>1691</v>
      </c>
      <c r="H57" s="837" t="s">
        <v>1692</v>
      </c>
      <c r="I57" s="851">
        <v>0.68000000715255737</v>
      </c>
      <c r="J57" s="851">
        <v>200</v>
      </c>
      <c r="K57" s="852">
        <v>136</v>
      </c>
    </row>
    <row r="58" spans="1:11" ht="14.4" customHeight="1" x14ac:dyDescent="0.3">
      <c r="A58" s="833" t="s">
        <v>562</v>
      </c>
      <c r="B58" s="834" t="s">
        <v>563</v>
      </c>
      <c r="C58" s="837" t="s">
        <v>576</v>
      </c>
      <c r="D58" s="865" t="s">
        <v>577</v>
      </c>
      <c r="E58" s="837" t="s">
        <v>1687</v>
      </c>
      <c r="F58" s="865" t="s">
        <v>1688</v>
      </c>
      <c r="G58" s="837" t="s">
        <v>1693</v>
      </c>
      <c r="H58" s="837" t="s">
        <v>1694</v>
      </c>
      <c r="I58" s="851">
        <v>0.54666668176651001</v>
      </c>
      <c r="J58" s="851">
        <v>900</v>
      </c>
      <c r="K58" s="852">
        <v>492</v>
      </c>
    </row>
    <row r="59" spans="1:11" ht="14.4" customHeight="1" x14ac:dyDescent="0.3">
      <c r="A59" s="833" t="s">
        <v>562</v>
      </c>
      <c r="B59" s="834" t="s">
        <v>563</v>
      </c>
      <c r="C59" s="837" t="s">
        <v>576</v>
      </c>
      <c r="D59" s="865" t="s">
        <v>577</v>
      </c>
      <c r="E59" s="837" t="s">
        <v>1687</v>
      </c>
      <c r="F59" s="865" t="s">
        <v>1688</v>
      </c>
      <c r="G59" s="837" t="s">
        <v>1695</v>
      </c>
      <c r="H59" s="837" t="s">
        <v>1696</v>
      </c>
      <c r="I59" s="851">
        <v>1.7999999523162842</v>
      </c>
      <c r="J59" s="851">
        <v>100</v>
      </c>
      <c r="K59" s="852">
        <v>180</v>
      </c>
    </row>
    <row r="60" spans="1:11" ht="14.4" customHeight="1" x14ac:dyDescent="0.3">
      <c r="A60" s="833" t="s">
        <v>562</v>
      </c>
      <c r="B60" s="834" t="s">
        <v>563</v>
      </c>
      <c r="C60" s="837" t="s">
        <v>576</v>
      </c>
      <c r="D60" s="865" t="s">
        <v>577</v>
      </c>
      <c r="E60" s="837" t="s">
        <v>1697</v>
      </c>
      <c r="F60" s="865" t="s">
        <v>1698</v>
      </c>
      <c r="G60" s="837" t="s">
        <v>1699</v>
      </c>
      <c r="H60" s="837" t="s">
        <v>1700</v>
      </c>
      <c r="I60" s="851">
        <v>15.729999542236328</v>
      </c>
      <c r="J60" s="851">
        <v>10</v>
      </c>
      <c r="K60" s="852">
        <v>157.30000305175781</v>
      </c>
    </row>
    <row r="61" spans="1:11" ht="14.4" customHeight="1" x14ac:dyDescent="0.3">
      <c r="A61" s="833" t="s">
        <v>562</v>
      </c>
      <c r="B61" s="834" t="s">
        <v>563</v>
      </c>
      <c r="C61" s="837" t="s">
        <v>576</v>
      </c>
      <c r="D61" s="865" t="s">
        <v>577</v>
      </c>
      <c r="E61" s="837" t="s">
        <v>1697</v>
      </c>
      <c r="F61" s="865" t="s">
        <v>1698</v>
      </c>
      <c r="G61" s="837" t="s">
        <v>1701</v>
      </c>
      <c r="H61" s="837" t="s">
        <v>1702</v>
      </c>
      <c r="I61" s="851">
        <v>15.729999542236328</v>
      </c>
      <c r="J61" s="851">
        <v>15</v>
      </c>
      <c r="K61" s="852">
        <v>235.95000457763672</v>
      </c>
    </row>
    <row r="62" spans="1:11" ht="14.4" customHeight="1" x14ac:dyDescent="0.3">
      <c r="A62" s="833" t="s">
        <v>562</v>
      </c>
      <c r="B62" s="834" t="s">
        <v>563</v>
      </c>
      <c r="C62" s="837" t="s">
        <v>576</v>
      </c>
      <c r="D62" s="865" t="s">
        <v>577</v>
      </c>
      <c r="E62" s="837" t="s">
        <v>1697</v>
      </c>
      <c r="F62" s="865" t="s">
        <v>1698</v>
      </c>
      <c r="G62" s="837" t="s">
        <v>1703</v>
      </c>
      <c r="H62" s="837" t="s">
        <v>1704</v>
      </c>
      <c r="I62" s="851">
        <v>0.62999999523162842</v>
      </c>
      <c r="J62" s="851">
        <v>3000</v>
      </c>
      <c r="K62" s="852">
        <v>1890</v>
      </c>
    </row>
    <row r="63" spans="1:11" ht="14.4" customHeight="1" x14ac:dyDescent="0.3">
      <c r="A63" s="833" t="s">
        <v>562</v>
      </c>
      <c r="B63" s="834" t="s">
        <v>563</v>
      </c>
      <c r="C63" s="837" t="s">
        <v>576</v>
      </c>
      <c r="D63" s="865" t="s">
        <v>577</v>
      </c>
      <c r="E63" s="837" t="s">
        <v>1697</v>
      </c>
      <c r="F63" s="865" t="s">
        <v>1698</v>
      </c>
      <c r="G63" s="837" t="s">
        <v>1705</v>
      </c>
      <c r="H63" s="837" t="s">
        <v>1706</v>
      </c>
      <c r="I63" s="851">
        <v>0.62999999523162842</v>
      </c>
      <c r="J63" s="851">
        <v>2800</v>
      </c>
      <c r="K63" s="852">
        <v>1764</v>
      </c>
    </row>
    <row r="64" spans="1:11" ht="14.4" customHeight="1" x14ac:dyDescent="0.3">
      <c r="A64" s="833" t="s">
        <v>562</v>
      </c>
      <c r="B64" s="834" t="s">
        <v>563</v>
      </c>
      <c r="C64" s="837" t="s">
        <v>576</v>
      </c>
      <c r="D64" s="865" t="s">
        <v>577</v>
      </c>
      <c r="E64" s="837" t="s">
        <v>1707</v>
      </c>
      <c r="F64" s="865" t="s">
        <v>1708</v>
      </c>
      <c r="G64" s="837" t="s">
        <v>1709</v>
      </c>
      <c r="H64" s="837" t="s">
        <v>1710</v>
      </c>
      <c r="I64" s="851">
        <v>20.899999618530273</v>
      </c>
      <c r="J64" s="851">
        <v>40</v>
      </c>
      <c r="K64" s="852">
        <v>835.8599853515625</v>
      </c>
    </row>
    <row r="65" spans="1:11" ht="14.4" customHeight="1" x14ac:dyDescent="0.3">
      <c r="A65" s="833" t="s">
        <v>562</v>
      </c>
      <c r="B65" s="834" t="s">
        <v>563</v>
      </c>
      <c r="C65" s="837" t="s">
        <v>581</v>
      </c>
      <c r="D65" s="865" t="s">
        <v>582</v>
      </c>
      <c r="E65" s="837" t="s">
        <v>1579</v>
      </c>
      <c r="F65" s="865" t="s">
        <v>1580</v>
      </c>
      <c r="G65" s="837" t="s">
        <v>1581</v>
      </c>
      <c r="H65" s="837" t="s">
        <v>1582</v>
      </c>
      <c r="I65" s="851">
        <v>6.244999885559082</v>
      </c>
      <c r="J65" s="851">
        <v>200</v>
      </c>
      <c r="K65" s="852">
        <v>1249</v>
      </c>
    </row>
    <row r="66" spans="1:11" ht="14.4" customHeight="1" x14ac:dyDescent="0.3">
      <c r="A66" s="833" t="s">
        <v>562</v>
      </c>
      <c r="B66" s="834" t="s">
        <v>563</v>
      </c>
      <c r="C66" s="837" t="s">
        <v>581</v>
      </c>
      <c r="D66" s="865" t="s">
        <v>582</v>
      </c>
      <c r="E66" s="837" t="s">
        <v>1579</v>
      </c>
      <c r="F66" s="865" t="s">
        <v>1580</v>
      </c>
      <c r="G66" s="837" t="s">
        <v>1711</v>
      </c>
      <c r="H66" s="837" t="s">
        <v>1712</v>
      </c>
      <c r="I66" s="851">
        <v>0.98000001907348633</v>
      </c>
      <c r="J66" s="851">
        <v>1000</v>
      </c>
      <c r="K66" s="852">
        <v>980</v>
      </c>
    </row>
    <row r="67" spans="1:11" ht="14.4" customHeight="1" x14ac:dyDescent="0.3">
      <c r="A67" s="833" t="s">
        <v>562</v>
      </c>
      <c r="B67" s="834" t="s">
        <v>563</v>
      </c>
      <c r="C67" s="837" t="s">
        <v>581</v>
      </c>
      <c r="D67" s="865" t="s">
        <v>582</v>
      </c>
      <c r="E67" s="837" t="s">
        <v>1579</v>
      </c>
      <c r="F67" s="865" t="s">
        <v>1580</v>
      </c>
      <c r="G67" s="837" t="s">
        <v>1583</v>
      </c>
      <c r="H67" s="837" t="s">
        <v>1584</v>
      </c>
      <c r="I67" s="851">
        <v>1.2899999618530273</v>
      </c>
      <c r="J67" s="851">
        <v>500</v>
      </c>
      <c r="K67" s="852">
        <v>645</v>
      </c>
    </row>
    <row r="68" spans="1:11" ht="14.4" customHeight="1" x14ac:dyDescent="0.3">
      <c r="A68" s="833" t="s">
        <v>562</v>
      </c>
      <c r="B68" s="834" t="s">
        <v>563</v>
      </c>
      <c r="C68" s="837" t="s">
        <v>581</v>
      </c>
      <c r="D68" s="865" t="s">
        <v>582</v>
      </c>
      <c r="E68" s="837" t="s">
        <v>1579</v>
      </c>
      <c r="F68" s="865" t="s">
        <v>1580</v>
      </c>
      <c r="G68" s="837" t="s">
        <v>1587</v>
      </c>
      <c r="H68" s="837" t="s">
        <v>1588</v>
      </c>
      <c r="I68" s="851">
        <v>111.55000305175781</v>
      </c>
      <c r="J68" s="851">
        <v>1</v>
      </c>
      <c r="K68" s="852">
        <v>111.55000305175781</v>
      </c>
    </row>
    <row r="69" spans="1:11" ht="14.4" customHeight="1" x14ac:dyDescent="0.3">
      <c r="A69" s="833" t="s">
        <v>562</v>
      </c>
      <c r="B69" s="834" t="s">
        <v>563</v>
      </c>
      <c r="C69" s="837" t="s">
        <v>581</v>
      </c>
      <c r="D69" s="865" t="s">
        <v>582</v>
      </c>
      <c r="E69" s="837" t="s">
        <v>1579</v>
      </c>
      <c r="F69" s="865" t="s">
        <v>1580</v>
      </c>
      <c r="G69" s="837" t="s">
        <v>1593</v>
      </c>
      <c r="H69" s="837" t="s">
        <v>1594</v>
      </c>
      <c r="I69" s="851">
        <v>1.3799999952316284</v>
      </c>
      <c r="J69" s="851">
        <v>250</v>
      </c>
      <c r="K69" s="852">
        <v>345</v>
      </c>
    </row>
    <row r="70" spans="1:11" ht="14.4" customHeight="1" x14ac:dyDescent="0.3">
      <c r="A70" s="833" t="s">
        <v>562</v>
      </c>
      <c r="B70" s="834" t="s">
        <v>563</v>
      </c>
      <c r="C70" s="837" t="s">
        <v>581</v>
      </c>
      <c r="D70" s="865" t="s">
        <v>582</v>
      </c>
      <c r="E70" s="837" t="s">
        <v>1579</v>
      </c>
      <c r="F70" s="865" t="s">
        <v>1580</v>
      </c>
      <c r="G70" s="837" t="s">
        <v>1595</v>
      </c>
      <c r="H70" s="837" t="s">
        <v>1596</v>
      </c>
      <c r="I70" s="851">
        <v>1.5099999904632568</v>
      </c>
      <c r="J70" s="851">
        <v>100</v>
      </c>
      <c r="K70" s="852">
        <v>151</v>
      </c>
    </row>
    <row r="71" spans="1:11" ht="14.4" customHeight="1" x14ac:dyDescent="0.3">
      <c r="A71" s="833" t="s">
        <v>562</v>
      </c>
      <c r="B71" s="834" t="s">
        <v>563</v>
      </c>
      <c r="C71" s="837" t="s">
        <v>581</v>
      </c>
      <c r="D71" s="865" t="s">
        <v>582</v>
      </c>
      <c r="E71" s="837" t="s">
        <v>1579</v>
      </c>
      <c r="F71" s="865" t="s">
        <v>1580</v>
      </c>
      <c r="G71" s="837" t="s">
        <v>1597</v>
      </c>
      <c r="H71" s="837" t="s">
        <v>1598</v>
      </c>
      <c r="I71" s="851">
        <v>2.0666666030883789</v>
      </c>
      <c r="J71" s="851">
        <v>300</v>
      </c>
      <c r="K71" s="852">
        <v>620</v>
      </c>
    </row>
    <row r="72" spans="1:11" ht="14.4" customHeight="1" x14ac:dyDescent="0.3">
      <c r="A72" s="833" t="s">
        <v>562</v>
      </c>
      <c r="B72" s="834" t="s">
        <v>563</v>
      </c>
      <c r="C72" s="837" t="s">
        <v>581</v>
      </c>
      <c r="D72" s="865" t="s">
        <v>582</v>
      </c>
      <c r="E72" s="837" t="s">
        <v>1579</v>
      </c>
      <c r="F72" s="865" t="s">
        <v>1580</v>
      </c>
      <c r="G72" s="837" t="s">
        <v>1601</v>
      </c>
      <c r="H72" s="837" t="s">
        <v>1602</v>
      </c>
      <c r="I72" s="851">
        <v>8.119999885559082</v>
      </c>
      <c r="J72" s="851">
        <v>112</v>
      </c>
      <c r="K72" s="852">
        <v>909.44000244140625</v>
      </c>
    </row>
    <row r="73" spans="1:11" ht="14.4" customHeight="1" x14ac:dyDescent="0.3">
      <c r="A73" s="833" t="s">
        <v>562</v>
      </c>
      <c r="B73" s="834" t="s">
        <v>563</v>
      </c>
      <c r="C73" s="837" t="s">
        <v>581</v>
      </c>
      <c r="D73" s="865" t="s">
        <v>582</v>
      </c>
      <c r="E73" s="837" t="s">
        <v>1579</v>
      </c>
      <c r="F73" s="865" t="s">
        <v>1580</v>
      </c>
      <c r="G73" s="837" t="s">
        <v>1713</v>
      </c>
      <c r="H73" s="837" t="s">
        <v>1714</v>
      </c>
      <c r="I73" s="851">
        <v>13.226666450500488</v>
      </c>
      <c r="J73" s="851">
        <v>110</v>
      </c>
      <c r="K73" s="852">
        <v>1455.0000305175781</v>
      </c>
    </row>
    <row r="74" spans="1:11" ht="14.4" customHeight="1" x14ac:dyDescent="0.3">
      <c r="A74" s="833" t="s">
        <v>562</v>
      </c>
      <c r="B74" s="834" t="s">
        <v>563</v>
      </c>
      <c r="C74" s="837" t="s">
        <v>581</v>
      </c>
      <c r="D74" s="865" t="s">
        <v>582</v>
      </c>
      <c r="E74" s="837" t="s">
        <v>1579</v>
      </c>
      <c r="F74" s="865" t="s">
        <v>1580</v>
      </c>
      <c r="G74" s="837" t="s">
        <v>1715</v>
      </c>
      <c r="H74" s="837" t="s">
        <v>1716</v>
      </c>
      <c r="I74" s="851">
        <v>15.640000343322754</v>
      </c>
      <c r="J74" s="851">
        <v>40</v>
      </c>
      <c r="K74" s="852">
        <v>625.5999755859375</v>
      </c>
    </row>
    <row r="75" spans="1:11" ht="14.4" customHeight="1" x14ac:dyDescent="0.3">
      <c r="A75" s="833" t="s">
        <v>562</v>
      </c>
      <c r="B75" s="834" t="s">
        <v>563</v>
      </c>
      <c r="C75" s="837" t="s">
        <v>581</v>
      </c>
      <c r="D75" s="865" t="s">
        <v>582</v>
      </c>
      <c r="E75" s="837" t="s">
        <v>1579</v>
      </c>
      <c r="F75" s="865" t="s">
        <v>1580</v>
      </c>
      <c r="G75" s="837" t="s">
        <v>1717</v>
      </c>
      <c r="H75" s="837" t="s">
        <v>1718</v>
      </c>
      <c r="I75" s="851">
        <v>12.649999618530273</v>
      </c>
      <c r="J75" s="851">
        <v>90</v>
      </c>
      <c r="K75" s="852">
        <v>1138.5</v>
      </c>
    </row>
    <row r="76" spans="1:11" ht="14.4" customHeight="1" x14ac:dyDescent="0.3">
      <c r="A76" s="833" t="s">
        <v>562</v>
      </c>
      <c r="B76" s="834" t="s">
        <v>563</v>
      </c>
      <c r="C76" s="837" t="s">
        <v>581</v>
      </c>
      <c r="D76" s="865" t="s">
        <v>582</v>
      </c>
      <c r="E76" s="837" t="s">
        <v>1579</v>
      </c>
      <c r="F76" s="865" t="s">
        <v>1580</v>
      </c>
      <c r="G76" s="837" t="s">
        <v>1611</v>
      </c>
      <c r="H76" s="837" t="s">
        <v>1612</v>
      </c>
      <c r="I76" s="851">
        <v>105.44999694824219</v>
      </c>
      <c r="J76" s="851">
        <v>1</v>
      </c>
      <c r="K76" s="852">
        <v>105.44999694824219</v>
      </c>
    </row>
    <row r="77" spans="1:11" ht="14.4" customHeight="1" x14ac:dyDescent="0.3">
      <c r="A77" s="833" t="s">
        <v>562</v>
      </c>
      <c r="B77" s="834" t="s">
        <v>563</v>
      </c>
      <c r="C77" s="837" t="s">
        <v>581</v>
      </c>
      <c r="D77" s="865" t="s">
        <v>582</v>
      </c>
      <c r="E77" s="837" t="s">
        <v>1579</v>
      </c>
      <c r="F77" s="865" t="s">
        <v>1580</v>
      </c>
      <c r="G77" s="837" t="s">
        <v>1719</v>
      </c>
      <c r="H77" s="837" t="s">
        <v>1720</v>
      </c>
      <c r="I77" s="851">
        <v>12.020000457763672</v>
      </c>
      <c r="J77" s="851">
        <v>75</v>
      </c>
      <c r="K77" s="852">
        <v>901.46002197265625</v>
      </c>
    </row>
    <row r="78" spans="1:11" ht="14.4" customHeight="1" x14ac:dyDescent="0.3">
      <c r="A78" s="833" t="s">
        <v>562</v>
      </c>
      <c r="B78" s="834" t="s">
        <v>563</v>
      </c>
      <c r="C78" s="837" t="s">
        <v>581</v>
      </c>
      <c r="D78" s="865" t="s">
        <v>582</v>
      </c>
      <c r="E78" s="837" t="s">
        <v>1579</v>
      </c>
      <c r="F78" s="865" t="s">
        <v>1580</v>
      </c>
      <c r="G78" s="837" t="s">
        <v>1619</v>
      </c>
      <c r="H78" s="837" t="s">
        <v>1620</v>
      </c>
      <c r="I78" s="851">
        <v>0.67000001668930054</v>
      </c>
      <c r="J78" s="851">
        <v>500</v>
      </c>
      <c r="K78" s="852">
        <v>335</v>
      </c>
    </row>
    <row r="79" spans="1:11" ht="14.4" customHeight="1" x14ac:dyDescent="0.3">
      <c r="A79" s="833" t="s">
        <v>562</v>
      </c>
      <c r="B79" s="834" t="s">
        <v>563</v>
      </c>
      <c r="C79" s="837" t="s">
        <v>581</v>
      </c>
      <c r="D79" s="865" t="s">
        <v>582</v>
      </c>
      <c r="E79" s="837" t="s">
        <v>1579</v>
      </c>
      <c r="F79" s="865" t="s">
        <v>1580</v>
      </c>
      <c r="G79" s="837" t="s">
        <v>1621</v>
      </c>
      <c r="H79" s="837" t="s">
        <v>1622</v>
      </c>
      <c r="I79" s="851">
        <v>29.640000025431316</v>
      </c>
      <c r="J79" s="851">
        <v>9</v>
      </c>
      <c r="K79" s="852">
        <v>267.68999862670898</v>
      </c>
    </row>
    <row r="80" spans="1:11" ht="14.4" customHeight="1" x14ac:dyDescent="0.3">
      <c r="A80" s="833" t="s">
        <v>562</v>
      </c>
      <c r="B80" s="834" t="s">
        <v>563</v>
      </c>
      <c r="C80" s="837" t="s">
        <v>581</v>
      </c>
      <c r="D80" s="865" t="s">
        <v>582</v>
      </c>
      <c r="E80" s="837" t="s">
        <v>1579</v>
      </c>
      <c r="F80" s="865" t="s">
        <v>1580</v>
      </c>
      <c r="G80" s="837" t="s">
        <v>1721</v>
      </c>
      <c r="H80" s="837" t="s">
        <v>1722</v>
      </c>
      <c r="I80" s="851">
        <v>29.739999771118164</v>
      </c>
      <c r="J80" s="851">
        <v>6</v>
      </c>
      <c r="K80" s="852">
        <v>178.44000244140625</v>
      </c>
    </row>
    <row r="81" spans="1:11" ht="14.4" customHeight="1" x14ac:dyDescent="0.3">
      <c r="A81" s="833" t="s">
        <v>562</v>
      </c>
      <c r="B81" s="834" t="s">
        <v>563</v>
      </c>
      <c r="C81" s="837" t="s">
        <v>581</v>
      </c>
      <c r="D81" s="865" t="s">
        <v>582</v>
      </c>
      <c r="E81" s="837" t="s">
        <v>1623</v>
      </c>
      <c r="F81" s="865" t="s">
        <v>1624</v>
      </c>
      <c r="G81" s="837" t="s">
        <v>1629</v>
      </c>
      <c r="H81" s="837" t="s">
        <v>1630</v>
      </c>
      <c r="I81" s="851">
        <v>6.0500001907348633</v>
      </c>
      <c r="J81" s="851">
        <v>30</v>
      </c>
      <c r="K81" s="852">
        <v>181.5</v>
      </c>
    </row>
    <row r="82" spans="1:11" ht="14.4" customHeight="1" x14ac:dyDescent="0.3">
      <c r="A82" s="833" t="s">
        <v>562</v>
      </c>
      <c r="B82" s="834" t="s">
        <v>563</v>
      </c>
      <c r="C82" s="837" t="s">
        <v>581</v>
      </c>
      <c r="D82" s="865" t="s">
        <v>582</v>
      </c>
      <c r="E82" s="837" t="s">
        <v>1623</v>
      </c>
      <c r="F82" s="865" t="s">
        <v>1624</v>
      </c>
      <c r="G82" s="837" t="s">
        <v>1723</v>
      </c>
      <c r="H82" s="837" t="s">
        <v>1724</v>
      </c>
      <c r="I82" s="851">
        <v>33.880001068115234</v>
      </c>
      <c r="J82" s="851">
        <v>2</v>
      </c>
      <c r="K82" s="852">
        <v>67.760002136230469</v>
      </c>
    </row>
    <row r="83" spans="1:11" ht="14.4" customHeight="1" x14ac:dyDescent="0.3">
      <c r="A83" s="833" t="s">
        <v>562</v>
      </c>
      <c r="B83" s="834" t="s">
        <v>563</v>
      </c>
      <c r="C83" s="837" t="s">
        <v>581</v>
      </c>
      <c r="D83" s="865" t="s">
        <v>582</v>
      </c>
      <c r="E83" s="837" t="s">
        <v>1623</v>
      </c>
      <c r="F83" s="865" t="s">
        <v>1624</v>
      </c>
      <c r="G83" s="837" t="s">
        <v>1725</v>
      </c>
      <c r="H83" s="837" t="s">
        <v>1726</v>
      </c>
      <c r="I83" s="851">
        <v>11.140000343322754</v>
      </c>
      <c r="J83" s="851">
        <v>100</v>
      </c>
      <c r="K83" s="852">
        <v>1114</v>
      </c>
    </row>
    <row r="84" spans="1:11" ht="14.4" customHeight="1" x14ac:dyDescent="0.3">
      <c r="A84" s="833" t="s">
        <v>562</v>
      </c>
      <c r="B84" s="834" t="s">
        <v>563</v>
      </c>
      <c r="C84" s="837" t="s">
        <v>581</v>
      </c>
      <c r="D84" s="865" t="s">
        <v>582</v>
      </c>
      <c r="E84" s="837" t="s">
        <v>1623</v>
      </c>
      <c r="F84" s="865" t="s">
        <v>1624</v>
      </c>
      <c r="G84" s="837" t="s">
        <v>1631</v>
      </c>
      <c r="H84" s="837" t="s">
        <v>1632</v>
      </c>
      <c r="I84" s="851">
        <v>3.3866667747497559</v>
      </c>
      <c r="J84" s="851">
        <v>240</v>
      </c>
      <c r="K84" s="852">
        <v>813.00001525878906</v>
      </c>
    </row>
    <row r="85" spans="1:11" ht="14.4" customHeight="1" x14ac:dyDescent="0.3">
      <c r="A85" s="833" t="s">
        <v>562</v>
      </c>
      <c r="B85" s="834" t="s">
        <v>563</v>
      </c>
      <c r="C85" s="837" t="s">
        <v>581</v>
      </c>
      <c r="D85" s="865" t="s">
        <v>582</v>
      </c>
      <c r="E85" s="837" t="s">
        <v>1623</v>
      </c>
      <c r="F85" s="865" t="s">
        <v>1624</v>
      </c>
      <c r="G85" s="837" t="s">
        <v>1633</v>
      </c>
      <c r="H85" s="837" t="s">
        <v>1634</v>
      </c>
      <c r="I85" s="851">
        <v>17.979999542236328</v>
      </c>
      <c r="J85" s="851">
        <v>250</v>
      </c>
      <c r="K85" s="852">
        <v>4495</v>
      </c>
    </row>
    <row r="86" spans="1:11" ht="14.4" customHeight="1" x14ac:dyDescent="0.3">
      <c r="A86" s="833" t="s">
        <v>562</v>
      </c>
      <c r="B86" s="834" t="s">
        <v>563</v>
      </c>
      <c r="C86" s="837" t="s">
        <v>581</v>
      </c>
      <c r="D86" s="865" t="s">
        <v>582</v>
      </c>
      <c r="E86" s="837" t="s">
        <v>1623</v>
      </c>
      <c r="F86" s="865" t="s">
        <v>1624</v>
      </c>
      <c r="G86" s="837" t="s">
        <v>1639</v>
      </c>
      <c r="H86" s="837" t="s">
        <v>1640</v>
      </c>
      <c r="I86" s="851">
        <v>22.989999771118164</v>
      </c>
      <c r="J86" s="851">
        <v>40</v>
      </c>
      <c r="K86" s="852">
        <v>919.5999755859375</v>
      </c>
    </row>
    <row r="87" spans="1:11" ht="14.4" customHeight="1" x14ac:dyDescent="0.3">
      <c r="A87" s="833" t="s">
        <v>562</v>
      </c>
      <c r="B87" s="834" t="s">
        <v>563</v>
      </c>
      <c r="C87" s="837" t="s">
        <v>581</v>
      </c>
      <c r="D87" s="865" t="s">
        <v>582</v>
      </c>
      <c r="E87" s="837" t="s">
        <v>1623</v>
      </c>
      <c r="F87" s="865" t="s">
        <v>1624</v>
      </c>
      <c r="G87" s="837" t="s">
        <v>1641</v>
      </c>
      <c r="H87" s="837" t="s">
        <v>1642</v>
      </c>
      <c r="I87" s="851">
        <v>9.4633334477742519</v>
      </c>
      <c r="J87" s="851">
        <v>400</v>
      </c>
      <c r="K87" s="852">
        <v>3791</v>
      </c>
    </row>
    <row r="88" spans="1:11" ht="14.4" customHeight="1" x14ac:dyDescent="0.3">
      <c r="A88" s="833" t="s">
        <v>562</v>
      </c>
      <c r="B88" s="834" t="s">
        <v>563</v>
      </c>
      <c r="C88" s="837" t="s">
        <v>581</v>
      </c>
      <c r="D88" s="865" t="s">
        <v>582</v>
      </c>
      <c r="E88" s="837" t="s">
        <v>1623</v>
      </c>
      <c r="F88" s="865" t="s">
        <v>1624</v>
      </c>
      <c r="G88" s="837" t="s">
        <v>1643</v>
      </c>
      <c r="H88" s="837" t="s">
        <v>1644</v>
      </c>
      <c r="I88" s="851">
        <v>1.9233333269755046</v>
      </c>
      <c r="J88" s="851">
        <v>300</v>
      </c>
      <c r="K88" s="852">
        <v>576.75</v>
      </c>
    </row>
    <row r="89" spans="1:11" ht="14.4" customHeight="1" x14ac:dyDescent="0.3">
      <c r="A89" s="833" t="s">
        <v>562</v>
      </c>
      <c r="B89" s="834" t="s">
        <v>563</v>
      </c>
      <c r="C89" s="837" t="s">
        <v>581</v>
      </c>
      <c r="D89" s="865" t="s">
        <v>582</v>
      </c>
      <c r="E89" s="837" t="s">
        <v>1623</v>
      </c>
      <c r="F89" s="865" t="s">
        <v>1624</v>
      </c>
      <c r="G89" s="837" t="s">
        <v>1727</v>
      </c>
      <c r="H89" s="837" t="s">
        <v>1728</v>
      </c>
      <c r="I89" s="851">
        <v>272.25</v>
      </c>
      <c r="J89" s="851">
        <v>2</v>
      </c>
      <c r="K89" s="852">
        <v>544.5</v>
      </c>
    </row>
    <row r="90" spans="1:11" ht="14.4" customHeight="1" x14ac:dyDescent="0.3">
      <c r="A90" s="833" t="s">
        <v>562</v>
      </c>
      <c r="B90" s="834" t="s">
        <v>563</v>
      </c>
      <c r="C90" s="837" t="s">
        <v>581</v>
      </c>
      <c r="D90" s="865" t="s">
        <v>582</v>
      </c>
      <c r="E90" s="837" t="s">
        <v>1623</v>
      </c>
      <c r="F90" s="865" t="s">
        <v>1624</v>
      </c>
      <c r="G90" s="837" t="s">
        <v>1649</v>
      </c>
      <c r="H90" s="837" t="s">
        <v>1650</v>
      </c>
      <c r="I90" s="851">
        <v>13.310000419616699</v>
      </c>
      <c r="J90" s="851">
        <v>28</v>
      </c>
      <c r="K90" s="852">
        <v>372.68001556396484</v>
      </c>
    </row>
    <row r="91" spans="1:11" ht="14.4" customHeight="1" x14ac:dyDescent="0.3">
      <c r="A91" s="833" t="s">
        <v>562</v>
      </c>
      <c r="B91" s="834" t="s">
        <v>563</v>
      </c>
      <c r="C91" s="837" t="s">
        <v>581</v>
      </c>
      <c r="D91" s="865" t="s">
        <v>582</v>
      </c>
      <c r="E91" s="837" t="s">
        <v>1623</v>
      </c>
      <c r="F91" s="865" t="s">
        <v>1624</v>
      </c>
      <c r="G91" s="837" t="s">
        <v>1729</v>
      </c>
      <c r="H91" s="837" t="s">
        <v>1730</v>
      </c>
      <c r="I91" s="851">
        <v>2.2899999618530273</v>
      </c>
      <c r="J91" s="851">
        <v>50</v>
      </c>
      <c r="K91" s="852">
        <v>114.5</v>
      </c>
    </row>
    <row r="92" spans="1:11" ht="14.4" customHeight="1" x14ac:dyDescent="0.3">
      <c r="A92" s="833" t="s">
        <v>562</v>
      </c>
      <c r="B92" s="834" t="s">
        <v>563</v>
      </c>
      <c r="C92" s="837" t="s">
        <v>581</v>
      </c>
      <c r="D92" s="865" t="s">
        <v>582</v>
      </c>
      <c r="E92" s="837" t="s">
        <v>1623</v>
      </c>
      <c r="F92" s="865" t="s">
        <v>1624</v>
      </c>
      <c r="G92" s="837" t="s">
        <v>1731</v>
      </c>
      <c r="H92" s="837" t="s">
        <v>1732</v>
      </c>
      <c r="I92" s="851">
        <v>7.9899997711181641</v>
      </c>
      <c r="J92" s="851">
        <v>100</v>
      </c>
      <c r="K92" s="852">
        <v>798.5999755859375</v>
      </c>
    </row>
    <row r="93" spans="1:11" ht="14.4" customHeight="1" x14ac:dyDescent="0.3">
      <c r="A93" s="833" t="s">
        <v>562</v>
      </c>
      <c r="B93" s="834" t="s">
        <v>563</v>
      </c>
      <c r="C93" s="837" t="s">
        <v>581</v>
      </c>
      <c r="D93" s="865" t="s">
        <v>582</v>
      </c>
      <c r="E93" s="837" t="s">
        <v>1623</v>
      </c>
      <c r="F93" s="865" t="s">
        <v>1624</v>
      </c>
      <c r="G93" s="837" t="s">
        <v>1651</v>
      </c>
      <c r="H93" s="837" t="s">
        <v>1652</v>
      </c>
      <c r="I93" s="851">
        <v>9.1999998092651367</v>
      </c>
      <c r="J93" s="851">
        <v>350</v>
      </c>
      <c r="K93" s="852">
        <v>3220</v>
      </c>
    </row>
    <row r="94" spans="1:11" ht="14.4" customHeight="1" x14ac:dyDescent="0.3">
      <c r="A94" s="833" t="s">
        <v>562</v>
      </c>
      <c r="B94" s="834" t="s">
        <v>563</v>
      </c>
      <c r="C94" s="837" t="s">
        <v>581</v>
      </c>
      <c r="D94" s="865" t="s">
        <v>582</v>
      </c>
      <c r="E94" s="837" t="s">
        <v>1623</v>
      </c>
      <c r="F94" s="865" t="s">
        <v>1624</v>
      </c>
      <c r="G94" s="837" t="s">
        <v>1653</v>
      </c>
      <c r="H94" s="837" t="s">
        <v>1654</v>
      </c>
      <c r="I94" s="851">
        <v>6.2899999618530273</v>
      </c>
      <c r="J94" s="851">
        <v>30</v>
      </c>
      <c r="K94" s="852">
        <v>188.69999694824219</v>
      </c>
    </row>
    <row r="95" spans="1:11" ht="14.4" customHeight="1" x14ac:dyDescent="0.3">
      <c r="A95" s="833" t="s">
        <v>562</v>
      </c>
      <c r="B95" s="834" t="s">
        <v>563</v>
      </c>
      <c r="C95" s="837" t="s">
        <v>581</v>
      </c>
      <c r="D95" s="865" t="s">
        <v>582</v>
      </c>
      <c r="E95" s="837" t="s">
        <v>1623</v>
      </c>
      <c r="F95" s="865" t="s">
        <v>1624</v>
      </c>
      <c r="G95" s="837" t="s">
        <v>1655</v>
      </c>
      <c r="H95" s="837" t="s">
        <v>1656</v>
      </c>
      <c r="I95" s="851">
        <v>172.5</v>
      </c>
      <c r="J95" s="851">
        <v>2</v>
      </c>
      <c r="K95" s="852">
        <v>345</v>
      </c>
    </row>
    <row r="96" spans="1:11" ht="14.4" customHeight="1" x14ac:dyDescent="0.3">
      <c r="A96" s="833" t="s">
        <v>562</v>
      </c>
      <c r="B96" s="834" t="s">
        <v>563</v>
      </c>
      <c r="C96" s="837" t="s">
        <v>581</v>
      </c>
      <c r="D96" s="865" t="s">
        <v>582</v>
      </c>
      <c r="E96" s="837" t="s">
        <v>1623</v>
      </c>
      <c r="F96" s="865" t="s">
        <v>1624</v>
      </c>
      <c r="G96" s="837" t="s">
        <v>1733</v>
      </c>
      <c r="H96" s="837" t="s">
        <v>1734</v>
      </c>
      <c r="I96" s="851">
        <v>7.5</v>
      </c>
      <c r="J96" s="851">
        <v>40</v>
      </c>
      <c r="K96" s="852">
        <v>300</v>
      </c>
    </row>
    <row r="97" spans="1:11" ht="14.4" customHeight="1" x14ac:dyDescent="0.3">
      <c r="A97" s="833" t="s">
        <v>562</v>
      </c>
      <c r="B97" s="834" t="s">
        <v>563</v>
      </c>
      <c r="C97" s="837" t="s">
        <v>581</v>
      </c>
      <c r="D97" s="865" t="s">
        <v>582</v>
      </c>
      <c r="E97" s="837" t="s">
        <v>1623</v>
      </c>
      <c r="F97" s="865" t="s">
        <v>1624</v>
      </c>
      <c r="G97" s="837" t="s">
        <v>1657</v>
      </c>
      <c r="H97" s="837" t="s">
        <v>1658</v>
      </c>
      <c r="I97" s="851">
        <v>1.0866667032241821</v>
      </c>
      <c r="J97" s="851">
        <v>1100</v>
      </c>
      <c r="K97" s="852">
        <v>1197</v>
      </c>
    </row>
    <row r="98" spans="1:11" ht="14.4" customHeight="1" x14ac:dyDescent="0.3">
      <c r="A98" s="833" t="s">
        <v>562</v>
      </c>
      <c r="B98" s="834" t="s">
        <v>563</v>
      </c>
      <c r="C98" s="837" t="s">
        <v>581</v>
      </c>
      <c r="D98" s="865" t="s">
        <v>582</v>
      </c>
      <c r="E98" s="837" t="s">
        <v>1623</v>
      </c>
      <c r="F98" s="865" t="s">
        <v>1624</v>
      </c>
      <c r="G98" s="837" t="s">
        <v>1659</v>
      </c>
      <c r="H98" s="837" t="s">
        <v>1660</v>
      </c>
      <c r="I98" s="851">
        <v>0.47499999403953552</v>
      </c>
      <c r="J98" s="851">
        <v>600</v>
      </c>
      <c r="K98" s="852">
        <v>284</v>
      </c>
    </row>
    <row r="99" spans="1:11" ht="14.4" customHeight="1" x14ac:dyDescent="0.3">
      <c r="A99" s="833" t="s">
        <v>562</v>
      </c>
      <c r="B99" s="834" t="s">
        <v>563</v>
      </c>
      <c r="C99" s="837" t="s">
        <v>581</v>
      </c>
      <c r="D99" s="865" t="s">
        <v>582</v>
      </c>
      <c r="E99" s="837" t="s">
        <v>1623</v>
      </c>
      <c r="F99" s="865" t="s">
        <v>1624</v>
      </c>
      <c r="G99" s="837" t="s">
        <v>1661</v>
      </c>
      <c r="H99" s="837" t="s">
        <v>1662</v>
      </c>
      <c r="I99" s="851">
        <v>1.6699999570846558</v>
      </c>
      <c r="J99" s="851">
        <v>100</v>
      </c>
      <c r="K99" s="852">
        <v>167</v>
      </c>
    </row>
    <row r="100" spans="1:11" ht="14.4" customHeight="1" x14ac:dyDescent="0.3">
      <c r="A100" s="833" t="s">
        <v>562</v>
      </c>
      <c r="B100" s="834" t="s">
        <v>563</v>
      </c>
      <c r="C100" s="837" t="s">
        <v>581</v>
      </c>
      <c r="D100" s="865" t="s">
        <v>582</v>
      </c>
      <c r="E100" s="837" t="s">
        <v>1623</v>
      </c>
      <c r="F100" s="865" t="s">
        <v>1624</v>
      </c>
      <c r="G100" s="837" t="s">
        <v>1663</v>
      </c>
      <c r="H100" s="837" t="s">
        <v>1664</v>
      </c>
      <c r="I100" s="851">
        <v>0.67000001668930054</v>
      </c>
      <c r="J100" s="851">
        <v>200</v>
      </c>
      <c r="K100" s="852">
        <v>134</v>
      </c>
    </row>
    <row r="101" spans="1:11" ht="14.4" customHeight="1" x14ac:dyDescent="0.3">
      <c r="A101" s="833" t="s">
        <v>562</v>
      </c>
      <c r="B101" s="834" t="s">
        <v>563</v>
      </c>
      <c r="C101" s="837" t="s">
        <v>581</v>
      </c>
      <c r="D101" s="865" t="s">
        <v>582</v>
      </c>
      <c r="E101" s="837" t="s">
        <v>1623</v>
      </c>
      <c r="F101" s="865" t="s">
        <v>1624</v>
      </c>
      <c r="G101" s="837" t="s">
        <v>1667</v>
      </c>
      <c r="H101" s="837" t="s">
        <v>1668</v>
      </c>
      <c r="I101" s="851">
        <v>1.559999942779541</v>
      </c>
      <c r="J101" s="851">
        <v>100</v>
      </c>
      <c r="K101" s="852">
        <v>156</v>
      </c>
    </row>
    <row r="102" spans="1:11" ht="14.4" customHeight="1" x14ac:dyDescent="0.3">
      <c r="A102" s="833" t="s">
        <v>562</v>
      </c>
      <c r="B102" s="834" t="s">
        <v>563</v>
      </c>
      <c r="C102" s="837" t="s">
        <v>581</v>
      </c>
      <c r="D102" s="865" t="s">
        <v>582</v>
      </c>
      <c r="E102" s="837" t="s">
        <v>1623</v>
      </c>
      <c r="F102" s="865" t="s">
        <v>1624</v>
      </c>
      <c r="G102" s="837" t="s">
        <v>1735</v>
      </c>
      <c r="H102" s="837" t="s">
        <v>1736</v>
      </c>
      <c r="I102" s="851">
        <v>1.5533332824707031</v>
      </c>
      <c r="J102" s="851">
        <v>800</v>
      </c>
      <c r="K102" s="852">
        <v>1241.7999877929688</v>
      </c>
    </row>
    <row r="103" spans="1:11" ht="14.4" customHeight="1" x14ac:dyDescent="0.3">
      <c r="A103" s="833" t="s">
        <v>562</v>
      </c>
      <c r="B103" s="834" t="s">
        <v>563</v>
      </c>
      <c r="C103" s="837" t="s">
        <v>581</v>
      </c>
      <c r="D103" s="865" t="s">
        <v>582</v>
      </c>
      <c r="E103" s="837" t="s">
        <v>1623</v>
      </c>
      <c r="F103" s="865" t="s">
        <v>1624</v>
      </c>
      <c r="G103" s="837" t="s">
        <v>1737</v>
      </c>
      <c r="H103" s="837" t="s">
        <v>1738</v>
      </c>
      <c r="I103" s="851">
        <v>25.409999847412109</v>
      </c>
      <c r="J103" s="851">
        <v>30</v>
      </c>
      <c r="K103" s="852">
        <v>762.29998779296875</v>
      </c>
    </row>
    <row r="104" spans="1:11" ht="14.4" customHeight="1" x14ac:dyDescent="0.3">
      <c r="A104" s="833" t="s">
        <v>562</v>
      </c>
      <c r="B104" s="834" t="s">
        <v>563</v>
      </c>
      <c r="C104" s="837" t="s">
        <v>581</v>
      </c>
      <c r="D104" s="865" t="s">
        <v>582</v>
      </c>
      <c r="E104" s="837" t="s">
        <v>1623</v>
      </c>
      <c r="F104" s="865" t="s">
        <v>1624</v>
      </c>
      <c r="G104" s="837" t="s">
        <v>1739</v>
      </c>
      <c r="H104" s="837" t="s">
        <v>1740</v>
      </c>
      <c r="I104" s="851">
        <v>1.0299999713897705</v>
      </c>
      <c r="J104" s="851">
        <v>150</v>
      </c>
      <c r="K104" s="852">
        <v>154.5</v>
      </c>
    </row>
    <row r="105" spans="1:11" ht="14.4" customHeight="1" x14ac:dyDescent="0.3">
      <c r="A105" s="833" t="s">
        <v>562</v>
      </c>
      <c r="B105" s="834" t="s">
        <v>563</v>
      </c>
      <c r="C105" s="837" t="s">
        <v>581</v>
      </c>
      <c r="D105" s="865" t="s">
        <v>582</v>
      </c>
      <c r="E105" s="837" t="s">
        <v>1623</v>
      </c>
      <c r="F105" s="865" t="s">
        <v>1624</v>
      </c>
      <c r="G105" s="837" t="s">
        <v>1669</v>
      </c>
      <c r="H105" s="837" t="s">
        <v>1670</v>
      </c>
      <c r="I105" s="851">
        <v>0.47333332896232605</v>
      </c>
      <c r="J105" s="851">
        <v>300</v>
      </c>
      <c r="K105" s="852">
        <v>142</v>
      </c>
    </row>
    <row r="106" spans="1:11" ht="14.4" customHeight="1" x14ac:dyDescent="0.3">
      <c r="A106" s="833" t="s">
        <v>562</v>
      </c>
      <c r="B106" s="834" t="s">
        <v>563</v>
      </c>
      <c r="C106" s="837" t="s">
        <v>581</v>
      </c>
      <c r="D106" s="865" t="s">
        <v>582</v>
      </c>
      <c r="E106" s="837" t="s">
        <v>1623</v>
      </c>
      <c r="F106" s="865" t="s">
        <v>1624</v>
      </c>
      <c r="G106" s="837" t="s">
        <v>1741</v>
      </c>
      <c r="H106" s="837" t="s">
        <v>1742</v>
      </c>
      <c r="I106" s="851">
        <v>1.9800000190734863</v>
      </c>
      <c r="J106" s="851">
        <v>50</v>
      </c>
      <c r="K106" s="852">
        <v>99</v>
      </c>
    </row>
    <row r="107" spans="1:11" ht="14.4" customHeight="1" x14ac:dyDescent="0.3">
      <c r="A107" s="833" t="s">
        <v>562</v>
      </c>
      <c r="B107" s="834" t="s">
        <v>563</v>
      </c>
      <c r="C107" s="837" t="s">
        <v>581</v>
      </c>
      <c r="D107" s="865" t="s">
        <v>582</v>
      </c>
      <c r="E107" s="837" t="s">
        <v>1623</v>
      </c>
      <c r="F107" s="865" t="s">
        <v>1624</v>
      </c>
      <c r="G107" s="837" t="s">
        <v>1675</v>
      </c>
      <c r="H107" s="837" t="s">
        <v>1676</v>
      </c>
      <c r="I107" s="851">
        <v>2.1600000858306885</v>
      </c>
      <c r="J107" s="851">
        <v>50</v>
      </c>
      <c r="K107" s="852">
        <v>108</v>
      </c>
    </row>
    <row r="108" spans="1:11" ht="14.4" customHeight="1" x14ac:dyDescent="0.3">
      <c r="A108" s="833" t="s">
        <v>562</v>
      </c>
      <c r="B108" s="834" t="s">
        <v>563</v>
      </c>
      <c r="C108" s="837" t="s">
        <v>581</v>
      </c>
      <c r="D108" s="865" t="s">
        <v>582</v>
      </c>
      <c r="E108" s="837" t="s">
        <v>1683</v>
      </c>
      <c r="F108" s="865" t="s">
        <v>1684</v>
      </c>
      <c r="G108" s="837" t="s">
        <v>1685</v>
      </c>
      <c r="H108" s="837" t="s">
        <v>1686</v>
      </c>
      <c r="I108" s="851">
        <v>10.159999847412109</v>
      </c>
      <c r="J108" s="851">
        <v>300</v>
      </c>
      <c r="K108" s="852">
        <v>3048</v>
      </c>
    </row>
    <row r="109" spans="1:11" ht="14.4" customHeight="1" x14ac:dyDescent="0.3">
      <c r="A109" s="833" t="s">
        <v>562</v>
      </c>
      <c r="B109" s="834" t="s">
        <v>563</v>
      </c>
      <c r="C109" s="837" t="s">
        <v>581</v>
      </c>
      <c r="D109" s="865" t="s">
        <v>582</v>
      </c>
      <c r="E109" s="837" t="s">
        <v>1687</v>
      </c>
      <c r="F109" s="865" t="s">
        <v>1688</v>
      </c>
      <c r="G109" s="837" t="s">
        <v>1743</v>
      </c>
      <c r="H109" s="837" t="s">
        <v>1744</v>
      </c>
      <c r="I109" s="851">
        <v>0.31000000238418579</v>
      </c>
      <c r="J109" s="851">
        <v>100</v>
      </c>
      <c r="K109" s="852">
        <v>31</v>
      </c>
    </row>
    <row r="110" spans="1:11" ht="14.4" customHeight="1" x14ac:dyDescent="0.3">
      <c r="A110" s="833" t="s">
        <v>562</v>
      </c>
      <c r="B110" s="834" t="s">
        <v>563</v>
      </c>
      <c r="C110" s="837" t="s">
        <v>581</v>
      </c>
      <c r="D110" s="865" t="s">
        <v>582</v>
      </c>
      <c r="E110" s="837" t="s">
        <v>1687</v>
      </c>
      <c r="F110" s="865" t="s">
        <v>1688</v>
      </c>
      <c r="G110" s="837" t="s">
        <v>1689</v>
      </c>
      <c r="H110" s="837" t="s">
        <v>1690</v>
      </c>
      <c r="I110" s="851">
        <v>0.30000001192092896</v>
      </c>
      <c r="J110" s="851">
        <v>600</v>
      </c>
      <c r="K110" s="852">
        <v>180</v>
      </c>
    </row>
    <row r="111" spans="1:11" ht="14.4" customHeight="1" x14ac:dyDescent="0.3">
      <c r="A111" s="833" t="s">
        <v>562</v>
      </c>
      <c r="B111" s="834" t="s">
        <v>563</v>
      </c>
      <c r="C111" s="837" t="s">
        <v>581</v>
      </c>
      <c r="D111" s="865" t="s">
        <v>582</v>
      </c>
      <c r="E111" s="837" t="s">
        <v>1687</v>
      </c>
      <c r="F111" s="865" t="s">
        <v>1688</v>
      </c>
      <c r="G111" s="837" t="s">
        <v>1693</v>
      </c>
      <c r="H111" s="837" t="s">
        <v>1694</v>
      </c>
      <c r="I111" s="851">
        <v>0.54666668176651001</v>
      </c>
      <c r="J111" s="851">
        <v>700</v>
      </c>
      <c r="K111" s="852">
        <v>382</v>
      </c>
    </row>
    <row r="112" spans="1:11" ht="14.4" customHeight="1" x14ac:dyDescent="0.3">
      <c r="A112" s="833" t="s">
        <v>562</v>
      </c>
      <c r="B112" s="834" t="s">
        <v>563</v>
      </c>
      <c r="C112" s="837" t="s">
        <v>581</v>
      </c>
      <c r="D112" s="865" t="s">
        <v>582</v>
      </c>
      <c r="E112" s="837" t="s">
        <v>1687</v>
      </c>
      <c r="F112" s="865" t="s">
        <v>1688</v>
      </c>
      <c r="G112" s="837" t="s">
        <v>1695</v>
      </c>
      <c r="H112" s="837" t="s">
        <v>1696</v>
      </c>
      <c r="I112" s="851">
        <v>1.8049999475479126</v>
      </c>
      <c r="J112" s="851">
        <v>300</v>
      </c>
      <c r="K112" s="852">
        <v>541</v>
      </c>
    </row>
    <row r="113" spans="1:11" ht="14.4" customHeight="1" x14ac:dyDescent="0.3">
      <c r="A113" s="833" t="s">
        <v>562</v>
      </c>
      <c r="B113" s="834" t="s">
        <v>563</v>
      </c>
      <c r="C113" s="837" t="s">
        <v>581</v>
      </c>
      <c r="D113" s="865" t="s">
        <v>582</v>
      </c>
      <c r="E113" s="837" t="s">
        <v>1687</v>
      </c>
      <c r="F113" s="865" t="s">
        <v>1688</v>
      </c>
      <c r="G113" s="837" t="s">
        <v>1745</v>
      </c>
      <c r="H113" s="837" t="s">
        <v>1746</v>
      </c>
      <c r="I113" s="851">
        <v>1.7999999523162842</v>
      </c>
      <c r="J113" s="851">
        <v>100</v>
      </c>
      <c r="K113" s="852">
        <v>180</v>
      </c>
    </row>
    <row r="114" spans="1:11" ht="14.4" customHeight="1" x14ac:dyDescent="0.3">
      <c r="A114" s="833" t="s">
        <v>562</v>
      </c>
      <c r="B114" s="834" t="s">
        <v>563</v>
      </c>
      <c r="C114" s="837" t="s">
        <v>581</v>
      </c>
      <c r="D114" s="865" t="s">
        <v>582</v>
      </c>
      <c r="E114" s="837" t="s">
        <v>1697</v>
      </c>
      <c r="F114" s="865" t="s">
        <v>1698</v>
      </c>
      <c r="G114" s="837" t="s">
        <v>1703</v>
      </c>
      <c r="H114" s="837" t="s">
        <v>1704</v>
      </c>
      <c r="I114" s="851">
        <v>0.62999999523162842</v>
      </c>
      <c r="J114" s="851">
        <v>200</v>
      </c>
      <c r="K114" s="852">
        <v>126</v>
      </c>
    </row>
    <row r="115" spans="1:11" ht="14.4" customHeight="1" x14ac:dyDescent="0.3">
      <c r="A115" s="833" t="s">
        <v>562</v>
      </c>
      <c r="B115" s="834" t="s">
        <v>563</v>
      </c>
      <c r="C115" s="837" t="s">
        <v>581</v>
      </c>
      <c r="D115" s="865" t="s">
        <v>582</v>
      </c>
      <c r="E115" s="837" t="s">
        <v>1697</v>
      </c>
      <c r="F115" s="865" t="s">
        <v>1698</v>
      </c>
      <c r="G115" s="837" t="s">
        <v>1705</v>
      </c>
      <c r="H115" s="837" t="s">
        <v>1706</v>
      </c>
      <c r="I115" s="851">
        <v>0.62999999523162842</v>
      </c>
      <c r="J115" s="851">
        <v>4200</v>
      </c>
      <c r="K115" s="852">
        <v>2646</v>
      </c>
    </row>
    <row r="116" spans="1:11" ht="14.4" customHeight="1" x14ac:dyDescent="0.3">
      <c r="A116" s="833" t="s">
        <v>562</v>
      </c>
      <c r="B116" s="834" t="s">
        <v>563</v>
      </c>
      <c r="C116" s="837" t="s">
        <v>581</v>
      </c>
      <c r="D116" s="865" t="s">
        <v>582</v>
      </c>
      <c r="E116" s="837" t="s">
        <v>1697</v>
      </c>
      <c r="F116" s="865" t="s">
        <v>1698</v>
      </c>
      <c r="G116" s="837" t="s">
        <v>1747</v>
      </c>
      <c r="H116" s="837" t="s">
        <v>1748</v>
      </c>
      <c r="I116" s="851">
        <v>0.62999999523162842</v>
      </c>
      <c r="J116" s="851">
        <v>800</v>
      </c>
      <c r="K116" s="852">
        <v>504</v>
      </c>
    </row>
    <row r="117" spans="1:11" ht="14.4" customHeight="1" x14ac:dyDescent="0.3">
      <c r="A117" s="833" t="s">
        <v>562</v>
      </c>
      <c r="B117" s="834" t="s">
        <v>563</v>
      </c>
      <c r="C117" s="837" t="s">
        <v>581</v>
      </c>
      <c r="D117" s="865" t="s">
        <v>582</v>
      </c>
      <c r="E117" s="837" t="s">
        <v>1707</v>
      </c>
      <c r="F117" s="865" t="s">
        <v>1708</v>
      </c>
      <c r="G117" s="837" t="s">
        <v>1749</v>
      </c>
      <c r="H117" s="837" t="s">
        <v>1750</v>
      </c>
      <c r="I117" s="851">
        <v>15.609999656677246</v>
      </c>
      <c r="J117" s="851">
        <v>30</v>
      </c>
      <c r="K117" s="852">
        <v>468.29998779296875</v>
      </c>
    </row>
    <row r="118" spans="1:11" ht="14.4" customHeight="1" x14ac:dyDescent="0.3">
      <c r="A118" s="833" t="s">
        <v>562</v>
      </c>
      <c r="B118" s="834" t="s">
        <v>563</v>
      </c>
      <c r="C118" s="837" t="s">
        <v>584</v>
      </c>
      <c r="D118" s="865" t="s">
        <v>585</v>
      </c>
      <c r="E118" s="837" t="s">
        <v>1579</v>
      </c>
      <c r="F118" s="865" t="s">
        <v>1580</v>
      </c>
      <c r="G118" s="837" t="s">
        <v>1751</v>
      </c>
      <c r="H118" s="837" t="s">
        <v>1752</v>
      </c>
      <c r="I118" s="851">
        <v>0.87999999523162842</v>
      </c>
      <c r="J118" s="851">
        <v>600</v>
      </c>
      <c r="K118" s="852">
        <v>528</v>
      </c>
    </row>
    <row r="119" spans="1:11" ht="14.4" customHeight="1" x14ac:dyDescent="0.3">
      <c r="A119" s="833" t="s">
        <v>562</v>
      </c>
      <c r="B119" s="834" t="s">
        <v>563</v>
      </c>
      <c r="C119" s="837" t="s">
        <v>584</v>
      </c>
      <c r="D119" s="865" t="s">
        <v>585</v>
      </c>
      <c r="E119" s="837" t="s">
        <v>1579</v>
      </c>
      <c r="F119" s="865" t="s">
        <v>1580</v>
      </c>
      <c r="G119" s="837" t="s">
        <v>1753</v>
      </c>
      <c r="H119" s="837" t="s">
        <v>1754</v>
      </c>
      <c r="I119" s="851">
        <v>3.0099999904632568</v>
      </c>
      <c r="J119" s="851">
        <v>120</v>
      </c>
      <c r="K119" s="852">
        <v>361.20001220703125</v>
      </c>
    </row>
    <row r="120" spans="1:11" ht="14.4" customHeight="1" x14ac:dyDescent="0.3">
      <c r="A120" s="833" t="s">
        <v>562</v>
      </c>
      <c r="B120" s="834" t="s">
        <v>563</v>
      </c>
      <c r="C120" s="837" t="s">
        <v>584</v>
      </c>
      <c r="D120" s="865" t="s">
        <v>585</v>
      </c>
      <c r="E120" s="837" t="s">
        <v>1579</v>
      </c>
      <c r="F120" s="865" t="s">
        <v>1580</v>
      </c>
      <c r="G120" s="837" t="s">
        <v>1619</v>
      </c>
      <c r="H120" s="837" t="s">
        <v>1620</v>
      </c>
      <c r="I120" s="851">
        <v>0.6600000262260437</v>
      </c>
      <c r="J120" s="851">
        <v>300</v>
      </c>
      <c r="K120" s="852">
        <v>198</v>
      </c>
    </row>
    <row r="121" spans="1:11" ht="14.4" customHeight="1" x14ac:dyDescent="0.3">
      <c r="A121" s="833" t="s">
        <v>562</v>
      </c>
      <c r="B121" s="834" t="s">
        <v>563</v>
      </c>
      <c r="C121" s="837" t="s">
        <v>584</v>
      </c>
      <c r="D121" s="865" t="s">
        <v>585</v>
      </c>
      <c r="E121" s="837" t="s">
        <v>1579</v>
      </c>
      <c r="F121" s="865" t="s">
        <v>1580</v>
      </c>
      <c r="G121" s="837" t="s">
        <v>1621</v>
      </c>
      <c r="H121" s="837" t="s">
        <v>1622</v>
      </c>
      <c r="I121" s="851">
        <v>29.329999923706055</v>
      </c>
      <c r="J121" s="851">
        <v>1</v>
      </c>
      <c r="K121" s="852">
        <v>29.329999923706055</v>
      </c>
    </row>
    <row r="122" spans="1:11" ht="14.4" customHeight="1" x14ac:dyDescent="0.3">
      <c r="A122" s="833" t="s">
        <v>562</v>
      </c>
      <c r="B122" s="834" t="s">
        <v>563</v>
      </c>
      <c r="C122" s="837" t="s">
        <v>584</v>
      </c>
      <c r="D122" s="865" t="s">
        <v>585</v>
      </c>
      <c r="E122" s="837" t="s">
        <v>1623</v>
      </c>
      <c r="F122" s="865" t="s">
        <v>1624</v>
      </c>
      <c r="G122" s="837" t="s">
        <v>1647</v>
      </c>
      <c r="H122" s="837" t="s">
        <v>1648</v>
      </c>
      <c r="I122" s="851">
        <v>11.729999542236328</v>
      </c>
      <c r="J122" s="851">
        <v>5</v>
      </c>
      <c r="K122" s="852">
        <v>58.650001525878906</v>
      </c>
    </row>
    <row r="123" spans="1:11" ht="14.4" customHeight="1" x14ac:dyDescent="0.3">
      <c r="A123" s="833" t="s">
        <v>562</v>
      </c>
      <c r="B123" s="834" t="s">
        <v>563</v>
      </c>
      <c r="C123" s="837" t="s">
        <v>584</v>
      </c>
      <c r="D123" s="865" t="s">
        <v>585</v>
      </c>
      <c r="E123" s="837" t="s">
        <v>1623</v>
      </c>
      <c r="F123" s="865" t="s">
        <v>1624</v>
      </c>
      <c r="G123" s="837" t="s">
        <v>1741</v>
      </c>
      <c r="H123" s="837" t="s">
        <v>1742</v>
      </c>
      <c r="I123" s="851">
        <v>1.9800000190734863</v>
      </c>
      <c r="J123" s="851">
        <v>20</v>
      </c>
      <c r="K123" s="852">
        <v>39.599998474121094</v>
      </c>
    </row>
    <row r="124" spans="1:11" ht="14.4" customHeight="1" x14ac:dyDescent="0.3">
      <c r="A124" s="833" t="s">
        <v>562</v>
      </c>
      <c r="B124" s="834" t="s">
        <v>563</v>
      </c>
      <c r="C124" s="837" t="s">
        <v>584</v>
      </c>
      <c r="D124" s="865" t="s">
        <v>585</v>
      </c>
      <c r="E124" s="837" t="s">
        <v>1687</v>
      </c>
      <c r="F124" s="865" t="s">
        <v>1688</v>
      </c>
      <c r="G124" s="837" t="s">
        <v>1695</v>
      </c>
      <c r="H124" s="837" t="s">
        <v>1696</v>
      </c>
      <c r="I124" s="851">
        <v>1.809999942779541</v>
      </c>
      <c r="J124" s="851">
        <v>100</v>
      </c>
      <c r="K124" s="852">
        <v>181</v>
      </c>
    </row>
    <row r="125" spans="1:11" ht="14.4" customHeight="1" x14ac:dyDescent="0.3">
      <c r="A125" s="833" t="s">
        <v>562</v>
      </c>
      <c r="B125" s="834" t="s">
        <v>563</v>
      </c>
      <c r="C125" s="837" t="s">
        <v>584</v>
      </c>
      <c r="D125" s="865" t="s">
        <v>585</v>
      </c>
      <c r="E125" s="837" t="s">
        <v>1697</v>
      </c>
      <c r="F125" s="865" t="s">
        <v>1698</v>
      </c>
      <c r="G125" s="837" t="s">
        <v>1705</v>
      </c>
      <c r="H125" s="837" t="s">
        <v>1706</v>
      </c>
      <c r="I125" s="851">
        <v>0.62000000476837158</v>
      </c>
      <c r="J125" s="851">
        <v>600</v>
      </c>
      <c r="K125" s="852">
        <v>372</v>
      </c>
    </row>
    <row r="126" spans="1:11" ht="14.4" customHeight="1" x14ac:dyDescent="0.3">
      <c r="A126" s="833" t="s">
        <v>562</v>
      </c>
      <c r="B126" s="834" t="s">
        <v>563</v>
      </c>
      <c r="C126" s="837" t="s">
        <v>587</v>
      </c>
      <c r="D126" s="865" t="s">
        <v>588</v>
      </c>
      <c r="E126" s="837" t="s">
        <v>1579</v>
      </c>
      <c r="F126" s="865" t="s">
        <v>1580</v>
      </c>
      <c r="G126" s="837" t="s">
        <v>1755</v>
      </c>
      <c r="H126" s="837" t="s">
        <v>1756</v>
      </c>
      <c r="I126" s="851">
        <v>713.55999755859375</v>
      </c>
      <c r="J126" s="851">
        <v>3</v>
      </c>
      <c r="K126" s="852">
        <v>2140.679931640625</v>
      </c>
    </row>
    <row r="127" spans="1:11" ht="14.4" customHeight="1" x14ac:dyDescent="0.3">
      <c r="A127" s="833" t="s">
        <v>562</v>
      </c>
      <c r="B127" s="834" t="s">
        <v>563</v>
      </c>
      <c r="C127" s="837" t="s">
        <v>587</v>
      </c>
      <c r="D127" s="865" t="s">
        <v>588</v>
      </c>
      <c r="E127" s="837" t="s">
        <v>1579</v>
      </c>
      <c r="F127" s="865" t="s">
        <v>1580</v>
      </c>
      <c r="G127" s="837" t="s">
        <v>1757</v>
      </c>
      <c r="H127" s="837" t="s">
        <v>1758</v>
      </c>
      <c r="I127" s="851">
        <v>749.27001953125</v>
      </c>
      <c r="J127" s="851">
        <v>1</v>
      </c>
      <c r="K127" s="852">
        <v>749.27001953125</v>
      </c>
    </row>
    <row r="128" spans="1:11" ht="14.4" customHeight="1" x14ac:dyDescent="0.3">
      <c r="A128" s="833" t="s">
        <v>562</v>
      </c>
      <c r="B128" s="834" t="s">
        <v>563</v>
      </c>
      <c r="C128" s="837" t="s">
        <v>587</v>
      </c>
      <c r="D128" s="865" t="s">
        <v>588</v>
      </c>
      <c r="E128" s="837" t="s">
        <v>1579</v>
      </c>
      <c r="F128" s="865" t="s">
        <v>1580</v>
      </c>
      <c r="G128" s="837" t="s">
        <v>1585</v>
      </c>
      <c r="H128" s="837" t="s">
        <v>1586</v>
      </c>
      <c r="I128" s="851">
        <v>0.43999999761581421</v>
      </c>
      <c r="J128" s="851">
        <v>15000</v>
      </c>
      <c r="K128" s="852">
        <v>6600</v>
      </c>
    </row>
    <row r="129" spans="1:11" ht="14.4" customHeight="1" x14ac:dyDescent="0.3">
      <c r="A129" s="833" t="s">
        <v>562</v>
      </c>
      <c r="B129" s="834" t="s">
        <v>563</v>
      </c>
      <c r="C129" s="837" t="s">
        <v>587</v>
      </c>
      <c r="D129" s="865" t="s">
        <v>588</v>
      </c>
      <c r="E129" s="837" t="s">
        <v>1579</v>
      </c>
      <c r="F129" s="865" t="s">
        <v>1580</v>
      </c>
      <c r="G129" s="837" t="s">
        <v>1759</v>
      </c>
      <c r="H129" s="837" t="s">
        <v>1760</v>
      </c>
      <c r="I129" s="851">
        <v>355.35000610351563</v>
      </c>
      <c r="J129" s="851">
        <v>2</v>
      </c>
      <c r="K129" s="852">
        <v>710.70001220703125</v>
      </c>
    </row>
    <row r="130" spans="1:11" ht="14.4" customHeight="1" x14ac:dyDescent="0.3">
      <c r="A130" s="833" t="s">
        <v>562</v>
      </c>
      <c r="B130" s="834" t="s">
        <v>563</v>
      </c>
      <c r="C130" s="837" t="s">
        <v>587</v>
      </c>
      <c r="D130" s="865" t="s">
        <v>588</v>
      </c>
      <c r="E130" s="837" t="s">
        <v>1579</v>
      </c>
      <c r="F130" s="865" t="s">
        <v>1580</v>
      </c>
      <c r="G130" s="837" t="s">
        <v>1761</v>
      </c>
      <c r="H130" s="837" t="s">
        <v>1762</v>
      </c>
      <c r="I130" s="851">
        <v>98.379997253417969</v>
      </c>
      <c r="J130" s="851">
        <v>10</v>
      </c>
      <c r="K130" s="852">
        <v>983.79998779296875</v>
      </c>
    </row>
    <row r="131" spans="1:11" ht="14.4" customHeight="1" x14ac:dyDescent="0.3">
      <c r="A131" s="833" t="s">
        <v>562</v>
      </c>
      <c r="B131" s="834" t="s">
        <v>563</v>
      </c>
      <c r="C131" s="837" t="s">
        <v>587</v>
      </c>
      <c r="D131" s="865" t="s">
        <v>588</v>
      </c>
      <c r="E131" s="837" t="s">
        <v>1579</v>
      </c>
      <c r="F131" s="865" t="s">
        <v>1580</v>
      </c>
      <c r="G131" s="837" t="s">
        <v>1589</v>
      </c>
      <c r="H131" s="837" t="s">
        <v>1590</v>
      </c>
      <c r="I131" s="851">
        <v>22.149999618530273</v>
      </c>
      <c r="J131" s="851">
        <v>150</v>
      </c>
      <c r="K131" s="852">
        <v>3322.5</v>
      </c>
    </row>
    <row r="132" spans="1:11" ht="14.4" customHeight="1" x14ac:dyDescent="0.3">
      <c r="A132" s="833" t="s">
        <v>562</v>
      </c>
      <c r="B132" s="834" t="s">
        <v>563</v>
      </c>
      <c r="C132" s="837" t="s">
        <v>587</v>
      </c>
      <c r="D132" s="865" t="s">
        <v>588</v>
      </c>
      <c r="E132" s="837" t="s">
        <v>1579</v>
      </c>
      <c r="F132" s="865" t="s">
        <v>1580</v>
      </c>
      <c r="G132" s="837" t="s">
        <v>1763</v>
      </c>
      <c r="H132" s="837" t="s">
        <v>1764</v>
      </c>
      <c r="I132" s="851">
        <v>293.25</v>
      </c>
      <c r="J132" s="851">
        <v>10</v>
      </c>
      <c r="K132" s="852">
        <v>2932.5</v>
      </c>
    </row>
    <row r="133" spans="1:11" ht="14.4" customHeight="1" x14ac:dyDescent="0.3">
      <c r="A133" s="833" t="s">
        <v>562</v>
      </c>
      <c r="B133" s="834" t="s">
        <v>563</v>
      </c>
      <c r="C133" s="837" t="s">
        <v>587</v>
      </c>
      <c r="D133" s="865" t="s">
        <v>588</v>
      </c>
      <c r="E133" s="837" t="s">
        <v>1579</v>
      </c>
      <c r="F133" s="865" t="s">
        <v>1580</v>
      </c>
      <c r="G133" s="837" t="s">
        <v>1765</v>
      </c>
      <c r="H133" s="837" t="s">
        <v>1766</v>
      </c>
      <c r="I133" s="851">
        <v>129.25999450683594</v>
      </c>
      <c r="J133" s="851">
        <v>15</v>
      </c>
      <c r="K133" s="852">
        <v>1938.9000244140625</v>
      </c>
    </row>
    <row r="134" spans="1:11" ht="14.4" customHeight="1" x14ac:dyDescent="0.3">
      <c r="A134" s="833" t="s">
        <v>562</v>
      </c>
      <c r="B134" s="834" t="s">
        <v>563</v>
      </c>
      <c r="C134" s="837" t="s">
        <v>587</v>
      </c>
      <c r="D134" s="865" t="s">
        <v>588</v>
      </c>
      <c r="E134" s="837" t="s">
        <v>1579</v>
      </c>
      <c r="F134" s="865" t="s">
        <v>1580</v>
      </c>
      <c r="G134" s="837" t="s">
        <v>1767</v>
      </c>
      <c r="H134" s="837" t="s">
        <v>1768</v>
      </c>
      <c r="I134" s="851">
        <v>283.010009765625</v>
      </c>
      <c r="J134" s="851">
        <v>10</v>
      </c>
      <c r="K134" s="852">
        <v>2830.10009765625</v>
      </c>
    </row>
    <row r="135" spans="1:11" ht="14.4" customHeight="1" x14ac:dyDescent="0.3">
      <c r="A135" s="833" t="s">
        <v>562</v>
      </c>
      <c r="B135" s="834" t="s">
        <v>563</v>
      </c>
      <c r="C135" s="837" t="s">
        <v>587</v>
      </c>
      <c r="D135" s="865" t="s">
        <v>588</v>
      </c>
      <c r="E135" s="837" t="s">
        <v>1579</v>
      </c>
      <c r="F135" s="865" t="s">
        <v>1580</v>
      </c>
      <c r="G135" s="837" t="s">
        <v>1769</v>
      </c>
      <c r="H135" s="837" t="s">
        <v>1770</v>
      </c>
      <c r="I135" s="851">
        <v>380.8800048828125</v>
      </c>
      <c r="J135" s="851">
        <v>10</v>
      </c>
      <c r="K135" s="852">
        <v>3808.800048828125</v>
      </c>
    </row>
    <row r="136" spans="1:11" ht="14.4" customHeight="1" x14ac:dyDescent="0.3">
      <c r="A136" s="833" t="s">
        <v>562</v>
      </c>
      <c r="B136" s="834" t="s">
        <v>563</v>
      </c>
      <c r="C136" s="837" t="s">
        <v>587</v>
      </c>
      <c r="D136" s="865" t="s">
        <v>588</v>
      </c>
      <c r="E136" s="837" t="s">
        <v>1579</v>
      </c>
      <c r="F136" s="865" t="s">
        <v>1580</v>
      </c>
      <c r="G136" s="837" t="s">
        <v>1771</v>
      </c>
      <c r="H136" s="837" t="s">
        <v>1772</v>
      </c>
      <c r="I136" s="851">
        <v>573.8499755859375</v>
      </c>
      <c r="J136" s="851">
        <v>2</v>
      </c>
      <c r="K136" s="852">
        <v>1147.699951171875</v>
      </c>
    </row>
    <row r="137" spans="1:11" ht="14.4" customHeight="1" x14ac:dyDescent="0.3">
      <c r="A137" s="833" t="s">
        <v>562</v>
      </c>
      <c r="B137" s="834" t="s">
        <v>563</v>
      </c>
      <c r="C137" s="837" t="s">
        <v>587</v>
      </c>
      <c r="D137" s="865" t="s">
        <v>588</v>
      </c>
      <c r="E137" s="837" t="s">
        <v>1579</v>
      </c>
      <c r="F137" s="865" t="s">
        <v>1580</v>
      </c>
      <c r="G137" s="837" t="s">
        <v>1773</v>
      </c>
      <c r="H137" s="837" t="s">
        <v>1774</v>
      </c>
      <c r="I137" s="851">
        <v>227.24000549316406</v>
      </c>
      <c r="J137" s="851">
        <v>100</v>
      </c>
      <c r="K137" s="852">
        <v>22724</v>
      </c>
    </row>
    <row r="138" spans="1:11" ht="14.4" customHeight="1" x14ac:dyDescent="0.3">
      <c r="A138" s="833" t="s">
        <v>562</v>
      </c>
      <c r="B138" s="834" t="s">
        <v>563</v>
      </c>
      <c r="C138" s="837" t="s">
        <v>587</v>
      </c>
      <c r="D138" s="865" t="s">
        <v>588</v>
      </c>
      <c r="E138" s="837" t="s">
        <v>1579</v>
      </c>
      <c r="F138" s="865" t="s">
        <v>1580</v>
      </c>
      <c r="G138" s="837" t="s">
        <v>1593</v>
      </c>
      <c r="H138" s="837" t="s">
        <v>1594</v>
      </c>
      <c r="I138" s="851">
        <v>1.3799999952316284</v>
      </c>
      <c r="J138" s="851">
        <v>400</v>
      </c>
      <c r="K138" s="852">
        <v>552</v>
      </c>
    </row>
    <row r="139" spans="1:11" ht="14.4" customHeight="1" x14ac:dyDescent="0.3">
      <c r="A139" s="833" t="s">
        <v>562</v>
      </c>
      <c r="B139" s="834" t="s">
        <v>563</v>
      </c>
      <c r="C139" s="837" t="s">
        <v>587</v>
      </c>
      <c r="D139" s="865" t="s">
        <v>588</v>
      </c>
      <c r="E139" s="837" t="s">
        <v>1579</v>
      </c>
      <c r="F139" s="865" t="s">
        <v>1580</v>
      </c>
      <c r="G139" s="837" t="s">
        <v>1775</v>
      </c>
      <c r="H139" s="837" t="s">
        <v>1776</v>
      </c>
      <c r="I139" s="851">
        <v>0.86000001430511475</v>
      </c>
      <c r="J139" s="851">
        <v>100</v>
      </c>
      <c r="K139" s="852">
        <v>86</v>
      </c>
    </row>
    <row r="140" spans="1:11" ht="14.4" customHeight="1" x14ac:dyDescent="0.3">
      <c r="A140" s="833" t="s">
        <v>562</v>
      </c>
      <c r="B140" s="834" t="s">
        <v>563</v>
      </c>
      <c r="C140" s="837" t="s">
        <v>587</v>
      </c>
      <c r="D140" s="865" t="s">
        <v>588</v>
      </c>
      <c r="E140" s="837" t="s">
        <v>1579</v>
      </c>
      <c r="F140" s="865" t="s">
        <v>1580</v>
      </c>
      <c r="G140" s="837" t="s">
        <v>1595</v>
      </c>
      <c r="H140" s="837" t="s">
        <v>1596</v>
      </c>
      <c r="I140" s="851">
        <v>1.5149999856948853</v>
      </c>
      <c r="J140" s="851">
        <v>200</v>
      </c>
      <c r="K140" s="852">
        <v>303</v>
      </c>
    </row>
    <row r="141" spans="1:11" ht="14.4" customHeight="1" x14ac:dyDescent="0.3">
      <c r="A141" s="833" t="s">
        <v>562</v>
      </c>
      <c r="B141" s="834" t="s">
        <v>563</v>
      </c>
      <c r="C141" s="837" t="s">
        <v>587</v>
      </c>
      <c r="D141" s="865" t="s">
        <v>588</v>
      </c>
      <c r="E141" s="837" t="s">
        <v>1579</v>
      </c>
      <c r="F141" s="865" t="s">
        <v>1580</v>
      </c>
      <c r="G141" s="837" t="s">
        <v>1597</v>
      </c>
      <c r="H141" s="837" t="s">
        <v>1598</v>
      </c>
      <c r="I141" s="851">
        <v>2.0699999332427979</v>
      </c>
      <c r="J141" s="851">
        <v>100</v>
      </c>
      <c r="K141" s="852">
        <v>207</v>
      </c>
    </row>
    <row r="142" spans="1:11" ht="14.4" customHeight="1" x14ac:dyDescent="0.3">
      <c r="A142" s="833" t="s">
        <v>562</v>
      </c>
      <c r="B142" s="834" t="s">
        <v>563</v>
      </c>
      <c r="C142" s="837" t="s">
        <v>587</v>
      </c>
      <c r="D142" s="865" t="s">
        <v>588</v>
      </c>
      <c r="E142" s="837" t="s">
        <v>1579</v>
      </c>
      <c r="F142" s="865" t="s">
        <v>1580</v>
      </c>
      <c r="G142" s="837" t="s">
        <v>1599</v>
      </c>
      <c r="H142" s="837" t="s">
        <v>1600</v>
      </c>
      <c r="I142" s="851">
        <v>3.3599998950958252</v>
      </c>
      <c r="J142" s="851">
        <v>200</v>
      </c>
      <c r="K142" s="852">
        <v>672</v>
      </c>
    </row>
    <row r="143" spans="1:11" ht="14.4" customHeight="1" x14ac:dyDescent="0.3">
      <c r="A143" s="833" t="s">
        <v>562</v>
      </c>
      <c r="B143" s="834" t="s">
        <v>563</v>
      </c>
      <c r="C143" s="837" t="s">
        <v>587</v>
      </c>
      <c r="D143" s="865" t="s">
        <v>588</v>
      </c>
      <c r="E143" s="837" t="s">
        <v>1579</v>
      </c>
      <c r="F143" s="865" t="s">
        <v>1580</v>
      </c>
      <c r="G143" s="837" t="s">
        <v>1777</v>
      </c>
      <c r="H143" s="837" t="s">
        <v>1778</v>
      </c>
      <c r="I143" s="851">
        <v>5.880000114440918</v>
      </c>
      <c r="J143" s="851">
        <v>100</v>
      </c>
      <c r="K143" s="852">
        <v>588</v>
      </c>
    </row>
    <row r="144" spans="1:11" ht="14.4" customHeight="1" x14ac:dyDescent="0.3">
      <c r="A144" s="833" t="s">
        <v>562</v>
      </c>
      <c r="B144" s="834" t="s">
        <v>563</v>
      </c>
      <c r="C144" s="837" t="s">
        <v>587</v>
      </c>
      <c r="D144" s="865" t="s">
        <v>588</v>
      </c>
      <c r="E144" s="837" t="s">
        <v>1579</v>
      </c>
      <c r="F144" s="865" t="s">
        <v>1580</v>
      </c>
      <c r="G144" s="837" t="s">
        <v>1779</v>
      </c>
      <c r="H144" s="837" t="s">
        <v>1780</v>
      </c>
      <c r="I144" s="851">
        <v>9.2950000762939453</v>
      </c>
      <c r="J144" s="851">
        <v>100</v>
      </c>
      <c r="K144" s="852">
        <v>929.510009765625</v>
      </c>
    </row>
    <row r="145" spans="1:11" ht="14.4" customHeight="1" x14ac:dyDescent="0.3">
      <c r="A145" s="833" t="s">
        <v>562</v>
      </c>
      <c r="B145" s="834" t="s">
        <v>563</v>
      </c>
      <c r="C145" s="837" t="s">
        <v>587</v>
      </c>
      <c r="D145" s="865" t="s">
        <v>588</v>
      </c>
      <c r="E145" s="837" t="s">
        <v>1579</v>
      </c>
      <c r="F145" s="865" t="s">
        <v>1580</v>
      </c>
      <c r="G145" s="837" t="s">
        <v>1601</v>
      </c>
      <c r="H145" s="837" t="s">
        <v>1602</v>
      </c>
      <c r="I145" s="851">
        <v>8.119999885559082</v>
      </c>
      <c r="J145" s="851">
        <v>400</v>
      </c>
      <c r="K145" s="852">
        <v>3248</v>
      </c>
    </row>
    <row r="146" spans="1:11" ht="14.4" customHeight="1" x14ac:dyDescent="0.3">
      <c r="A146" s="833" t="s">
        <v>562</v>
      </c>
      <c r="B146" s="834" t="s">
        <v>563</v>
      </c>
      <c r="C146" s="837" t="s">
        <v>587</v>
      </c>
      <c r="D146" s="865" t="s">
        <v>588</v>
      </c>
      <c r="E146" s="837" t="s">
        <v>1579</v>
      </c>
      <c r="F146" s="865" t="s">
        <v>1580</v>
      </c>
      <c r="G146" s="837" t="s">
        <v>1603</v>
      </c>
      <c r="H146" s="837" t="s">
        <v>1604</v>
      </c>
      <c r="I146" s="851">
        <v>8.3949999809265137</v>
      </c>
      <c r="J146" s="851">
        <v>500</v>
      </c>
      <c r="K146" s="852">
        <v>4198.679931640625</v>
      </c>
    </row>
    <row r="147" spans="1:11" ht="14.4" customHeight="1" x14ac:dyDescent="0.3">
      <c r="A147" s="833" t="s">
        <v>562</v>
      </c>
      <c r="B147" s="834" t="s">
        <v>563</v>
      </c>
      <c r="C147" s="837" t="s">
        <v>587</v>
      </c>
      <c r="D147" s="865" t="s">
        <v>588</v>
      </c>
      <c r="E147" s="837" t="s">
        <v>1579</v>
      </c>
      <c r="F147" s="865" t="s">
        <v>1580</v>
      </c>
      <c r="G147" s="837" t="s">
        <v>1781</v>
      </c>
      <c r="H147" s="837" t="s">
        <v>1782</v>
      </c>
      <c r="I147" s="851">
        <v>18.959999084472656</v>
      </c>
      <c r="J147" s="851">
        <v>120</v>
      </c>
      <c r="K147" s="852">
        <v>2275.199951171875</v>
      </c>
    </row>
    <row r="148" spans="1:11" ht="14.4" customHeight="1" x14ac:dyDescent="0.3">
      <c r="A148" s="833" t="s">
        <v>562</v>
      </c>
      <c r="B148" s="834" t="s">
        <v>563</v>
      </c>
      <c r="C148" s="837" t="s">
        <v>587</v>
      </c>
      <c r="D148" s="865" t="s">
        <v>588</v>
      </c>
      <c r="E148" s="837" t="s">
        <v>1579</v>
      </c>
      <c r="F148" s="865" t="s">
        <v>1580</v>
      </c>
      <c r="G148" s="837" t="s">
        <v>1783</v>
      </c>
      <c r="H148" s="837" t="s">
        <v>1784</v>
      </c>
      <c r="I148" s="851">
        <v>7.5900001525878906</v>
      </c>
      <c r="J148" s="851">
        <v>1</v>
      </c>
      <c r="K148" s="852">
        <v>7.5900001525878906</v>
      </c>
    </row>
    <row r="149" spans="1:11" ht="14.4" customHeight="1" x14ac:dyDescent="0.3">
      <c r="A149" s="833" t="s">
        <v>562</v>
      </c>
      <c r="B149" s="834" t="s">
        <v>563</v>
      </c>
      <c r="C149" s="837" t="s">
        <v>587</v>
      </c>
      <c r="D149" s="865" t="s">
        <v>588</v>
      </c>
      <c r="E149" s="837" t="s">
        <v>1579</v>
      </c>
      <c r="F149" s="865" t="s">
        <v>1580</v>
      </c>
      <c r="G149" s="837" t="s">
        <v>1605</v>
      </c>
      <c r="H149" s="837" t="s">
        <v>1606</v>
      </c>
      <c r="I149" s="851">
        <v>10.523333549499512</v>
      </c>
      <c r="J149" s="851">
        <v>90</v>
      </c>
      <c r="K149" s="852">
        <v>947.10000610351563</v>
      </c>
    </row>
    <row r="150" spans="1:11" ht="14.4" customHeight="1" x14ac:dyDescent="0.3">
      <c r="A150" s="833" t="s">
        <v>562</v>
      </c>
      <c r="B150" s="834" t="s">
        <v>563</v>
      </c>
      <c r="C150" s="837" t="s">
        <v>587</v>
      </c>
      <c r="D150" s="865" t="s">
        <v>588</v>
      </c>
      <c r="E150" s="837" t="s">
        <v>1579</v>
      </c>
      <c r="F150" s="865" t="s">
        <v>1580</v>
      </c>
      <c r="G150" s="837" t="s">
        <v>1713</v>
      </c>
      <c r="H150" s="837" t="s">
        <v>1714</v>
      </c>
      <c r="I150" s="851">
        <v>13.223333358764648</v>
      </c>
      <c r="J150" s="851">
        <v>90</v>
      </c>
      <c r="K150" s="852">
        <v>1190.1000061035156</v>
      </c>
    </row>
    <row r="151" spans="1:11" ht="14.4" customHeight="1" x14ac:dyDescent="0.3">
      <c r="A151" s="833" t="s">
        <v>562</v>
      </c>
      <c r="B151" s="834" t="s">
        <v>563</v>
      </c>
      <c r="C151" s="837" t="s">
        <v>587</v>
      </c>
      <c r="D151" s="865" t="s">
        <v>588</v>
      </c>
      <c r="E151" s="837" t="s">
        <v>1579</v>
      </c>
      <c r="F151" s="865" t="s">
        <v>1580</v>
      </c>
      <c r="G151" s="837" t="s">
        <v>1607</v>
      </c>
      <c r="H151" s="837" t="s">
        <v>1608</v>
      </c>
      <c r="I151" s="851">
        <v>96.220001220703125</v>
      </c>
      <c r="J151" s="851">
        <v>5</v>
      </c>
      <c r="K151" s="852">
        <v>481.1300048828125</v>
      </c>
    </row>
    <row r="152" spans="1:11" ht="14.4" customHeight="1" x14ac:dyDescent="0.3">
      <c r="A152" s="833" t="s">
        <v>562</v>
      </c>
      <c r="B152" s="834" t="s">
        <v>563</v>
      </c>
      <c r="C152" s="837" t="s">
        <v>587</v>
      </c>
      <c r="D152" s="865" t="s">
        <v>588</v>
      </c>
      <c r="E152" s="837" t="s">
        <v>1579</v>
      </c>
      <c r="F152" s="865" t="s">
        <v>1580</v>
      </c>
      <c r="G152" s="837" t="s">
        <v>1785</v>
      </c>
      <c r="H152" s="837" t="s">
        <v>1786</v>
      </c>
      <c r="I152" s="851">
        <v>3.5649999380111694</v>
      </c>
      <c r="J152" s="851">
        <v>100</v>
      </c>
      <c r="K152" s="852">
        <v>356.5</v>
      </c>
    </row>
    <row r="153" spans="1:11" ht="14.4" customHeight="1" x14ac:dyDescent="0.3">
      <c r="A153" s="833" t="s">
        <v>562</v>
      </c>
      <c r="B153" s="834" t="s">
        <v>563</v>
      </c>
      <c r="C153" s="837" t="s">
        <v>587</v>
      </c>
      <c r="D153" s="865" t="s">
        <v>588</v>
      </c>
      <c r="E153" s="837" t="s">
        <v>1579</v>
      </c>
      <c r="F153" s="865" t="s">
        <v>1580</v>
      </c>
      <c r="G153" s="837" t="s">
        <v>1715</v>
      </c>
      <c r="H153" s="837" t="s">
        <v>1716</v>
      </c>
      <c r="I153" s="851">
        <v>15.640000343322754</v>
      </c>
      <c r="J153" s="851">
        <v>100</v>
      </c>
      <c r="K153" s="852">
        <v>1564</v>
      </c>
    </row>
    <row r="154" spans="1:11" ht="14.4" customHeight="1" x14ac:dyDescent="0.3">
      <c r="A154" s="833" t="s">
        <v>562</v>
      </c>
      <c r="B154" s="834" t="s">
        <v>563</v>
      </c>
      <c r="C154" s="837" t="s">
        <v>587</v>
      </c>
      <c r="D154" s="865" t="s">
        <v>588</v>
      </c>
      <c r="E154" s="837" t="s">
        <v>1579</v>
      </c>
      <c r="F154" s="865" t="s">
        <v>1580</v>
      </c>
      <c r="G154" s="837" t="s">
        <v>1787</v>
      </c>
      <c r="H154" s="837" t="s">
        <v>1788</v>
      </c>
      <c r="I154" s="851">
        <v>17.139999389648438</v>
      </c>
      <c r="J154" s="851">
        <v>100</v>
      </c>
      <c r="K154" s="852">
        <v>1713.5</v>
      </c>
    </row>
    <row r="155" spans="1:11" ht="14.4" customHeight="1" x14ac:dyDescent="0.3">
      <c r="A155" s="833" t="s">
        <v>562</v>
      </c>
      <c r="B155" s="834" t="s">
        <v>563</v>
      </c>
      <c r="C155" s="837" t="s">
        <v>587</v>
      </c>
      <c r="D155" s="865" t="s">
        <v>588</v>
      </c>
      <c r="E155" s="837" t="s">
        <v>1579</v>
      </c>
      <c r="F155" s="865" t="s">
        <v>1580</v>
      </c>
      <c r="G155" s="837" t="s">
        <v>1789</v>
      </c>
      <c r="H155" s="837" t="s">
        <v>1790</v>
      </c>
      <c r="I155" s="851">
        <v>855.21002197265625</v>
      </c>
      <c r="J155" s="851">
        <v>3</v>
      </c>
      <c r="K155" s="852">
        <v>2565.6298828125</v>
      </c>
    </row>
    <row r="156" spans="1:11" ht="14.4" customHeight="1" x14ac:dyDescent="0.3">
      <c r="A156" s="833" t="s">
        <v>562</v>
      </c>
      <c r="B156" s="834" t="s">
        <v>563</v>
      </c>
      <c r="C156" s="837" t="s">
        <v>587</v>
      </c>
      <c r="D156" s="865" t="s">
        <v>588</v>
      </c>
      <c r="E156" s="837" t="s">
        <v>1579</v>
      </c>
      <c r="F156" s="865" t="s">
        <v>1580</v>
      </c>
      <c r="G156" s="837" t="s">
        <v>1791</v>
      </c>
      <c r="H156" s="837" t="s">
        <v>1792</v>
      </c>
      <c r="I156" s="851">
        <v>1203.27001953125</v>
      </c>
      <c r="J156" s="851">
        <v>1</v>
      </c>
      <c r="K156" s="852">
        <v>1203.27001953125</v>
      </c>
    </row>
    <row r="157" spans="1:11" ht="14.4" customHeight="1" x14ac:dyDescent="0.3">
      <c r="A157" s="833" t="s">
        <v>562</v>
      </c>
      <c r="B157" s="834" t="s">
        <v>563</v>
      </c>
      <c r="C157" s="837" t="s">
        <v>587</v>
      </c>
      <c r="D157" s="865" t="s">
        <v>588</v>
      </c>
      <c r="E157" s="837" t="s">
        <v>1579</v>
      </c>
      <c r="F157" s="865" t="s">
        <v>1580</v>
      </c>
      <c r="G157" s="837" t="s">
        <v>1719</v>
      </c>
      <c r="H157" s="837" t="s">
        <v>1720</v>
      </c>
      <c r="I157" s="851">
        <v>12.023333549499512</v>
      </c>
      <c r="J157" s="851">
        <v>250</v>
      </c>
      <c r="K157" s="852">
        <v>3006.6100463867188</v>
      </c>
    </row>
    <row r="158" spans="1:11" ht="14.4" customHeight="1" x14ac:dyDescent="0.3">
      <c r="A158" s="833" t="s">
        <v>562</v>
      </c>
      <c r="B158" s="834" t="s">
        <v>563</v>
      </c>
      <c r="C158" s="837" t="s">
        <v>587</v>
      </c>
      <c r="D158" s="865" t="s">
        <v>588</v>
      </c>
      <c r="E158" s="837" t="s">
        <v>1579</v>
      </c>
      <c r="F158" s="865" t="s">
        <v>1580</v>
      </c>
      <c r="G158" s="837" t="s">
        <v>1793</v>
      </c>
      <c r="H158" s="837" t="s">
        <v>1794</v>
      </c>
      <c r="I158" s="851">
        <v>280.33999633789063</v>
      </c>
      <c r="J158" s="851">
        <v>16</v>
      </c>
      <c r="K158" s="852">
        <v>4485.3599853515625</v>
      </c>
    </row>
    <row r="159" spans="1:11" ht="14.4" customHeight="1" x14ac:dyDescent="0.3">
      <c r="A159" s="833" t="s">
        <v>562</v>
      </c>
      <c r="B159" s="834" t="s">
        <v>563</v>
      </c>
      <c r="C159" s="837" t="s">
        <v>587</v>
      </c>
      <c r="D159" s="865" t="s">
        <v>588</v>
      </c>
      <c r="E159" s="837" t="s">
        <v>1579</v>
      </c>
      <c r="F159" s="865" t="s">
        <v>1580</v>
      </c>
      <c r="G159" s="837" t="s">
        <v>1795</v>
      </c>
      <c r="H159" s="837" t="s">
        <v>1796</v>
      </c>
      <c r="I159" s="851">
        <v>34.130001068115234</v>
      </c>
      <c r="J159" s="851">
        <v>150</v>
      </c>
      <c r="K159" s="852">
        <v>5119.7999267578125</v>
      </c>
    </row>
    <row r="160" spans="1:11" ht="14.4" customHeight="1" x14ac:dyDescent="0.3">
      <c r="A160" s="833" t="s">
        <v>562</v>
      </c>
      <c r="B160" s="834" t="s">
        <v>563</v>
      </c>
      <c r="C160" s="837" t="s">
        <v>587</v>
      </c>
      <c r="D160" s="865" t="s">
        <v>588</v>
      </c>
      <c r="E160" s="837" t="s">
        <v>1579</v>
      </c>
      <c r="F160" s="865" t="s">
        <v>1580</v>
      </c>
      <c r="G160" s="837" t="s">
        <v>1797</v>
      </c>
      <c r="H160" s="837" t="s">
        <v>1798</v>
      </c>
      <c r="I160" s="851">
        <v>0.49666666984558105</v>
      </c>
      <c r="J160" s="851">
        <v>3000</v>
      </c>
      <c r="K160" s="852">
        <v>1490</v>
      </c>
    </row>
    <row r="161" spans="1:11" ht="14.4" customHeight="1" x14ac:dyDescent="0.3">
      <c r="A161" s="833" t="s">
        <v>562</v>
      </c>
      <c r="B161" s="834" t="s">
        <v>563</v>
      </c>
      <c r="C161" s="837" t="s">
        <v>587</v>
      </c>
      <c r="D161" s="865" t="s">
        <v>588</v>
      </c>
      <c r="E161" s="837" t="s">
        <v>1579</v>
      </c>
      <c r="F161" s="865" t="s">
        <v>1580</v>
      </c>
      <c r="G161" s="837" t="s">
        <v>1799</v>
      </c>
      <c r="H161" s="837" t="s">
        <v>1800</v>
      </c>
      <c r="I161" s="851">
        <v>3.9420000553131103</v>
      </c>
      <c r="J161" s="851">
        <v>2500</v>
      </c>
      <c r="K161" s="852">
        <v>9860.3499755859375</v>
      </c>
    </row>
    <row r="162" spans="1:11" ht="14.4" customHeight="1" x14ac:dyDescent="0.3">
      <c r="A162" s="833" t="s">
        <v>562</v>
      </c>
      <c r="B162" s="834" t="s">
        <v>563</v>
      </c>
      <c r="C162" s="837" t="s">
        <v>587</v>
      </c>
      <c r="D162" s="865" t="s">
        <v>588</v>
      </c>
      <c r="E162" s="837" t="s">
        <v>1579</v>
      </c>
      <c r="F162" s="865" t="s">
        <v>1580</v>
      </c>
      <c r="G162" s="837" t="s">
        <v>1621</v>
      </c>
      <c r="H162" s="837" t="s">
        <v>1622</v>
      </c>
      <c r="I162" s="851">
        <v>29.636666615804035</v>
      </c>
      <c r="J162" s="851">
        <v>6</v>
      </c>
      <c r="K162" s="852">
        <v>177.81999969482422</v>
      </c>
    </row>
    <row r="163" spans="1:11" ht="14.4" customHeight="1" x14ac:dyDescent="0.3">
      <c r="A163" s="833" t="s">
        <v>562</v>
      </c>
      <c r="B163" s="834" t="s">
        <v>563</v>
      </c>
      <c r="C163" s="837" t="s">
        <v>587</v>
      </c>
      <c r="D163" s="865" t="s">
        <v>588</v>
      </c>
      <c r="E163" s="837" t="s">
        <v>1623</v>
      </c>
      <c r="F163" s="865" t="s">
        <v>1624</v>
      </c>
      <c r="G163" s="837" t="s">
        <v>1801</v>
      </c>
      <c r="H163" s="837" t="s">
        <v>1802</v>
      </c>
      <c r="I163" s="851">
        <v>524.780029296875</v>
      </c>
      <c r="J163" s="851">
        <v>40</v>
      </c>
      <c r="K163" s="852">
        <v>20991.080078125</v>
      </c>
    </row>
    <row r="164" spans="1:11" ht="14.4" customHeight="1" x14ac:dyDescent="0.3">
      <c r="A164" s="833" t="s">
        <v>562</v>
      </c>
      <c r="B164" s="834" t="s">
        <v>563</v>
      </c>
      <c r="C164" s="837" t="s">
        <v>587</v>
      </c>
      <c r="D164" s="865" t="s">
        <v>588</v>
      </c>
      <c r="E164" s="837" t="s">
        <v>1623</v>
      </c>
      <c r="F164" s="865" t="s">
        <v>1624</v>
      </c>
      <c r="G164" s="837" t="s">
        <v>1803</v>
      </c>
      <c r="H164" s="837" t="s">
        <v>1804</v>
      </c>
      <c r="I164" s="851">
        <v>907.5</v>
      </c>
      <c r="J164" s="851">
        <v>96</v>
      </c>
      <c r="K164" s="852">
        <v>87120</v>
      </c>
    </row>
    <row r="165" spans="1:11" ht="14.4" customHeight="1" x14ac:dyDescent="0.3">
      <c r="A165" s="833" t="s">
        <v>562</v>
      </c>
      <c r="B165" s="834" t="s">
        <v>563</v>
      </c>
      <c r="C165" s="837" t="s">
        <v>587</v>
      </c>
      <c r="D165" s="865" t="s">
        <v>588</v>
      </c>
      <c r="E165" s="837" t="s">
        <v>1623</v>
      </c>
      <c r="F165" s="865" t="s">
        <v>1624</v>
      </c>
      <c r="G165" s="837" t="s">
        <v>1627</v>
      </c>
      <c r="H165" s="837" t="s">
        <v>1628</v>
      </c>
      <c r="I165" s="851">
        <v>9.9999997764825821E-3</v>
      </c>
      <c r="J165" s="851">
        <v>1000</v>
      </c>
      <c r="K165" s="852">
        <v>10</v>
      </c>
    </row>
    <row r="166" spans="1:11" ht="14.4" customHeight="1" x14ac:dyDescent="0.3">
      <c r="A166" s="833" t="s">
        <v>562</v>
      </c>
      <c r="B166" s="834" t="s">
        <v>563</v>
      </c>
      <c r="C166" s="837" t="s">
        <v>587</v>
      </c>
      <c r="D166" s="865" t="s">
        <v>588</v>
      </c>
      <c r="E166" s="837" t="s">
        <v>1623</v>
      </c>
      <c r="F166" s="865" t="s">
        <v>1624</v>
      </c>
      <c r="G166" s="837" t="s">
        <v>1629</v>
      </c>
      <c r="H166" s="837" t="s">
        <v>1630</v>
      </c>
      <c r="I166" s="851">
        <v>6.0500001907348633</v>
      </c>
      <c r="J166" s="851">
        <v>30</v>
      </c>
      <c r="K166" s="852">
        <v>181.5</v>
      </c>
    </row>
    <row r="167" spans="1:11" ht="14.4" customHeight="1" x14ac:dyDescent="0.3">
      <c r="A167" s="833" t="s">
        <v>562</v>
      </c>
      <c r="B167" s="834" t="s">
        <v>563</v>
      </c>
      <c r="C167" s="837" t="s">
        <v>587</v>
      </c>
      <c r="D167" s="865" t="s">
        <v>588</v>
      </c>
      <c r="E167" s="837" t="s">
        <v>1623</v>
      </c>
      <c r="F167" s="865" t="s">
        <v>1624</v>
      </c>
      <c r="G167" s="837" t="s">
        <v>1805</v>
      </c>
      <c r="H167" s="837" t="s">
        <v>1806</v>
      </c>
      <c r="I167" s="851">
        <v>2.7833333015441895</v>
      </c>
      <c r="J167" s="851">
        <v>1200</v>
      </c>
      <c r="K167" s="852">
        <v>3339</v>
      </c>
    </row>
    <row r="168" spans="1:11" ht="14.4" customHeight="1" x14ac:dyDescent="0.3">
      <c r="A168" s="833" t="s">
        <v>562</v>
      </c>
      <c r="B168" s="834" t="s">
        <v>563</v>
      </c>
      <c r="C168" s="837" t="s">
        <v>587</v>
      </c>
      <c r="D168" s="865" t="s">
        <v>588</v>
      </c>
      <c r="E168" s="837" t="s">
        <v>1623</v>
      </c>
      <c r="F168" s="865" t="s">
        <v>1624</v>
      </c>
      <c r="G168" s="837" t="s">
        <v>1723</v>
      </c>
      <c r="H168" s="837" t="s">
        <v>1724</v>
      </c>
      <c r="I168" s="851">
        <v>33.880001068115234</v>
      </c>
      <c r="J168" s="851">
        <v>10</v>
      </c>
      <c r="K168" s="852">
        <v>338.79998779296875</v>
      </c>
    </row>
    <row r="169" spans="1:11" ht="14.4" customHeight="1" x14ac:dyDescent="0.3">
      <c r="A169" s="833" t="s">
        <v>562</v>
      </c>
      <c r="B169" s="834" t="s">
        <v>563</v>
      </c>
      <c r="C169" s="837" t="s">
        <v>587</v>
      </c>
      <c r="D169" s="865" t="s">
        <v>588</v>
      </c>
      <c r="E169" s="837" t="s">
        <v>1623</v>
      </c>
      <c r="F169" s="865" t="s">
        <v>1624</v>
      </c>
      <c r="G169" s="837" t="s">
        <v>1807</v>
      </c>
      <c r="H169" s="837" t="s">
        <v>1808</v>
      </c>
      <c r="I169" s="851">
        <v>45.5</v>
      </c>
      <c r="J169" s="851">
        <v>80</v>
      </c>
      <c r="K169" s="852">
        <v>3639.8399658203125</v>
      </c>
    </row>
    <row r="170" spans="1:11" ht="14.4" customHeight="1" x14ac:dyDescent="0.3">
      <c r="A170" s="833" t="s">
        <v>562</v>
      </c>
      <c r="B170" s="834" t="s">
        <v>563</v>
      </c>
      <c r="C170" s="837" t="s">
        <v>587</v>
      </c>
      <c r="D170" s="865" t="s">
        <v>588</v>
      </c>
      <c r="E170" s="837" t="s">
        <v>1623</v>
      </c>
      <c r="F170" s="865" t="s">
        <v>1624</v>
      </c>
      <c r="G170" s="837" t="s">
        <v>1809</v>
      </c>
      <c r="H170" s="837" t="s">
        <v>1810</v>
      </c>
      <c r="I170" s="851">
        <v>15.926666895548502</v>
      </c>
      <c r="J170" s="851">
        <v>600</v>
      </c>
      <c r="K170" s="852">
        <v>9556</v>
      </c>
    </row>
    <row r="171" spans="1:11" ht="14.4" customHeight="1" x14ac:dyDescent="0.3">
      <c r="A171" s="833" t="s">
        <v>562</v>
      </c>
      <c r="B171" s="834" t="s">
        <v>563</v>
      </c>
      <c r="C171" s="837" t="s">
        <v>587</v>
      </c>
      <c r="D171" s="865" t="s">
        <v>588</v>
      </c>
      <c r="E171" s="837" t="s">
        <v>1623</v>
      </c>
      <c r="F171" s="865" t="s">
        <v>1624</v>
      </c>
      <c r="G171" s="837" t="s">
        <v>1811</v>
      </c>
      <c r="H171" s="837" t="s">
        <v>1812</v>
      </c>
      <c r="I171" s="851">
        <v>25.989999771118164</v>
      </c>
      <c r="J171" s="851">
        <v>260</v>
      </c>
      <c r="K171" s="852">
        <v>6757.610107421875</v>
      </c>
    </row>
    <row r="172" spans="1:11" ht="14.4" customHeight="1" x14ac:dyDescent="0.3">
      <c r="A172" s="833" t="s">
        <v>562</v>
      </c>
      <c r="B172" s="834" t="s">
        <v>563</v>
      </c>
      <c r="C172" s="837" t="s">
        <v>587</v>
      </c>
      <c r="D172" s="865" t="s">
        <v>588</v>
      </c>
      <c r="E172" s="837" t="s">
        <v>1623</v>
      </c>
      <c r="F172" s="865" t="s">
        <v>1624</v>
      </c>
      <c r="G172" s="837" t="s">
        <v>1813</v>
      </c>
      <c r="H172" s="837" t="s">
        <v>1814</v>
      </c>
      <c r="I172" s="851">
        <v>27.840000152587891</v>
      </c>
      <c r="J172" s="851">
        <v>100</v>
      </c>
      <c r="K172" s="852">
        <v>2784.219970703125</v>
      </c>
    </row>
    <row r="173" spans="1:11" ht="14.4" customHeight="1" x14ac:dyDescent="0.3">
      <c r="A173" s="833" t="s">
        <v>562</v>
      </c>
      <c r="B173" s="834" t="s">
        <v>563</v>
      </c>
      <c r="C173" s="837" t="s">
        <v>587</v>
      </c>
      <c r="D173" s="865" t="s">
        <v>588</v>
      </c>
      <c r="E173" s="837" t="s">
        <v>1623</v>
      </c>
      <c r="F173" s="865" t="s">
        <v>1624</v>
      </c>
      <c r="G173" s="837" t="s">
        <v>1815</v>
      </c>
      <c r="H173" s="837" t="s">
        <v>1816</v>
      </c>
      <c r="I173" s="851">
        <v>5.4474998712539673</v>
      </c>
      <c r="J173" s="851">
        <v>700</v>
      </c>
      <c r="K173" s="852">
        <v>3813</v>
      </c>
    </row>
    <row r="174" spans="1:11" ht="14.4" customHeight="1" x14ac:dyDescent="0.3">
      <c r="A174" s="833" t="s">
        <v>562</v>
      </c>
      <c r="B174" s="834" t="s">
        <v>563</v>
      </c>
      <c r="C174" s="837" t="s">
        <v>587</v>
      </c>
      <c r="D174" s="865" t="s">
        <v>588</v>
      </c>
      <c r="E174" s="837" t="s">
        <v>1623</v>
      </c>
      <c r="F174" s="865" t="s">
        <v>1624</v>
      </c>
      <c r="G174" s="837" t="s">
        <v>1817</v>
      </c>
      <c r="H174" s="837" t="s">
        <v>1818</v>
      </c>
      <c r="I174" s="851">
        <v>3.3900001049041748</v>
      </c>
      <c r="J174" s="851">
        <v>800</v>
      </c>
      <c r="K174" s="852">
        <v>2712</v>
      </c>
    </row>
    <row r="175" spans="1:11" ht="14.4" customHeight="1" x14ac:dyDescent="0.3">
      <c r="A175" s="833" t="s">
        <v>562</v>
      </c>
      <c r="B175" s="834" t="s">
        <v>563</v>
      </c>
      <c r="C175" s="837" t="s">
        <v>587</v>
      </c>
      <c r="D175" s="865" t="s">
        <v>588</v>
      </c>
      <c r="E175" s="837" t="s">
        <v>1623</v>
      </c>
      <c r="F175" s="865" t="s">
        <v>1624</v>
      </c>
      <c r="G175" s="837" t="s">
        <v>1819</v>
      </c>
      <c r="H175" s="837" t="s">
        <v>1820</v>
      </c>
      <c r="I175" s="851">
        <v>24.409999847412109</v>
      </c>
      <c r="J175" s="851">
        <v>50</v>
      </c>
      <c r="K175" s="852">
        <v>1220.2900390625</v>
      </c>
    </row>
    <row r="176" spans="1:11" ht="14.4" customHeight="1" x14ac:dyDescent="0.3">
      <c r="A176" s="833" t="s">
        <v>562</v>
      </c>
      <c r="B176" s="834" t="s">
        <v>563</v>
      </c>
      <c r="C176" s="837" t="s">
        <v>587</v>
      </c>
      <c r="D176" s="865" t="s">
        <v>588</v>
      </c>
      <c r="E176" s="837" t="s">
        <v>1623</v>
      </c>
      <c r="F176" s="865" t="s">
        <v>1624</v>
      </c>
      <c r="G176" s="837" t="s">
        <v>1821</v>
      </c>
      <c r="H176" s="837" t="s">
        <v>1822</v>
      </c>
      <c r="I176" s="851">
        <v>32.900001525878906</v>
      </c>
      <c r="J176" s="851">
        <v>60</v>
      </c>
      <c r="K176" s="852">
        <v>1973.989990234375</v>
      </c>
    </row>
    <row r="177" spans="1:11" ht="14.4" customHeight="1" x14ac:dyDescent="0.3">
      <c r="A177" s="833" t="s">
        <v>562</v>
      </c>
      <c r="B177" s="834" t="s">
        <v>563</v>
      </c>
      <c r="C177" s="837" t="s">
        <v>587</v>
      </c>
      <c r="D177" s="865" t="s">
        <v>588</v>
      </c>
      <c r="E177" s="837" t="s">
        <v>1623</v>
      </c>
      <c r="F177" s="865" t="s">
        <v>1624</v>
      </c>
      <c r="G177" s="837" t="s">
        <v>1823</v>
      </c>
      <c r="H177" s="837" t="s">
        <v>1824</v>
      </c>
      <c r="I177" s="851">
        <v>171.82000732421875</v>
      </c>
      <c r="J177" s="851">
        <v>10</v>
      </c>
      <c r="K177" s="852">
        <v>1718.199951171875</v>
      </c>
    </row>
    <row r="178" spans="1:11" ht="14.4" customHeight="1" x14ac:dyDescent="0.3">
      <c r="A178" s="833" t="s">
        <v>562</v>
      </c>
      <c r="B178" s="834" t="s">
        <v>563</v>
      </c>
      <c r="C178" s="837" t="s">
        <v>587</v>
      </c>
      <c r="D178" s="865" t="s">
        <v>588</v>
      </c>
      <c r="E178" s="837" t="s">
        <v>1623</v>
      </c>
      <c r="F178" s="865" t="s">
        <v>1624</v>
      </c>
      <c r="G178" s="837" t="s">
        <v>1825</v>
      </c>
      <c r="H178" s="837" t="s">
        <v>1826</v>
      </c>
      <c r="I178" s="851">
        <v>171.82000732421875</v>
      </c>
      <c r="J178" s="851">
        <v>10</v>
      </c>
      <c r="K178" s="852">
        <v>1718.199951171875</v>
      </c>
    </row>
    <row r="179" spans="1:11" ht="14.4" customHeight="1" x14ac:dyDescent="0.3">
      <c r="A179" s="833" t="s">
        <v>562</v>
      </c>
      <c r="B179" s="834" t="s">
        <v>563</v>
      </c>
      <c r="C179" s="837" t="s">
        <v>587</v>
      </c>
      <c r="D179" s="865" t="s">
        <v>588</v>
      </c>
      <c r="E179" s="837" t="s">
        <v>1623</v>
      </c>
      <c r="F179" s="865" t="s">
        <v>1624</v>
      </c>
      <c r="G179" s="837" t="s">
        <v>1827</v>
      </c>
      <c r="H179" s="837" t="s">
        <v>1828</v>
      </c>
      <c r="I179" s="851">
        <v>171.82000732421875</v>
      </c>
      <c r="J179" s="851">
        <v>10</v>
      </c>
      <c r="K179" s="852">
        <v>1718.199951171875</v>
      </c>
    </row>
    <row r="180" spans="1:11" ht="14.4" customHeight="1" x14ac:dyDescent="0.3">
      <c r="A180" s="833" t="s">
        <v>562</v>
      </c>
      <c r="B180" s="834" t="s">
        <v>563</v>
      </c>
      <c r="C180" s="837" t="s">
        <v>587</v>
      </c>
      <c r="D180" s="865" t="s">
        <v>588</v>
      </c>
      <c r="E180" s="837" t="s">
        <v>1623</v>
      </c>
      <c r="F180" s="865" t="s">
        <v>1624</v>
      </c>
      <c r="G180" s="837" t="s">
        <v>1829</v>
      </c>
      <c r="H180" s="837" t="s">
        <v>1830</v>
      </c>
      <c r="I180" s="851">
        <v>21.899999618530273</v>
      </c>
      <c r="J180" s="851">
        <v>200</v>
      </c>
      <c r="K180" s="852">
        <v>4380.2001953125</v>
      </c>
    </row>
    <row r="181" spans="1:11" ht="14.4" customHeight="1" x14ac:dyDescent="0.3">
      <c r="A181" s="833" t="s">
        <v>562</v>
      </c>
      <c r="B181" s="834" t="s">
        <v>563</v>
      </c>
      <c r="C181" s="837" t="s">
        <v>587</v>
      </c>
      <c r="D181" s="865" t="s">
        <v>588</v>
      </c>
      <c r="E181" s="837" t="s">
        <v>1623</v>
      </c>
      <c r="F181" s="865" t="s">
        <v>1624</v>
      </c>
      <c r="G181" s="837" t="s">
        <v>1639</v>
      </c>
      <c r="H181" s="837" t="s">
        <v>1640</v>
      </c>
      <c r="I181" s="851">
        <v>22.989999771118164</v>
      </c>
      <c r="J181" s="851">
        <v>30</v>
      </c>
      <c r="K181" s="852">
        <v>689.70001220703125</v>
      </c>
    </row>
    <row r="182" spans="1:11" ht="14.4" customHeight="1" x14ac:dyDescent="0.3">
      <c r="A182" s="833" t="s">
        <v>562</v>
      </c>
      <c r="B182" s="834" t="s">
        <v>563</v>
      </c>
      <c r="C182" s="837" t="s">
        <v>587</v>
      </c>
      <c r="D182" s="865" t="s">
        <v>588</v>
      </c>
      <c r="E182" s="837" t="s">
        <v>1623</v>
      </c>
      <c r="F182" s="865" t="s">
        <v>1624</v>
      </c>
      <c r="G182" s="837" t="s">
        <v>1831</v>
      </c>
      <c r="H182" s="837" t="s">
        <v>1832</v>
      </c>
      <c r="I182" s="851">
        <v>22.870000839233398</v>
      </c>
      <c r="J182" s="851">
        <v>12</v>
      </c>
      <c r="K182" s="852">
        <v>274.42999267578125</v>
      </c>
    </row>
    <row r="183" spans="1:11" ht="14.4" customHeight="1" x14ac:dyDescent="0.3">
      <c r="A183" s="833" t="s">
        <v>562</v>
      </c>
      <c r="B183" s="834" t="s">
        <v>563</v>
      </c>
      <c r="C183" s="837" t="s">
        <v>587</v>
      </c>
      <c r="D183" s="865" t="s">
        <v>588</v>
      </c>
      <c r="E183" s="837" t="s">
        <v>1623</v>
      </c>
      <c r="F183" s="865" t="s">
        <v>1624</v>
      </c>
      <c r="G183" s="837" t="s">
        <v>1833</v>
      </c>
      <c r="H183" s="837" t="s">
        <v>1834</v>
      </c>
      <c r="I183" s="851">
        <v>22.870000839233398</v>
      </c>
      <c r="J183" s="851">
        <v>12</v>
      </c>
      <c r="K183" s="852">
        <v>274.42999267578125</v>
      </c>
    </row>
    <row r="184" spans="1:11" ht="14.4" customHeight="1" x14ac:dyDescent="0.3">
      <c r="A184" s="833" t="s">
        <v>562</v>
      </c>
      <c r="B184" s="834" t="s">
        <v>563</v>
      </c>
      <c r="C184" s="837" t="s">
        <v>587</v>
      </c>
      <c r="D184" s="865" t="s">
        <v>588</v>
      </c>
      <c r="E184" s="837" t="s">
        <v>1623</v>
      </c>
      <c r="F184" s="865" t="s">
        <v>1624</v>
      </c>
      <c r="G184" s="837" t="s">
        <v>1835</v>
      </c>
      <c r="H184" s="837" t="s">
        <v>1836</v>
      </c>
      <c r="I184" s="851">
        <v>4.0300002098083496</v>
      </c>
      <c r="J184" s="851">
        <v>2000</v>
      </c>
      <c r="K184" s="852">
        <v>8060</v>
      </c>
    </row>
    <row r="185" spans="1:11" ht="14.4" customHeight="1" x14ac:dyDescent="0.3">
      <c r="A185" s="833" t="s">
        <v>562</v>
      </c>
      <c r="B185" s="834" t="s">
        <v>563</v>
      </c>
      <c r="C185" s="837" t="s">
        <v>587</v>
      </c>
      <c r="D185" s="865" t="s">
        <v>588</v>
      </c>
      <c r="E185" s="837" t="s">
        <v>1623</v>
      </c>
      <c r="F185" s="865" t="s">
        <v>1624</v>
      </c>
      <c r="G185" s="837" t="s">
        <v>1837</v>
      </c>
      <c r="H185" s="837" t="s">
        <v>1838</v>
      </c>
      <c r="I185" s="851">
        <v>18.149999618530273</v>
      </c>
      <c r="J185" s="851">
        <v>200</v>
      </c>
      <c r="K185" s="852">
        <v>3630</v>
      </c>
    </row>
    <row r="186" spans="1:11" ht="14.4" customHeight="1" x14ac:dyDescent="0.3">
      <c r="A186" s="833" t="s">
        <v>562</v>
      </c>
      <c r="B186" s="834" t="s">
        <v>563</v>
      </c>
      <c r="C186" s="837" t="s">
        <v>587</v>
      </c>
      <c r="D186" s="865" t="s">
        <v>588</v>
      </c>
      <c r="E186" s="837" t="s">
        <v>1623</v>
      </c>
      <c r="F186" s="865" t="s">
        <v>1624</v>
      </c>
      <c r="G186" s="837" t="s">
        <v>1641</v>
      </c>
      <c r="H186" s="837" t="s">
        <v>1642</v>
      </c>
      <c r="I186" s="851">
        <v>9.4699996312459316</v>
      </c>
      <c r="J186" s="851">
        <v>300</v>
      </c>
      <c r="K186" s="852">
        <v>2841</v>
      </c>
    </row>
    <row r="187" spans="1:11" ht="14.4" customHeight="1" x14ac:dyDescent="0.3">
      <c r="A187" s="833" t="s">
        <v>562</v>
      </c>
      <c r="B187" s="834" t="s">
        <v>563</v>
      </c>
      <c r="C187" s="837" t="s">
        <v>587</v>
      </c>
      <c r="D187" s="865" t="s">
        <v>588</v>
      </c>
      <c r="E187" s="837" t="s">
        <v>1623</v>
      </c>
      <c r="F187" s="865" t="s">
        <v>1624</v>
      </c>
      <c r="G187" s="837" t="s">
        <v>1839</v>
      </c>
      <c r="H187" s="837" t="s">
        <v>1840</v>
      </c>
      <c r="I187" s="851">
        <v>3.1500000953674316</v>
      </c>
      <c r="J187" s="851">
        <v>10</v>
      </c>
      <c r="K187" s="852">
        <v>31.5</v>
      </c>
    </row>
    <row r="188" spans="1:11" ht="14.4" customHeight="1" x14ac:dyDescent="0.3">
      <c r="A188" s="833" t="s">
        <v>562</v>
      </c>
      <c r="B188" s="834" t="s">
        <v>563</v>
      </c>
      <c r="C188" s="837" t="s">
        <v>587</v>
      </c>
      <c r="D188" s="865" t="s">
        <v>588</v>
      </c>
      <c r="E188" s="837" t="s">
        <v>1623</v>
      </c>
      <c r="F188" s="865" t="s">
        <v>1624</v>
      </c>
      <c r="G188" s="837" t="s">
        <v>1841</v>
      </c>
      <c r="H188" s="837" t="s">
        <v>1842</v>
      </c>
      <c r="I188" s="851">
        <v>80.576667785644531</v>
      </c>
      <c r="J188" s="851">
        <v>120</v>
      </c>
      <c r="K188" s="852">
        <v>9669.199951171875</v>
      </c>
    </row>
    <row r="189" spans="1:11" ht="14.4" customHeight="1" x14ac:dyDescent="0.3">
      <c r="A189" s="833" t="s">
        <v>562</v>
      </c>
      <c r="B189" s="834" t="s">
        <v>563</v>
      </c>
      <c r="C189" s="837" t="s">
        <v>587</v>
      </c>
      <c r="D189" s="865" t="s">
        <v>588</v>
      </c>
      <c r="E189" s="837" t="s">
        <v>1623</v>
      </c>
      <c r="F189" s="865" t="s">
        <v>1624</v>
      </c>
      <c r="G189" s="837" t="s">
        <v>1843</v>
      </c>
      <c r="H189" s="837" t="s">
        <v>1844</v>
      </c>
      <c r="I189" s="851">
        <v>385.99748992919922</v>
      </c>
      <c r="J189" s="851">
        <v>15</v>
      </c>
      <c r="K189" s="852">
        <v>5789.9098510742188</v>
      </c>
    </row>
    <row r="190" spans="1:11" ht="14.4" customHeight="1" x14ac:dyDescent="0.3">
      <c r="A190" s="833" t="s">
        <v>562</v>
      </c>
      <c r="B190" s="834" t="s">
        <v>563</v>
      </c>
      <c r="C190" s="837" t="s">
        <v>587</v>
      </c>
      <c r="D190" s="865" t="s">
        <v>588</v>
      </c>
      <c r="E190" s="837" t="s">
        <v>1623</v>
      </c>
      <c r="F190" s="865" t="s">
        <v>1624</v>
      </c>
      <c r="G190" s="837" t="s">
        <v>1647</v>
      </c>
      <c r="H190" s="837" t="s">
        <v>1648</v>
      </c>
      <c r="I190" s="851">
        <v>11.736666361490885</v>
      </c>
      <c r="J190" s="851">
        <v>90</v>
      </c>
      <c r="K190" s="852">
        <v>1056.3000183105469</v>
      </c>
    </row>
    <row r="191" spans="1:11" ht="14.4" customHeight="1" x14ac:dyDescent="0.3">
      <c r="A191" s="833" t="s">
        <v>562</v>
      </c>
      <c r="B191" s="834" t="s">
        <v>563</v>
      </c>
      <c r="C191" s="837" t="s">
        <v>587</v>
      </c>
      <c r="D191" s="865" t="s">
        <v>588</v>
      </c>
      <c r="E191" s="837" t="s">
        <v>1623</v>
      </c>
      <c r="F191" s="865" t="s">
        <v>1624</v>
      </c>
      <c r="G191" s="837" t="s">
        <v>1649</v>
      </c>
      <c r="H191" s="837" t="s">
        <v>1650</v>
      </c>
      <c r="I191" s="851">
        <v>13.310000419616699</v>
      </c>
      <c r="J191" s="851">
        <v>130</v>
      </c>
      <c r="K191" s="852">
        <v>1730.2999877929688</v>
      </c>
    </row>
    <row r="192" spans="1:11" ht="14.4" customHeight="1" x14ac:dyDescent="0.3">
      <c r="A192" s="833" t="s">
        <v>562</v>
      </c>
      <c r="B192" s="834" t="s">
        <v>563</v>
      </c>
      <c r="C192" s="837" t="s">
        <v>587</v>
      </c>
      <c r="D192" s="865" t="s">
        <v>588</v>
      </c>
      <c r="E192" s="837" t="s">
        <v>1623</v>
      </c>
      <c r="F192" s="865" t="s">
        <v>1624</v>
      </c>
      <c r="G192" s="837" t="s">
        <v>1651</v>
      </c>
      <c r="H192" s="837" t="s">
        <v>1652</v>
      </c>
      <c r="I192" s="851">
        <v>9.1999998092651367</v>
      </c>
      <c r="J192" s="851">
        <v>350</v>
      </c>
      <c r="K192" s="852">
        <v>3220</v>
      </c>
    </row>
    <row r="193" spans="1:11" ht="14.4" customHeight="1" x14ac:dyDescent="0.3">
      <c r="A193" s="833" t="s">
        <v>562</v>
      </c>
      <c r="B193" s="834" t="s">
        <v>563</v>
      </c>
      <c r="C193" s="837" t="s">
        <v>587</v>
      </c>
      <c r="D193" s="865" t="s">
        <v>588</v>
      </c>
      <c r="E193" s="837" t="s">
        <v>1623</v>
      </c>
      <c r="F193" s="865" t="s">
        <v>1624</v>
      </c>
      <c r="G193" s="837" t="s">
        <v>1845</v>
      </c>
      <c r="H193" s="837" t="s">
        <v>1846</v>
      </c>
      <c r="I193" s="851">
        <v>300.07998657226563</v>
      </c>
      <c r="J193" s="851">
        <v>60</v>
      </c>
      <c r="K193" s="852">
        <v>18004.80029296875</v>
      </c>
    </row>
    <row r="194" spans="1:11" ht="14.4" customHeight="1" x14ac:dyDescent="0.3">
      <c r="A194" s="833" t="s">
        <v>562</v>
      </c>
      <c r="B194" s="834" t="s">
        <v>563</v>
      </c>
      <c r="C194" s="837" t="s">
        <v>587</v>
      </c>
      <c r="D194" s="865" t="s">
        <v>588</v>
      </c>
      <c r="E194" s="837" t="s">
        <v>1623</v>
      </c>
      <c r="F194" s="865" t="s">
        <v>1624</v>
      </c>
      <c r="G194" s="837" t="s">
        <v>1847</v>
      </c>
      <c r="H194" s="837" t="s">
        <v>1848</v>
      </c>
      <c r="I194" s="851">
        <v>149</v>
      </c>
      <c r="J194" s="851">
        <v>60</v>
      </c>
      <c r="K194" s="852">
        <v>8939.9599609375</v>
      </c>
    </row>
    <row r="195" spans="1:11" ht="14.4" customHeight="1" x14ac:dyDescent="0.3">
      <c r="A195" s="833" t="s">
        <v>562</v>
      </c>
      <c r="B195" s="834" t="s">
        <v>563</v>
      </c>
      <c r="C195" s="837" t="s">
        <v>587</v>
      </c>
      <c r="D195" s="865" t="s">
        <v>588</v>
      </c>
      <c r="E195" s="837" t="s">
        <v>1623</v>
      </c>
      <c r="F195" s="865" t="s">
        <v>1624</v>
      </c>
      <c r="G195" s="837" t="s">
        <v>1849</v>
      </c>
      <c r="H195" s="837" t="s">
        <v>1850</v>
      </c>
      <c r="I195" s="851">
        <v>6.1700000762939453</v>
      </c>
      <c r="J195" s="851">
        <v>30</v>
      </c>
      <c r="K195" s="852">
        <v>185.10000610351563</v>
      </c>
    </row>
    <row r="196" spans="1:11" ht="14.4" customHeight="1" x14ac:dyDescent="0.3">
      <c r="A196" s="833" t="s">
        <v>562</v>
      </c>
      <c r="B196" s="834" t="s">
        <v>563</v>
      </c>
      <c r="C196" s="837" t="s">
        <v>587</v>
      </c>
      <c r="D196" s="865" t="s">
        <v>588</v>
      </c>
      <c r="E196" s="837" t="s">
        <v>1623</v>
      </c>
      <c r="F196" s="865" t="s">
        <v>1624</v>
      </c>
      <c r="G196" s="837" t="s">
        <v>1851</v>
      </c>
      <c r="H196" s="837" t="s">
        <v>1852</v>
      </c>
      <c r="I196" s="851">
        <v>17.059999465942383</v>
      </c>
      <c r="J196" s="851">
        <v>70</v>
      </c>
      <c r="K196" s="852">
        <v>1194.2699890136719</v>
      </c>
    </row>
    <row r="197" spans="1:11" ht="14.4" customHeight="1" x14ac:dyDescent="0.3">
      <c r="A197" s="833" t="s">
        <v>562</v>
      </c>
      <c r="B197" s="834" t="s">
        <v>563</v>
      </c>
      <c r="C197" s="837" t="s">
        <v>587</v>
      </c>
      <c r="D197" s="865" t="s">
        <v>588</v>
      </c>
      <c r="E197" s="837" t="s">
        <v>1623</v>
      </c>
      <c r="F197" s="865" t="s">
        <v>1624</v>
      </c>
      <c r="G197" s="837" t="s">
        <v>1853</v>
      </c>
      <c r="H197" s="837" t="s">
        <v>1854</v>
      </c>
      <c r="I197" s="851">
        <v>6.6500000953674316</v>
      </c>
      <c r="J197" s="851">
        <v>50</v>
      </c>
      <c r="K197" s="852">
        <v>332.5</v>
      </c>
    </row>
    <row r="198" spans="1:11" ht="14.4" customHeight="1" x14ac:dyDescent="0.3">
      <c r="A198" s="833" t="s">
        <v>562</v>
      </c>
      <c r="B198" s="834" t="s">
        <v>563</v>
      </c>
      <c r="C198" s="837" t="s">
        <v>587</v>
      </c>
      <c r="D198" s="865" t="s">
        <v>588</v>
      </c>
      <c r="E198" s="837" t="s">
        <v>1623</v>
      </c>
      <c r="F198" s="865" t="s">
        <v>1624</v>
      </c>
      <c r="G198" s="837" t="s">
        <v>1855</v>
      </c>
      <c r="H198" s="837" t="s">
        <v>1856</v>
      </c>
      <c r="I198" s="851">
        <v>6.6549999713897705</v>
      </c>
      <c r="J198" s="851">
        <v>50</v>
      </c>
      <c r="K198" s="852">
        <v>332.51999282836914</v>
      </c>
    </row>
    <row r="199" spans="1:11" ht="14.4" customHeight="1" x14ac:dyDescent="0.3">
      <c r="A199" s="833" t="s">
        <v>562</v>
      </c>
      <c r="B199" s="834" t="s">
        <v>563</v>
      </c>
      <c r="C199" s="837" t="s">
        <v>587</v>
      </c>
      <c r="D199" s="865" t="s">
        <v>588</v>
      </c>
      <c r="E199" s="837" t="s">
        <v>1623</v>
      </c>
      <c r="F199" s="865" t="s">
        <v>1624</v>
      </c>
      <c r="G199" s="837" t="s">
        <v>1857</v>
      </c>
      <c r="H199" s="837" t="s">
        <v>1858</v>
      </c>
      <c r="I199" s="851">
        <v>16.459999084472656</v>
      </c>
      <c r="J199" s="851">
        <v>100</v>
      </c>
      <c r="K199" s="852">
        <v>1646</v>
      </c>
    </row>
    <row r="200" spans="1:11" ht="14.4" customHeight="1" x14ac:dyDescent="0.3">
      <c r="A200" s="833" t="s">
        <v>562</v>
      </c>
      <c r="B200" s="834" t="s">
        <v>563</v>
      </c>
      <c r="C200" s="837" t="s">
        <v>587</v>
      </c>
      <c r="D200" s="865" t="s">
        <v>588</v>
      </c>
      <c r="E200" s="837" t="s">
        <v>1623</v>
      </c>
      <c r="F200" s="865" t="s">
        <v>1624</v>
      </c>
      <c r="G200" s="837" t="s">
        <v>1859</v>
      </c>
      <c r="H200" s="837" t="s">
        <v>1860</v>
      </c>
      <c r="I200" s="851">
        <v>3872</v>
      </c>
      <c r="J200" s="851">
        <v>2</v>
      </c>
      <c r="K200" s="852">
        <v>7744</v>
      </c>
    </row>
    <row r="201" spans="1:11" ht="14.4" customHeight="1" x14ac:dyDescent="0.3">
      <c r="A201" s="833" t="s">
        <v>562</v>
      </c>
      <c r="B201" s="834" t="s">
        <v>563</v>
      </c>
      <c r="C201" s="837" t="s">
        <v>587</v>
      </c>
      <c r="D201" s="865" t="s">
        <v>588</v>
      </c>
      <c r="E201" s="837" t="s">
        <v>1623</v>
      </c>
      <c r="F201" s="865" t="s">
        <v>1624</v>
      </c>
      <c r="G201" s="837" t="s">
        <v>1861</v>
      </c>
      <c r="H201" s="837" t="s">
        <v>1862</v>
      </c>
      <c r="I201" s="851">
        <v>23.149999618530273</v>
      </c>
      <c r="J201" s="851">
        <v>100</v>
      </c>
      <c r="K201" s="852">
        <v>2315</v>
      </c>
    </row>
    <row r="202" spans="1:11" ht="14.4" customHeight="1" x14ac:dyDescent="0.3">
      <c r="A202" s="833" t="s">
        <v>562</v>
      </c>
      <c r="B202" s="834" t="s">
        <v>563</v>
      </c>
      <c r="C202" s="837" t="s">
        <v>587</v>
      </c>
      <c r="D202" s="865" t="s">
        <v>588</v>
      </c>
      <c r="E202" s="837" t="s">
        <v>1623</v>
      </c>
      <c r="F202" s="865" t="s">
        <v>1624</v>
      </c>
      <c r="G202" s="837" t="s">
        <v>1657</v>
      </c>
      <c r="H202" s="837" t="s">
        <v>1658</v>
      </c>
      <c r="I202" s="851">
        <v>1.0833333730697632</v>
      </c>
      <c r="J202" s="851">
        <v>2200</v>
      </c>
      <c r="K202" s="852">
        <v>2384</v>
      </c>
    </row>
    <row r="203" spans="1:11" ht="14.4" customHeight="1" x14ac:dyDescent="0.3">
      <c r="A203" s="833" t="s">
        <v>562</v>
      </c>
      <c r="B203" s="834" t="s">
        <v>563</v>
      </c>
      <c r="C203" s="837" t="s">
        <v>587</v>
      </c>
      <c r="D203" s="865" t="s">
        <v>588</v>
      </c>
      <c r="E203" s="837" t="s">
        <v>1623</v>
      </c>
      <c r="F203" s="865" t="s">
        <v>1624</v>
      </c>
      <c r="G203" s="837" t="s">
        <v>1659</v>
      </c>
      <c r="H203" s="837" t="s">
        <v>1660</v>
      </c>
      <c r="I203" s="851">
        <v>0.476666659116745</v>
      </c>
      <c r="J203" s="851">
        <v>1500</v>
      </c>
      <c r="K203" s="852">
        <v>715</v>
      </c>
    </row>
    <row r="204" spans="1:11" ht="14.4" customHeight="1" x14ac:dyDescent="0.3">
      <c r="A204" s="833" t="s">
        <v>562</v>
      </c>
      <c r="B204" s="834" t="s">
        <v>563</v>
      </c>
      <c r="C204" s="837" t="s">
        <v>587</v>
      </c>
      <c r="D204" s="865" t="s">
        <v>588</v>
      </c>
      <c r="E204" s="837" t="s">
        <v>1623</v>
      </c>
      <c r="F204" s="865" t="s">
        <v>1624</v>
      </c>
      <c r="G204" s="837" t="s">
        <v>1661</v>
      </c>
      <c r="H204" s="837" t="s">
        <v>1662</v>
      </c>
      <c r="I204" s="851">
        <v>1.6766666173934937</v>
      </c>
      <c r="J204" s="851">
        <v>1400</v>
      </c>
      <c r="K204" s="852">
        <v>2348</v>
      </c>
    </row>
    <row r="205" spans="1:11" ht="14.4" customHeight="1" x14ac:dyDescent="0.3">
      <c r="A205" s="833" t="s">
        <v>562</v>
      </c>
      <c r="B205" s="834" t="s">
        <v>563</v>
      </c>
      <c r="C205" s="837" t="s">
        <v>587</v>
      </c>
      <c r="D205" s="865" t="s">
        <v>588</v>
      </c>
      <c r="E205" s="837" t="s">
        <v>1623</v>
      </c>
      <c r="F205" s="865" t="s">
        <v>1624</v>
      </c>
      <c r="G205" s="837" t="s">
        <v>1663</v>
      </c>
      <c r="H205" s="837" t="s">
        <v>1664</v>
      </c>
      <c r="I205" s="851">
        <v>0.67000001668930054</v>
      </c>
      <c r="J205" s="851">
        <v>1100</v>
      </c>
      <c r="K205" s="852">
        <v>737</v>
      </c>
    </row>
    <row r="206" spans="1:11" ht="14.4" customHeight="1" x14ac:dyDescent="0.3">
      <c r="A206" s="833" t="s">
        <v>562</v>
      </c>
      <c r="B206" s="834" t="s">
        <v>563</v>
      </c>
      <c r="C206" s="837" t="s">
        <v>587</v>
      </c>
      <c r="D206" s="865" t="s">
        <v>588</v>
      </c>
      <c r="E206" s="837" t="s">
        <v>1623</v>
      </c>
      <c r="F206" s="865" t="s">
        <v>1624</v>
      </c>
      <c r="G206" s="837" t="s">
        <v>1863</v>
      </c>
      <c r="H206" s="837" t="s">
        <v>1864</v>
      </c>
      <c r="I206" s="851">
        <v>7.429999828338623</v>
      </c>
      <c r="J206" s="851">
        <v>1400</v>
      </c>
      <c r="K206" s="852">
        <v>10402</v>
      </c>
    </row>
    <row r="207" spans="1:11" ht="14.4" customHeight="1" x14ac:dyDescent="0.3">
      <c r="A207" s="833" t="s">
        <v>562</v>
      </c>
      <c r="B207" s="834" t="s">
        <v>563</v>
      </c>
      <c r="C207" s="837" t="s">
        <v>587</v>
      </c>
      <c r="D207" s="865" t="s">
        <v>588</v>
      </c>
      <c r="E207" s="837" t="s">
        <v>1623</v>
      </c>
      <c r="F207" s="865" t="s">
        <v>1624</v>
      </c>
      <c r="G207" s="837" t="s">
        <v>1865</v>
      </c>
      <c r="H207" s="837" t="s">
        <v>1866</v>
      </c>
      <c r="I207" s="851">
        <v>37.150001525878906</v>
      </c>
      <c r="J207" s="851">
        <v>300</v>
      </c>
      <c r="K207" s="852">
        <v>11144.099609375</v>
      </c>
    </row>
    <row r="208" spans="1:11" ht="14.4" customHeight="1" x14ac:dyDescent="0.3">
      <c r="A208" s="833" t="s">
        <v>562</v>
      </c>
      <c r="B208" s="834" t="s">
        <v>563</v>
      </c>
      <c r="C208" s="837" t="s">
        <v>587</v>
      </c>
      <c r="D208" s="865" t="s">
        <v>588</v>
      </c>
      <c r="E208" s="837" t="s">
        <v>1623</v>
      </c>
      <c r="F208" s="865" t="s">
        <v>1624</v>
      </c>
      <c r="G208" s="837" t="s">
        <v>1865</v>
      </c>
      <c r="H208" s="837" t="s">
        <v>1867</v>
      </c>
      <c r="I208" s="851">
        <v>37.150001525878906</v>
      </c>
      <c r="J208" s="851">
        <v>300</v>
      </c>
      <c r="K208" s="852">
        <v>11145</v>
      </c>
    </row>
    <row r="209" spans="1:11" ht="14.4" customHeight="1" x14ac:dyDescent="0.3">
      <c r="A209" s="833" t="s">
        <v>562</v>
      </c>
      <c r="B209" s="834" t="s">
        <v>563</v>
      </c>
      <c r="C209" s="837" t="s">
        <v>587</v>
      </c>
      <c r="D209" s="865" t="s">
        <v>588</v>
      </c>
      <c r="E209" s="837" t="s">
        <v>1623</v>
      </c>
      <c r="F209" s="865" t="s">
        <v>1624</v>
      </c>
      <c r="G209" s="837" t="s">
        <v>1868</v>
      </c>
      <c r="H209" s="837" t="s">
        <v>1869</v>
      </c>
      <c r="I209" s="851">
        <v>8.8299999237060547</v>
      </c>
      <c r="J209" s="851">
        <v>100</v>
      </c>
      <c r="K209" s="852">
        <v>883</v>
      </c>
    </row>
    <row r="210" spans="1:11" ht="14.4" customHeight="1" x14ac:dyDescent="0.3">
      <c r="A210" s="833" t="s">
        <v>562</v>
      </c>
      <c r="B210" s="834" t="s">
        <v>563</v>
      </c>
      <c r="C210" s="837" t="s">
        <v>587</v>
      </c>
      <c r="D210" s="865" t="s">
        <v>588</v>
      </c>
      <c r="E210" s="837" t="s">
        <v>1623</v>
      </c>
      <c r="F210" s="865" t="s">
        <v>1624</v>
      </c>
      <c r="G210" s="837" t="s">
        <v>1870</v>
      </c>
      <c r="H210" s="837" t="s">
        <v>1871</v>
      </c>
      <c r="I210" s="851">
        <v>9.4399995803833008</v>
      </c>
      <c r="J210" s="851">
        <v>300</v>
      </c>
      <c r="K210" s="852">
        <v>2832</v>
      </c>
    </row>
    <row r="211" spans="1:11" ht="14.4" customHeight="1" x14ac:dyDescent="0.3">
      <c r="A211" s="833" t="s">
        <v>562</v>
      </c>
      <c r="B211" s="834" t="s">
        <v>563</v>
      </c>
      <c r="C211" s="837" t="s">
        <v>587</v>
      </c>
      <c r="D211" s="865" t="s">
        <v>588</v>
      </c>
      <c r="E211" s="837" t="s">
        <v>1623</v>
      </c>
      <c r="F211" s="865" t="s">
        <v>1624</v>
      </c>
      <c r="G211" s="837" t="s">
        <v>1665</v>
      </c>
      <c r="H211" s="837" t="s">
        <v>1666</v>
      </c>
      <c r="I211" s="851">
        <v>17.909999847412109</v>
      </c>
      <c r="J211" s="851">
        <v>500</v>
      </c>
      <c r="K211" s="852">
        <v>8954</v>
      </c>
    </row>
    <row r="212" spans="1:11" ht="14.4" customHeight="1" x14ac:dyDescent="0.3">
      <c r="A212" s="833" t="s">
        <v>562</v>
      </c>
      <c r="B212" s="834" t="s">
        <v>563</v>
      </c>
      <c r="C212" s="837" t="s">
        <v>587</v>
      </c>
      <c r="D212" s="865" t="s">
        <v>588</v>
      </c>
      <c r="E212" s="837" t="s">
        <v>1623</v>
      </c>
      <c r="F212" s="865" t="s">
        <v>1624</v>
      </c>
      <c r="G212" s="837" t="s">
        <v>1667</v>
      </c>
      <c r="H212" s="837" t="s">
        <v>1668</v>
      </c>
      <c r="I212" s="851">
        <v>1.5549999475479126</v>
      </c>
      <c r="J212" s="851">
        <v>400</v>
      </c>
      <c r="K212" s="852">
        <v>622</v>
      </c>
    </row>
    <row r="213" spans="1:11" ht="14.4" customHeight="1" x14ac:dyDescent="0.3">
      <c r="A213" s="833" t="s">
        <v>562</v>
      </c>
      <c r="B213" s="834" t="s">
        <v>563</v>
      </c>
      <c r="C213" s="837" t="s">
        <v>587</v>
      </c>
      <c r="D213" s="865" t="s">
        <v>588</v>
      </c>
      <c r="E213" s="837" t="s">
        <v>1623</v>
      </c>
      <c r="F213" s="865" t="s">
        <v>1624</v>
      </c>
      <c r="G213" s="837" t="s">
        <v>1735</v>
      </c>
      <c r="H213" s="837" t="s">
        <v>1736</v>
      </c>
      <c r="I213" s="851">
        <v>1.559999942779541</v>
      </c>
      <c r="J213" s="851">
        <v>400</v>
      </c>
      <c r="K213" s="852">
        <v>624</v>
      </c>
    </row>
    <row r="214" spans="1:11" ht="14.4" customHeight="1" x14ac:dyDescent="0.3">
      <c r="A214" s="833" t="s">
        <v>562</v>
      </c>
      <c r="B214" s="834" t="s">
        <v>563</v>
      </c>
      <c r="C214" s="837" t="s">
        <v>587</v>
      </c>
      <c r="D214" s="865" t="s">
        <v>588</v>
      </c>
      <c r="E214" s="837" t="s">
        <v>1623</v>
      </c>
      <c r="F214" s="865" t="s">
        <v>1624</v>
      </c>
      <c r="G214" s="837" t="s">
        <v>1872</v>
      </c>
      <c r="H214" s="837" t="s">
        <v>1873</v>
      </c>
      <c r="I214" s="851">
        <v>2.1800000667572021</v>
      </c>
      <c r="J214" s="851">
        <v>100</v>
      </c>
      <c r="K214" s="852">
        <v>217.74000549316406</v>
      </c>
    </row>
    <row r="215" spans="1:11" ht="14.4" customHeight="1" x14ac:dyDescent="0.3">
      <c r="A215" s="833" t="s">
        <v>562</v>
      </c>
      <c r="B215" s="834" t="s">
        <v>563</v>
      </c>
      <c r="C215" s="837" t="s">
        <v>587</v>
      </c>
      <c r="D215" s="865" t="s">
        <v>588</v>
      </c>
      <c r="E215" s="837" t="s">
        <v>1623</v>
      </c>
      <c r="F215" s="865" t="s">
        <v>1624</v>
      </c>
      <c r="G215" s="837" t="s">
        <v>1874</v>
      </c>
      <c r="H215" s="837" t="s">
        <v>1875</v>
      </c>
      <c r="I215" s="851">
        <v>15.039999961853027</v>
      </c>
      <c r="J215" s="851">
        <v>500</v>
      </c>
      <c r="K215" s="852">
        <v>7520</v>
      </c>
    </row>
    <row r="216" spans="1:11" ht="14.4" customHeight="1" x14ac:dyDescent="0.3">
      <c r="A216" s="833" t="s">
        <v>562</v>
      </c>
      <c r="B216" s="834" t="s">
        <v>563</v>
      </c>
      <c r="C216" s="837" t="s">
        <v>587</v>
      </c>
      <c r="D216" s="865" t="s">
        <v>588</v>
      </c>
      <c r="E216" s="837" t="s">
        <v>1623</v>
      </c>
      <c r="F216" s="865" t="s">
        <v>1624</v>
      </c>
      <c r="G216" s="837" t="s">
        <v>1876</v>
      </c>
      <c r="H216" s="837" t="s">
        <v>1877</v>
      </c>
      <c r="I216" s="851">
        <v>1140.4300537109375</v>
      </c>
      <c r="J216" s="851">
        <v>4</v>
      </c>
      <c r="K216" s="852">
        <v>4561.7001953125</v>
      </c>
    </row>
    <row r="217" spans="1:11" ht="14.4" customHeight="1" x14ac:dyDescent="0.3">
      <c r="A217" s="833" t="s">
        <v>562</v>
      </c>
      <c r="B217" s="834" t="s">
        <v>563</v>
      </c>
      <c r="C217" s="837" t="s">
        <v>587</v>
      </c>
      <c r="D217" s="865" t="s">
        <v>588</v>
      </c>
      <c r="E217" s="837" t="s">
        <v>1623</v>
      </c>
      <c r="F217" s="865" t="s">
        <v>1624</v>
      </c>
      <c r="G217" s="837" t="s">
        <v>1878</v>
      </c>
      <c r="H217" s="837" t="s">
        <v>1879</v>
      </c>
      <c r="I217" s="851">
        <v>299</v>
      </c>
      <c r="J217" s="851">
        <v>45</v>
      </c>
      <c r="K217" s="852">
        <v>13455.1396484375</v>
      </c>
    </row>
    <row r="218" spans="1:11" ht="14.4" customHeight="1" x14ac:dyDescent="0.3">
      <c r="A218" s="833" t="s">
        <v>562</v>
      </c>
      <c r="B218" s="834" t="s">
        <v>563</v>
      </c>
      <c r="C218" s="837" t="s">
        <v>587</v>
      </c>
      <c r="D218" s="865" t="s">
        <v>588</v>
      </c>
      <c r="E218" s="837" t="s">
        <v>1623</v>
      </c>
      <c r="F218" s="865" t="s">
        <v>1624</v>
      </c>
      <c r="G218" s="837" t="s">
        <v>1880</v>
      </c>
      <c r="H218" s="837" t="s">
        <v>1881</v>
      </c>
      <c r="I218" s="851">
        <v>299</v>
      </c>
      <c r="J218" s="851">
        <v>30</v>
      </c>
      <c r="K218" s="852">
        <v>8970.08984375</v>
      </c>
    </row>
    <row r="219" spans="1:11" ht="14.4" customHeight="1" x14ac:dyDescent="0.3">
      <c r="A219" s="833" t="s">
        <v>562</v>
      </c>
      <c r="B219" s="834" t="s">
        <v>563</v>
      </c>
      <c r="C219" s="837" t="s">
        <v>587</v>
      </c>
      <c r="D219" s="865" t="s">
        <v>588</v>
      </c>
      <c r="E219" s="837" t="s">
        <v>1623</v>
      </c>
      <c r="F219" s="865" t="s">
        <v>1624</v>
      </c>
      <c r="G219" s="837" t="s">
        <v>1882</v>
      </c>
      <c r="H219" s="837" t="s">
        <v>1883</v>
      </c>
      <c r="I219" s="851">
        <v>414</v>
      </c>
      <c r="J219" s="851">
        <v>40</v>
      </c>
      <c r="K219" s="852">
        <v>16560</v>
      </c>
    </row>
    <row r="220" spans="1:11" ht="14.4" customHeight="1" x14ac:dyDescent="0.3">
      <c r="A220" s="833" t="s">
        <v>562</v>
      </c>
      <c r="B220" s="834" t="s">
        <v>563</v>
      </c>
      <c r="C220" s="837" t="s">
        <v>587</v>
      </c>
      <c r="D220" s="865" t="s">
        <v>588</v>
      </c>
      <c r="E220" s="837" t="s">
        <v>1623</v>
      </c>
      <c r="F220" s="865" t="s">
        <v>1624</v>
      </c>
      <c r="G220" s="837" t="s">
        <v>1884</v>
      </c>
      <c r="H220" s="837" t="s">
        <v>1885</v>
      </c>
      <c r="I220" s="851">
        <v>35.090000152587891</v>
      </c>
      <c r="J220" s="851">
        <v>15</v>
      </c>
      <c r="K220" s="852">
        <v>526.34999084472656</v>
      </c>
    </row>
    <row r="221" spans="1:11" ht="14.4" customHeight="1" x14ac:dyDescent="0.3">
      <c r="A221" s="833" t="s">
        <v>562</v>
      </c>
      <c r="B221" s="834" t="s">
        <v>563</v>
      </c>
      <c r="C221" s="837" t="s">
        <v>587</v>
      </c>
      <c r="D221" s="865" t="s">
        <v>588</v>
      </c>
      <c r="E221" s="837" t="s">
        <v>1623</v>
      </c>
      <c r="F221" s="865" t="s">
        <v>1624</v>
      </c>
      <c r="G221" s="837" t="s">
        <v>1886</v>
      </c>
      <c r="H221" s="837" t="s">
        <v>1887</v>
      </c>
      <c r="I221" s="851">
        <v>42.349998474121094</v>
      </c>
      <c r="J221" s="851">
        <v>10</v>
      </c>
      <c r="K221" s="852">
        <v>423.5</v>
      </c>
    </row>
    <row r="222" spans="1:11" ht="14.4" customHeight="1" x14ac:dyDescent="0.3">
      <c r="A222" s="833" t="s">
        <v>562</v>
      </c>
      <c r="B222" s="834" t="s">
        <v>563</v>
      </c>
      <c r="C222" s="837" t="s">
        <v>587</v>
      </c>
      <c r="D222" s="865" t="s">
        <v>588</v>
      </c>
      <c r="E222" s="837" t="s">
        <v>1623</v>
      </c>
      <c r="F222" s="865" t="s">
        <v>1624</v>
      </c>
      <c r="G222" s="837" t="s">
        <v>1888</v>
      </c>
      <c r="H222" s="837" t="s">
        <v>1889</v>
      </c>
      <c r="I222" s="851">
        <v>8.7600002288818359</v>
      </c>
      <c r="J222" s="851">
        <v>650</v>
      </c>
      <c r="K222" s="852">
        <v>5694.260009765625</v>
      </c>
    </row>
    <row r="223" spans="1:11" ht="14.4" customHeight="1" x14ac:dyDescent="0.3">
      <c r="A223" s="833" t="s">
        <v>562</v>
      </c>
      <c r="B223" s="834" t="s">
        <v>563</v>
      </c>
      <c r="C223" s="837" t="s">
        <v>587</v>
      </c>
      <c r="D223" s="865" t="s">
        <v>588</v>
      </c>
      <c r="E223" s="837" t="s">
        <v>1623</v>
      </c>
      <c r="F223" s="865" t="s">
        <v>1624</v>
      </c>
      <c r="G223" s="837" t="s">
        <v>1739</v>
      </c>
      <c r="H223" s="837" t="s">
        <v>1740</v>
      </c>
      <c r="I223" s="851">
        <v>1.0233333110809326</v>
      </c>
      <c r="J223" s="851">
        <v>1125</v>
      </c>
      <c r="K223" s="852">
        <v>1151.25</v>
      </c>
    </row>
    <row r="224" spans="1:11" ht="14.4" customHeight="1" x14ac:dyDescent="0.3">
      <c r="A224" s="833" t="s">
        <v>562</v>
      </c>
      <c r="B224" s="834" t="s">
        <v>563</v>
      </c>
      <c r="C224" s="837" t="s">
        <v>587</v>
      </c>
      <c r="D224" s="865" t="s">
        <v>588</v>
      </c>
      <c r="E224" s="837" t="s">
        <v>1623</v>
      </c>
      <c r="F224" s="865" t="s">
        <v>1624</v>
      </c>
      <c r="G224" s="837" t="s">
        <v>1669</v>
      </c>
      <c r="H224" s="837" t="s">
        <v>1670</v>
      </c>
      <c r="I224" s="851">
        <v>0.47333332896232605</v>
      </c>
      <c r="J224" s="851">
        <v>1500</v>
      </c>
      <c r="K224" s="852">
        <v>710</v>
      </c>
    </row>
    <row r="225" spans="1:11" ht="14.4" customHeight="1" x14ac:dyDescent="0.3">
      <c r="A225" s="833" t="s">
        <v>562</v>
      </c>
      <c r="B225" s="834" t="s">
        <v>563</v>
      </c>
      <c r="C225" s="837" t="s">
        <v>587</v>
      </c>
      <c r="D225" s="865" t="s">
        <v>588</v>
      </c>
      <c r="E225" s="837" t="s">
        <v>1623</v>
      </c>
      <c r="F225" s="865" t="s">
        <v>1624</v>
      </c>
      <c r="G225" s="837" t="s">
        <v>1741</v>
      </c>
      <c r="H225" s="837" t="s">
        <v>1742</v>
      </c>
      <c r="I225" s="851">
        <v>1.9800000190734863</v>
      </c>
      <c r="J225" s="851">
        <v>300</v>
      </c>
      <c r="K225" s="852">
        <v>594</v>
      </c>
    </row>
    <row r="226" spans="1:11" ht="14.4" customHeight="1" x14ac:dyDescent="0.3">
      <c r="A226" s="833" t="s">
        <v>562</v>
      </c>
      <c r="B226" s="834" t="s">
        <v>563</v>
      </c>
      <c r="C226" s="837" t="s">
        <v>587</v>
      </c>
      <c r="D226" s="865" t="s">
        <v>588</v>
      </c>
      <c r="E226" s="837" t="s">
        <v>1623</v>
      </c>
      <c r="F226" s="865" t="s">
        <v>1624</v>
      </c>
      <c r="G226" s="837" t="s">
        <v>1671</v>
      </c>
      <c r="H226" s="837" t="s">
        <v>1672</v>
      </c>
      <c r="I226" s="851">
        <v>2.0399999618530273</v>
      </c>
      <c r="J226" s="851">
        <v>100</v>
      </c>
      <c r="K226" s="852">
        <v>204</v>
      </c>
    </row>
    <row r="227" spans="1:11" ht="14.4" customHeight="1" x14ac:dyDescent="0.3">
      <c r="A227" s="833" t="s">
        <v>562</v>
      </c>
      <c r="B227" s="834" t="s">
        <v>563</v>
      </c>
      <c r="C227" s="837" t="s">
        <v>587</v>
      </c>
      <c r="D227" s="865" t="s">
        <v>588</v>
      </c>
      <c r="E227" s="837" t="s">
        <v>1623</v>
      </c>
      <c r="F227" s="865" t="s">
        <v>1624</v>
      </c>
      <c r="G227" s="837" t="s">
        <v>1890</v>
      </c>
      <c r="H227" s="837" t="s">
        <v>1891</v>
      </c>
      <c r="I227" s="851">
        <v>3.0749999284744263</v>
      </c>
      <c r="J227" s="851">
        <v>500</v>
      </c>
      <c r="K227" s="852">
        <v>1538</v>
      </c>
    </row>
    <row r="228" spans="1:11" ht="14.4" customHeight="1" x14ac:dyDescent="0.3">
      <c r="A228" s="833" t="s">
        <v>562</v>
      </c>
      <c r="B228" s="834" t="s">
        <v>563</v>
      </c>
      <c r="C228" s="837" t="s">
        <v>587</v>
      </c>
      <c r="D228" s="865" t="s">
        <v>588</v>
      </c>
      <c r="E228" s="837" t="s">
        <v>1623</v>
      </c>
      <c r="F228" s="865" t="s">
        <v>1624</v>
      </c>
      <c r="G228" s="837" t="s">
        <v>1892</v>
      </c>
      <c r="H228" s="837" t="s">
        <v>1893</v>
      </c>
      <c r="I228" s="851">
        <v>1.9299999475479126</v>
      </c>
      <c r="J228" s="851">
        <v>200</v>
      </c>
      <c r="K228" s="852">
        <v>386</v>
      </c>
    </row>
    <row r="229" spans="1:11" ht="14.4" customHeight="1" x14ac:dyDescent="0.3">
      <c r="A229" s="833" t="s">
        <v>562</v>
      </c>
      <c r="B229" s="834" t="s">
        <v>563</v>
      </c>
      <c r="C229" s="837" t="s">
        <v>587</v>
      </c>
      <c r="D229" s="865" t="s">
        <v>588</v>
      </c>
      <c r="E229" s="837" t="s">
        <v>1623</v>
      </c>
      <c r="F229" s="865" t="s">
        <v>1624</v>
      </c>
      <c r="G229" s="837" t="s">
        <v>1675</v>
      </c>
      <c r="H229" s="837" t="s">
        <v>1676</v>
      </c>
      <c r="I229" s="851">
        <v>2.1666667461395264</v>
      </c>
      <c r="J229" s="851">
        <v>500</v>
      </c>
      <c r="K229" s="852">
        <v>1083</v>
      </c>
    </row>
    <row r="230" spans="1:11" ht="14.4" customHeight="1" x14ac:dyDescent="0.3">
      <c r="A230" s="833" t="s">
        <v>562</v>
      </c>
      <c r="B230" s="834" t="s">
        <v>563</v>
      </c>
      <c r="C230" s="837" t="s">
        <v>587</v>
      </c>
      <c r="D230" s="865" t="s">
        <v>588</v>
      </c>
      <c r="E230" s="837" t="s">
        <v>1623</v>
      </c>
      <c r="F230" s="865" t="s">
        <v>1624</v>
      </c>
      <c r="G230" s="837" t="s">
        <v>1894</v>
      </c>
      <c r="H230" s="837" t="s">
        <v>1895</v>
      </c>
      <c r="I230" s="851">
        <v>4.7699999809265137</v>
      </c>
      <c r="J230" s="851">
        <v>50</v>
      </c>
      <c r="K230" s="852">
        <v>238.5</v>
      </c>
    </row>
    <row r="231" spans="1:11" ht="14.4" customHeight="1" x14ac:dyDescent="0.3">
      <c r="A231" s="833" t="s">
        <v>562</v>
      </c>
      <c r="B231" s="834" t="s">
        <v>563</v>
      </c>
      <c r="C231" s="837" t="s">
        <v>587</v>
      </c>
      <c r="D231" s="865" t="s">
        <v>588</v>
      </c>
      <c r="E231" s="837" t="s">
        <v>1623</v>
      </c>
      <c r="F231" s="865" t="s">
        <v>1624</v>
      </c>
      <c r="G231" s="837" t="s">
        <v>1677</v>
      </c>
      <c r="H231" s="837" t="s">
        <v>1678</v>
      </c>
      <c r="I231" s="851">
        <v>21.239999771118164</v>
      </c>
      <c r="J231" s="851">
        <v>150</v>
      </c>
      <c r="K231" s="852">
        <v>3186</v>
      </c>
    </row>
    <row r="232" spans="1:11" ht="14.4" customHeight="1" x14ac:dyDescent="0.3">
      <c r="A232" s="833" t="s">
        <v>562</v>
      </c>
      <c r="B232" s="834" t="s">
        <v>563</v>
      </c>
      <c r="C232" s="837" t="s">
        <v>587</v>
      </c>
      <c r="D232" s="865" t="s">
        <v>588</v>
      </c>
      <c r="E232" s="837" t="s">
        <v>1623</v>
      </c>
      <c r="F232" s="865" t="s">
        <v>1624</v>
      </c>
      <c r="G232" s="837" t="s">
        <v>1679</v>
      </c>
      <c r="H232" s="837" t="s">
        <v>1680</v>
      </c>
      <c r="I232" s="851">
        <v>2.5199999809265137</v>
      </c>
      <c r="J232" s="851">
        <v>150</v>
      </c>
      <c r="K232" s="852">
        <v>378</v>
      </c>
    </row>
    <row r="233" spans="1:11" ht="14.4" customHeight="1" x14ac:dyDescent="0.3">
      <c r="A233" s="833" t="s">
        <v>562</v>
      </c>
      <c r="B233" s="834" t="s">
        <v>563</v>
      </c>
      <c r="C233" s="837" t="s">
        <v>587</v>
      </c>
      <c r="D233" s="865" t="s">
        <v>588</v>
      </c>
      <c r="E233" s="837" t="s">
        <v>1623</v>
      </c>
      <c r="F233" s="865" t="s">
        <v>1624</v>
      </c>
      <c r="G233" s="837" t="s">
        <v>1681</v>
      </c>
      <c r="H233" s="837" t="s">
        <v>1682</v>
      </c>
      <c r="I233" s="851">
        <v>21.229999542236328</v>
      </c>
      <c r="J233" s="851">
        <v>20</v>
      </c>
      <c r="K233" s="852">
        <v>424.60000610351563</v>
      </c>
    </row>
    <row r="234" spans="1:11" ht="14.4" customHeight="1" x14ac:dyDescent="0.3">
      <c r="A234" s="833" t="s">
        <v>562</v>
      </c>
      <c r="B234" s="834" t="s">
        <v>563</v>
      </c>
      <c r="C234" s="837" t="s">
        <v>587</v>
      </c>
      <c r="D234" s="865" t="s">
        <v>588</v>
      </c>
      <c r="E234" s="837" t="s">
        <v>1683</v>
      </c>
      <c r="F234" s="865" t="s">
        <v>1684</v>
      </c>
      <c r="G234" s="837" t="s">
        <v>1685</v>
      </c>
      <c r="H234" s="837" t="s">
        <v>1686</v>
      </c>
      <c r="I234" s="851">
        <v>10.166666666666666</v>
      </c>
      <c r="J234" s="851">
        <v>1700</v>
      </c>
      <c r="K234" s="852">
        <v>17283</v>
      </c>
    </row>
    <row r="235" spans="1:11" ht="14.4" customHeight="1" x14ac:dyDescent="0.3">
      <c r="A235" s="833" t="s">
        <v>562</v>
      </c>
      <c r="B235" s="834" t="s">
        <v>563</v>
      </c>
      <c r="C235" s="837" t="s">
        <v>587</v>
      </c>
      <c r="D235" s="865" t="s">
        <v>588</v>
      </c>
      <c r="E235" s="837" t="s">
        <v>1683</v>
      </c>
      <c r="F235" s="865" t="s">
        <v>1684</v>
      </c>
      <c r="G235" s="837" t="s">
        <v>1896</v>
      </c>
      <c r="H235" s="837" t="s">
        <v>1897</v>
      </c>
      <c r="I235" s="851">
        <v>62.650001525878906</v>
      </c>
      <c r="J235" s="851">
        <v>330</v>
      </c>
      <c r="K235" s="852">
        <v>20675.27978515625</v>
      </c>
    </row>
    <row r="236" spans="1:11" ht="14.4" customHeight="1" x14ac:dyDescent="0.3">
      <c r="A236" s="833" t="s">
        <v>562</v>
      </c>
      <c r="B236" s="834" t="s">
        <v>563</v>
      </c>
      <c r="C236" s="837" t="s">
        <v>587</v>
      </c>
      <c r="D236" s="865" t="s">
        <v>588</v>
      </c>
      <c r="E236" s="837" t="s">
        <v>1687</v>
      </c>
      <c r="F236" s="865" t="s">
        <v>1688</v>
      </c>
      <c r="G236" s="837" t="s">
        <v>1693</v>
      </c>
      <c r="H236" s="837" t="s">
        <v>1694</v>
      </c>
      <c r="I236" s="851">
        <v>0.54666668176651001</v>
      </c>
      <c r="J236" s="851">
        <v>3000</v>
      </c>
      <c r="K236" s="852">
        <v>1640</v>
      </c>
    </row>
    <row r="237" spans="1:11" ht="14.4" customHeight="1" x14ac:dyDescent="0.3">
      <c r="A237" s="833" t="s">
        <v>562</v>
      </c>
      <c r="B237" s="834" t="s">
        <v>563</v>
      </c>
      <c r="C237" s="837" t="s">
        <v>587</v>
      </c>
      <c r="D237" s="865" t="s">
        <v>588</v>
      </c>
      <c r="E237" s="837" t="s">
        <v>1687</v>
      </c>
      <c r="F237" s="865" t="s">
        <v>1688</v>
      </c>
      <c r="G237" s="837" t="s">
        <v>1898</v>
      </c>
      <c r="H237" s="837" t="s">
        <v>1899</v>
      </c>
      <c r="I237" s="851">
        <v>48.825000762939453</v>
      </c>
      <c r="J237" s="851">
        <v>50</v>
      </c>
      <c r="K237" s="852">
        <v>2441.25</v>
      </c>
    </row>
    <row r="238" spans="1:11" ht="14.4" customHeight="1" x14ac:dyDescent="0.3">
      <c r="A238" s="833" t="s">
        <v>562</v>
      </c>
      <c r="B238" s="834" t="s">
        <v>563</v>
      </c>
      <c r="C238" s="837" t="s">
        <v>587</v>
      </c>
      <c r="D238" s="865" t="s">
        <v>588</v>
      </c>
      <c r="E238" s="837" t="s">
        <v>1687</v>
      </c>
      <c r="F238" s="865" t="s">
        <v>1688</v>
      </c>
      <c r="G238" s="837" t="s">
        <v>1695</v>
      </c>
      <c r="H238" s="837" t="s">
        <v>1696</v>
      </c>
      <c r="I238" s="851">
        <v>1.8049999475479126</v>
      </c>
      <c r="J238" s="851">
        <v>600</v>
      </c>
      <c r="K238" s="852">
        <v>1084</v>
      </c>
    </row>
    <row r="239" spans="1:11" ht="14.4" customHeight="1" x14ac:dyDescent="0.3">
      <c r="A239" s="833" t="s">
        <v>562</v>
      </c>
      <c r="B239" s="834" t="s">
        <v>563</v>
      </c>
      <c r="C239" s="837" t="s">
        <v>587</v>
      </c>
      <c r="D239" s="865" t="s">
        <v>588</v>
      </c>
      <c r="E239" s="837" t="s">
        <v>1697</v>
      </c>
      <c r="F239" s="865" t="s">
        <v>1698</v>
      </c>
      <c r="G239" s="837" t="s">
        <v>1900</v>
      </c>
      <c r="H239" s="837" t="s">
        <v>1901</v>
      </c>
      <c r="I239" s="851">
        <v>16.940000534057617</v>
      </c>
      <c r="J239" s="851">
        <v>100</v>
      </c>
      <c r="K239" s="852">
        <v>1694</v>
      </c>
    </row>
    <row r="240" spans="1:11" ht="14.4" customHeight="1" x14ac:dyDescent="0.3">
      <c r="A240" s="833" t="s">
        <v>562</v>
      </c>
      <c r="B240" s="834" t="s">
        <v>563</v>
      </c>
      <c r="C240" s="837" t="s">
        <v>587</v>
      </c>
      <c r="D240" s="865" t="s">
        <v>588</v>
      </c>
      <c r="E240" s="837" t="s">
        <v>1697</v>
      </c>
      <c r="F240" s="865" t="s">
        <v>1698</v>
      </c>
      <c r="G240" s="837" t="s">
        <v>1902</v>
      </c>
      <c r="H240" s="837" t="s">
        <v>1903</v>
      </c>
      <c r="I240" s="851">
        <v>10.159999847412109</v>
      </c>
      <c r="J240" s="851">
        <v>100</v>
      </c>
      <c r="K240" s="852">
        <v>1016.4000244140625</v>
      </c>
    </row>
    <row r="241" spans="1:11" ht="14.4" customHeight="1" x14ac:dyDescent="0.3">
      <c r="A241" s="833" t="s">
        <v>562</v>
      </c>
      <c r="B241" s="834" t="s">
        <v>563</v>
      </c>
      <c r="C241" s="837" t="s">
        <v>587</v>
      </c>
      <c r="D241" s="865" t="s">
        <v>588</v>
      </c>
      <c r="E241" s="837" t="s">
        <v>1697</v>
      </c>
      <c r="F241" s="865" t="s">
        <v>1698</v>
      </c>
      <c r="G241" s="837" t="s">
        <v>1703</v>
      </c>
      <c r="H241" s="837" t="s">
        <v>1704</v>
      </c>
      <c r="I241" s="851">
        <v>0.62999999523162842</v>
      </c>
      <c r="J241" s="851">
        <v>19000</v>
      </c>
      <c r="K241" s="852">
        <v>11970</v>
      </c>
    </row>
    <row r="242" spans="1:11" ht="14.4" customHeight="1" x14ac:dyDescent="0.3">
      <c r="A242" s="833" t="s">
        <v>562</v>
      </c>
      <c r="B242" s="834" t="s">
        <v>563</v>
      </c>
      <c r="C242" s="837" t="s">
        <v>587</v>
      </c>
      <c r="D242" s="865" t="s">
        <v>588</v>
      </c>
      <c r="E242" s="837" t="s">
        <v>1697</v>
      </c>
      <c r="F242" s="865" t="s">
        <v>1698</v>
      </c>
      <c r="G242" s="837" t="s">
        <v>1705</v>
      </c>
      <c r="H242" s="837" t="s">
        <v>1706</v>
      </c>
      <c r="I242" s="851">
        <v>0.62999999523162842</v>
      </c>
      <c r="J242" s="851">
        <v>26000</v>
      </c>
      <c r="K242" s="852">
        <v>16380</v>
      </c>
    </row>
    <row r="243" spans="1:11" ht="14.4" customHeight="1" x14ac:dyDescent="0.3">
      <c r="A243" s="833" t="s">
        <v>562</v>
      </c>
      <c r="B243" s="834" t="s">
        <v>563</v>
      </c>
      <c r="C243" s="837" t="s">
        <v>587</v>
      </c>
      <c r="D243" s="865" t="s">
        <v>588</v>
      </c>
      <c r="E243" s="837" t="s">
        <v>1697</v>
      </c>
      <c r="F243" s="865" t="s">
        <v>1698</v>
      </c>
      <c r="G243" s="837" t="s">
        <v>1747</v>
      </c>
      <c r="H243" s="837" t="s">
        <v>1748</v>
      </c>
      <c r="I243" s="851">
        <v>0.62999999523162842</v>
      </c>
      <c r="J243" s="851">
        <v>6000</v>
      </c>
      <c r="K243" s="852">
        <v>3780</v>
      </c>
    </row>
    <row r="244" spans="1:11" ht="14.4" customHeight="1" x14ac:dyDescent="0.3">
      <c r="A244" s="833" t="s">
        <v>562</v>
      </c>
      <c r="B244" s="834" t="s">
        <v>563</v>
      </c>
      <c r="C244" s="837" t="s">
        <v>587</v>
      </c>
      <c r="D244" s="865" t="s">
        <v>588</v>
      </c>
      <c r="E244" s="837" t="s">
        <v>1697</v>
      </c>
      <c r="F244" s="865" t="s">
        <v>1698</v>
      </c>
      <c r="G244" s="837" t="s">
        <v>1904</v>
      </c>
      <c r="H244" s="837" t="s">
        <v>1905</v>
      </c>
      <c r="I244" s="851">
        <v>0.62999999523162842</v>
      </c>
      <c r="J244" s="851">
        <v>11000</v>
      </c>
      <c r="K244" s="852">
        <v>6918.7999267578125</v>
      </c>
    </row>
    <row r="245" spans="1:11" ht="14.4" customHeight="1" x14ac:dyDescent="0.3">
      <c r="A245" s="833" t="s">
        <v>562</v>
      </c>
      <c r="B245" s="834" t="s">
        <v>563</v>
      </c>
      <c r="C245" s="837" t="s">
        <v>587</v>
      </c>
      <c r="D245" s="865" t="s">
        <v>588</v>
      </c>
      <c r="E245" s="837" t="s">
        <v>1906</v>
      </c>
      <c r="F245" s="865" t="s">
        <v>1907</v>
      </c>
      <c r="G245" s="837" t="s">
        <v>1908</v>
      </c>
      <c r="H245" s="837" t="s">
        <v>1909</v>
      </c>
      <c r="I245" s="851">
        <v>5251.39990234375</v>
      </c>
      <c r="J245" s="851">
        <v>2</v>
      </c>
      <c r="K245" s="852">
        <v>10502.7998046875</v>
      </c>
    </row>
    <row r="246" spans="1:11" ht="14.4" customHeight="1" x14ac:dyDescent="0.3">
      <c r="A246" s="833" t="s">
        <v>562</v>
      </c>
      <c r="B246" s="834" t="s">
        <v>563</v>
      </c>
      <c r="C246" s="837" t="s">
        <v>587</v>
      </c>
      <c r="D246" s="865" t="s">
        <v>588</v>
      </c>
      <c r="E246" s="837" t="s">
        <v>1906</v>
      </c>
      <c r="F246" s="865" t="s">
        <v>1907</v>
      </c>
      <c r="G246" s="837" t="s">
        <v>1910</v>
      </c>
      <c r="H246" s="837" t="s">
        <v>1911</v>
      </c>
      <c r="I246" s="851">
        <v>47653</v>
      </c>
      <c r="J246" s="851">
        <v>2</v>
      </c>
      <c r="K246" s="852">
        <v>95305.9921875</v>
      </c>
    </row>
    <row r="247" spans="1:11" ht="14.4" customHeight="1" x14ac:dyDescent="0.3">
      <c r="A247" s="833" t="s">
        <v>562</v>
      </c>
      <c r="B247" s="834" t="s">
        <v>563</v>
      </c>
      <c r="C247" s="837" t="s">
        <v>587</v>
      </c>
      <c r="D247" s="865" t="s">
        <v>588</v>
      </c>
      <c r="E247" s="837" t="s">
        <v>1912</v>
      </c>
      <c r="F247" s="865" t="s">
        <v>1913</v>
      </c>
      <c r="G247" s="837" t="s">
        <v>1914</v>
      </c>
      <c r="H247" s="837" t="s">
        <v>1915</v>
      </c>
      <c r="I247" s="851">
        <v>319.91000366210938</v>
      </c>
      <c r="J247" s="851">
        <v>120</v>
      </c>
      <c r="K247" s="852">
        <v>38389.28125</v>
      </c>
    </row>
    <row r="248" spans="1:11" ht="14.4" customHeight="1" x14ac:dyDescent="0.3">
      <c r="A248" s="833" t="s">
        <v>562</v>
      </c>
      <c r="B248" s="834" t="s">
        <v>563</v>
      </c>
      <c r="C248" s="837" t="s">
        <v>587</v>
      </c>
      <c r="D248" s="865" t="s">
        <v>588</v>
      </c>
      <c r="E248" s="837" t="s">
        <v>1912</v>
      </c>
      <c r="F248" s="865" t="s">
        <v>1913</v>
      </c>
      <c r="G248" s="837" t="s">
        <v>1916</v>
      </c>
      <c r="H248" s="837" t="s">
        <v>1917</v>
      </c>
      <c r="I248" s="851">
        <v>928.20001220703125</v>
      </c>
      <c r="J248" s="851">
        <v>30</v>
      </c>
      <c r="K248" s="852">
        <v>27846.060546875</v>
      </c>
    </row>
    <row r="249" spans="1:11" ht="14.4" customHeight="1" x14ac:dyDescent="0.3">
      <c r="A249" s="833" t="s">
        <v>562</v>
      </c>
      <c r="B249" s="834" t="s">
        <v>563</v>
      </c>
      <c r="C249" s="837" t="s">
        <v>587</v>
      </c>
      <c r="D249" s="865" t="s">
        <v>588</v>
      </c>
      <c r="E249" s="837" t="s">
        <v>1707</v>
      </c>
      <c r="F249" s="865" t="s">
        <v>1708</v>
      </c>
      <c r="G249" s="837" t="s">
        <v>1918</v>
      </c>
      <c r="H249" s="837" t="s">
        <v>1919</v>
      </c>
      <c r="I249" s="851">
        <v>154.8800048828125</v>
      </c>
      <c r="J249" s="851">
        <v>80</v>
      </c>
      <c r="K249" s="852">
        <v>12390.400390625</v>
      </c>
    </row>
    <row r="250" spans="1:11" ht="14.4" customHeight="1" x14ac:dyDescent="0.3">
      <c r="A250" s="833" t="s">
        <v>562</v>
      </c>
      <c r="B250" s="834" t="s">
        <v>563</v>
      </c>
      <c r="C250" s="837" t="s">
        <v>587</v>
      </c>
      <c r="D250" s="865" t="s">
        <v>588</v>
      </c>
      <c r="E250" s="837" t="s">
        <v>1707</v>
      </c>
      <c r="F250" s="865" t="s">
        <v>1708</v>
      </c>
      <c r="G250" s="837" t="s">
        <v>1749</v>
      </c>
      <c r="H250" s="837" t="s">
        <v>1750</v>
      </c>
      <c r="I250" s="851">
        <v>15.972500324249268</v>
      </c>
      <c r="J250" s="851">
        <v>134</v>
      </c>
      <c r="K250" s="852">
        <v>2164.6499938964844</v>
      </c>
    </row>
    <row r="251" spans="1:11" ht="14.4" customHeight="1" x14ac:dyDescent="0.3">
      <c r="A251" s="833" t="s">
        <v>562</v>
      </c>
      <c r="B251" s="834" t="s">
        <v>563</v>
      </c>
      <c r="C251" s="837" t="s">
        <v>587</v>
      </c>
      <c r="D251" s="865" t="s">
        <v>588</v>
      </c>
      <c r="E251" s="837" t="s">
        <v>1707</v>
      </c>
      <c r="F251" s="865" t="s">
        <v>1708</v>
      </c>
      <c r="G251" s="837" t="s">
        <v>1920</v>
      </c>
      <c r="H251" s="837" t="s">
        <v>1921</v>
      </c>
      <c r="I251" s="851">
        <v>21.719999313354492</v>
      </c>
      <c r="J251" s="851">
        <v>90</v>
      </c>
      <c r="K251" s="852">
        <v>1955.02001953125</v>
      </c>
    </row>
    <row r="252" spans="1:11" ht="14.4" customHeight="1" x14ac:dyDescent="0.3">
      <c r="A252" s="833" t="s">
        <v>562</v>
      </c>
      <c r="B252" s="834" t="s">
        <v>563</v>
      </c>
      <c r="C252" s="837" t="s">
        <v>587</v>
      </c>
      <c r="D252" s="865" t="s">
        <v>588</v>
      </c>
      <c r="E252" s="837" t="s">
        <v>1707</v>
      </c>
      <c r="F252" s="865" t="s">
        <v>1708</v>
      </c>
      <c r="G252" s="837" t="s">
        <v>1922</v>
      </c>
      <c r="H252" s="837" t="s">
        <v>1923</v>
      </c>
      <c r="I252" s="851">
        <v>127.37999725341797</v>
      </c>
      <c r="J252" s="851">
        <v>60</v>
      </c>
      <c r="K252" s="852">
        <v>7642.590087890625</v>
      </c>
    </row>
    <row r="253" spans="1:11" ht="14.4" customHeight="1" x14ac:dyDescent="0.3">
      <c r="A253" s="833" t="s">
        <v>562</v>
      </c>
      <c r="B253" s="834" t="s">
        <v>563</v>
      </c>
      <c r="C253" s="837" t="s">
        <v>587</v>
      </c>
      <c r="D253" s="865" t="s">
        <v>588</v>
      </c>
      <c r="E253" s="837" t="s">
        <v>1707</v>
      </c>
      <c r="F253" s="865" t="s">
        <v>1708</v>
      </c>
      <c r="G253" s="837" t="s">
        <v>1924</v>
      </c>
      <c r="H253" s="837" t="s">
        <v>1925</v>
      </c>
      <c r="I253" s="851">
        <v>273.45999145507813</v>
      </c>
      <c r="J253" s="851">
        <v>140</v>
      </c>
      <c r="K253" s="852">
        <v>38284.400390625</v>
      </c>
    </row>
    <row r="254" spans="1:11" ht="14.4" customHeight="1" x14ac:dyDescent="0.3">
      <c r="A254" s="833" t="s">
        <v>562</v>
      </c>
      <c r="B254" s="834" t="s">
        <v>563</v>
      </c>
      <c r="C254" s="837" t="s">
        <v>587</v>
      </c>
      <c r="D254" s="865" t="s">
        <v>588</v>
      </c>
      <c r="E254" s="837" t="s">
        <v>1707</v>
      </c>
      <c r="F254" s="865" t="s">
        <v>1708</v>
      </c>
      <c r="G254" s="837" t="s">
        <v>1926</v>
      </c>
      <c r="H254" s="837" t="s">
        <v>1927</v>
      </c>
      <c r="I254" s="851">
        <v>511.82998657226563</v>
      </c>
      <c r="J254" s="851">
        <v>40</v>
      </c>
      <c r="K254" s="852">
        <v>20473.19921875</v>
      </c>
    </row>
    <row r="255" spans="1:11" ht="14.4" customHeight="1" x14ac:dyDescent="0.3">
      <c r="A255" s="833" t="s">
        <v>562</v>
      </c>
      <c r="B255" s="834" t="s">
        <v>563</v>
      </c>
      <c r="C255" s="837" t="s">
        <v>587</v>
      </c>
      <c r="D255" s="865" t="s">
        <v>588</v>
      </c>
      <c r="E255" s="837" t="s">
        <v>1707</v>
      </c>
      <c r="F255" s="865" t="s">
        <v>1708</v>
      </c>
      <c r="G255" s="837" t="s">
        <v>1928</v>
      </c>
      <c r="H255" s="837" t="s">
        <v>1929</v>
      </c>
      <c r="I255" s="851">
        <v>2.1800000667572021</v>
      </c>
      <c r="J255" s="851">
        <v>400</v>
      </c>
      <c r="K255" s="852">
        <v>871.20001220703125</v>
      </c>
    </row>
    <row r="256" spans="1:11" ht="14.4" customHeight="1" x14ac:dyDescent="0.3">
      <c r="A256" s="833" t="s">
        <v>562</v>
      </c>
      <c r="B256" s="834" t="s">
        <v>563</v>
      </c>
      <c r="C256" s="837" t="s">
        <v>590</v>
      </c>
      <c r="D256" s="865" t="s">
        <v>591</v>
      </c>
      <c r="E256" s="837" t="s">
        <v>1930</v>
      </c>
      <c r="F256" s="865" t="s">
        <v>1931</v>
      </c>
      <c r="G256" s="837" t="s">
        <v>1932</v>
      </c>
      <c r="H256" s="837" t="s">
        <v>1933</v>
      </c>
      <c r="I256" s="851">
        <v>1.1499999761581421</v>
      </c>
      <c r="J256" s="851">
        <v>4</v>
      </c>
      <c r="K256" s="852">
        <v>4.5999999046325684</v>
      </c>
    </row>
    <row r="257" spans="1:11" ht="14.4" customHeight="1" x14ac:dyDescent="0.3">
      <c r="A257" s="833" t="s">
        <v>562</v>
      </c>
      <c r="B257" s="834" t="s">
        <v>563</v>
      </c>
      <c r="C257" s="837" t="s">
        <v>590</v>
      </c>
      <c r="D257" s="865" t="s">
        <v>591</v>
      </c>
      <c r="E257" s="837" t="s">
        <v>1930</v>
      </c>
      <c r="F257" s="865" t="s">
        <v>1931</v>
      </c>
      <c r="G257" s="837" t="s">
        <v>1934</v>
      </c>
      <c r="H257" s="837" t="s">
        <v>1935</v>
      </c>
      <c r="I257" s="851">
        <v>6155.27978515625</v>
      </c>
      <c r="J257" s="851">
        <v>1</v>
      </c>
      <c r="K257" s="852">
        <v>6155.27978515625</v>
      </c>
    </row>
    <row r="258" spans="1:11" ht="14.4" customHeight="1" x14ac:dyDescent="0.3">
      <c r="A258" s="833" t="s">
        <v>562</v>
      </c>
      <c r="B258" s="834" t="s">
        <v>563</v>
      </c>
      <c r="C258" s="837" t="s">
        <v>590</v>
      </c>
      <c r="D258" s="865" t="s">
        <v>591</v>
      </c>
      <c r="E258" s="837" t="s">
        <v>1930</v>
      </c>
      <c r="F258" s="865" t="s">
        <v>1931</v>
      </c>
      <c r="G258" s="837" t="s">
        <v>1936</v>
      </c>
      <c r="H258" s="837" t="s">
        <v>1937</v>
      </c>
      <c r="I258" s="851">
        <v>1852.9000244140625</v>
      </c>
      <c r="J258" s="851">
        <v>3</v>
      </c>
      <c r="K258" s="852">
        <v>5558.7099609375</v>
      </c>
    </row>
    <row r="259" spans="1:11" ht="14.4" customHeight="1" x14ac:dyDescent="0.3">
      <c r="A259" s="833" t="s">
        <v>562</v>
      </c>
      <c r="B259" s="834" t="s">
        <v>563</v>
      </c>
      <c r="C259" s="837" t="s">
        <v>590</v>
      </c>
      <c r="D259" s="865" t="s">
        <v>591</v>
      </c>
      <c r="E259" s="837" t="s">
        <v>1930</v>
      </c>
      <c r="F259" s="865" t="s">
        <v>1931</v>
      </c>
      <c r="G259" s="837" t="s">
        <v>1938</v>
      </c>
      <c r="H259" s="837" t="s">
        <v>1939</v>
      </c>
      <c r="I259" s="851">
        <v>5964.47998046875</v>
      </c>
      <c r="J259" s="851">
        <v>1</v>
      </c>
      <c r="K259" s="852">
        <v>5964.47998046875</v>
      </c>
    </row>
    <row r="260" spans="1:11" ht="14.4" customHeight="1" x14ac:dyDescent="0.3">
      <c r="A260" s="833" t="s">
        <v>562</v>
      </c>
      <c r="B260" s="834" t="s">
        <v>563</v>
      </c>
      <c r="C260" s="837" t="s">
        <v>590</v>
      </c>
      <c r="D260" s="865" t="s">
        <v>591</v>
      </c>
      <c r="E260" s="837" t="s">
        <v>1930</v>
      </c>
      <c r="F260" s="865" t="s">
        <v>1931</v>
      </c>
      <c r="G260" s="837" t="s">
        <v>1940</v>
      </c>
      <c r="H260" s="837" t="s">
        <v>1941</v>
      </c>
      <c r="I260" s="851">
        <v>22885</v>
      </c>
      <c r="J260" s="851">
        <v>6</v>
      </c>
      <c r="K260" s="852">
        <v>137310</v>
      </c>
    </row>
    <row r="261" spans="1:11" ht="14.4" customHeight="1" x14ac:dyDescent="0.3">
      <c r="A261" s="833" t="s">
        <v>562</v>
      </c>
      <c r="B261" s="834" t="s">
        <v>563</v>
      </c>
      <c r="C261" s="837" t="s">
        <v>590</v>
      </c>
      <c r="D261" s="865" t="s">
        <v>591</v>
      </c>
      <c r="E261" s="837" t="s">
        <v>1930</v>
      </c>
      <c r="F261" s="865" t="s">
        <v>1931</v>
      </c>
      <c r="G261" s="837" t="s">
        <v>1942</v>
      </c>
      <c r="H261" s="837" t="s">
        <v>1943</v>
      </c>
      <c r="I261" s="851">
        <v>22885</v>
      </c>
      <c r="J261" s="851">
        <v>1</v>
      </c>
      <c r="K261" s="852">
        <v>22885</v>
      </c>
    </row>
    <row r="262" spans="1:11" ht="14.4" customHeight="1" x14ac:dyDescent="0.3">
      <c r="A262" s="833" t="s">
        <v>562</v>
      </c>
      <c r="B262" s="834" t="s">
        <v>563</v>
      </c>
      <c r="C262" s="837" t="s">
        <v>590</v>
      </c>
      <c r="D262" s="865" t="s">
        <v>591</v>
      </c>
      <c r="E262" s="837" t="s">
        <v>1930</v>
      </c>
      <c r="F262" s="865" t="s">
        <v>1931</v>
      </c>
      <c r="G262" s="837" t="s">
        <v>1944</v>
      </c>
      <c r="H262" s="837" t="s">
        <v>1945</v>
      </c>
      <c r="I262" s="851">
        <v>12420</v>
      </c>
      <c r="J262" s="851">
        <v>2</v>
      </c>
      <c r="K262" s="852">
        <v>24840</v>
      </c>
    </row>
    <row r="263" spans="1:11" ht="14.4" customHeight="1" x14ac:dyDescent="0.3">
      <c r="A263" s="833" t="s">
        <v>562</v>
      </c>
      <c r="B263" s="834" t="s">
        <v>563</v>
      </c>
      <c r="C263" s="837" t="s">
        <v>590</v>
      </c>
      <c r="D263" s="865" t="s">
        <v>591</v>
      </c>
      <c r="E263" s="837" t="s">
        <v>1930</v>
      </c>
      <c r="F263" s="865" t="s">
        <v>1931</v>
      </c>
      <c r="G263" s="837" t="s">
        <v>1946</v>
      </c>
      <c r="H263" s="837" t="s">
        <v>1947</v>
      </c>
      <c r="I263" s="851">
        <v>9453.7931034482754</v>
      </c>
      <c r="J263" s="851">
        <v>28</v>
      </c>
      <c r="K263" s="852">
        <v>347760</v>
      </c>
    </row>
    <row r="264" spans="1:11" ht="14.4" customHeight="1" x14ac:dyDescent="0.3">
      <c r="A264" s="833" t="s">
        <v>562</v>
      </c>
      <c r="B264" s="834" t="s">
        <v>563</v>
      </c>
      <c r="C264" s="837" t="s">
        <v>590</v>
      </c>
      <c r="D264" s="865" t="s">
        <v>591</v>
      </c>
      <c r="E264" s="837" t="s">
        <v>1930</v>
      </c>
      <c r="F264" s="865" t="s">
        <v>1931</v>
      </c>
      <c r="G264" s="837" t="s">
        <v>1948</v>
      </c>
      <c r="H264" s="837" t="s">
        <v>1949</v>
      </c>
      <c r="I264" s="851">
        <v>10794.666666666666</v>
      </c>
      <c r="J264" s="851">
        <v>18</v>
      </c>
      <c r="K264" s="852">
        <v>223560</v>
      </c>
    </row>
    <row r="265" spans="1:11" ht="14.4" customHeight="1" x14ac:dyDescent="0.3">
      <c r="A265" s="833" t="s">
        <v>562</v>
      </c>
      <c r="B265" s="834" t="s">
        <v>563</v>
      </c>
      <c r="C265" s="837" t="s">
        <v>590</v>
      </c>
      <c r="D265" s="865" t="s">
        <v>591</v>
      </c>
      <c r="E265" s="837" t="s">
        <v>1930</v>
      </c>
      <c r="F265" s="865" t="s">
        <v>1931</v>
      </c>
      <c r="G265" s="837" t="s">
        <v>1950</v>
      </c>
      <c r="H265" s="837" t="s">
        <v>1951</v>
      </c>
      <c r="I265" s="851">
        <v>12420</v>
      </c>
      <c r="J265" s="851">
        <v>5</v>
      </c>
      <c r="K265" s="852">
        <v>62100</v>
      </c>
    </row>
    <row r="266" spans="1:11" ht="14.4" customHeight="1" x14ac:dyDescent="0.3">
      <c r="A266" s="833" t="s">
        <v>562</v>
      </c>
      <c r="B266" s="834" t="s">
        <v>563</v>
      </c>
      <c r="C266" s="837" t="s">
        <v>590</v>
      </c>
      <c r="D266" s="865" t="s">
        <v>591</v>
      </c>
      <c r="E266" s="837" t="s">
        <v>1930</v>
      </c>
      <c r="F266" s="865" t="s">
        <v>1931</v>
      </c>
      <c r="G266" s="837" t="s">
        <v>1952</v>
      </c>
      <c r="H266" s="837" t="s">
        <v>1953</v>
      </c>
      <c r="I266" s="851">
        <v>12420</v>
      </c>
      <c r="J266" s="851">
        <v>5</v>
      </c>
      <c r="K266" s="852">
        <v>62100</v>
      </c>
    </row>
    <row r="267" spans="1:11" ht="14.4" customHeight="1" x14ac:dyDescent="0.3">
      <c r="A267" s="833" t="s">
        <v>562</v>
      </c>
      <c r="B267" s="834" t="s">
        <v>563</v>
      </c>
      <c r="C267" s="837" t="s">
        <v>590</v>
      </c>
      <c r="D267" s="865" t="s">
        <v>591</v>
      </c>
      <c r="E267" s="837" t="s">
        <v>1930</v>
      </c>
      <c r="F267" s="865" t="s">
        <v>1931</v>
      </c>
      <c r="G267" s="837" t="s">
        <v>1954</v>
      </c>
      <c r="H267" s="837" t="s">
        <v>1955</v>
      </c>
      <c r="I267" s="851">
        <v>12420</v>
      </c>
      <c r="J267" s="851">
        <v>1</v>
      </c>
      <c r="K267" s="852">
        <v>12420</v>
      </c>
    </row>
    <row r="268" spans="1:11" ht="14.4" customHeight="1" x14ac:dyDescent="0.3">
      <c r="A268" s="833" t="s">
        <v>562</v>
      </c>
      <c r="B268" s="834" t="s">
        <v>563</v>
      </c>
      <c r="C268" s="837" t="s">
        <v>590</v>
      </c>
      <c r="D268" s="865" t="s">
        <v>591</v>
      </c>
      <c r="E268" s="837" t="s">
        <v>1930</v>
      </c>
      <c r="F268" s="865" t="s">
        <v>1931</v>
      </c>
      <c r="G268" s="837" t="s">
        <v>1956</v>
      </c>
      <c r="H268" s="837" t="s">
        <v>1957</v>
      </c>
      <c r="I268" s="851">
        <v>12420</v>
      </c>
      <c r="J268" s="851">
        <v>2</v>
      </c>
      <c r="K268" s="852">
        <v>24840</v>
      </c>
    </row>
    <row r="269" spans="1:11" ht="14.4" customHeight="1" x14ac:dyDescent="0.3">
      <c r="A269" s="833" t="s">
        <v>562</v>
      </c>
      <c r="B269" s="834" t="s">
        <v>563</v>
      </c>
      <c r="C269" s="837" t="s">
        <v>590</v>
      </c>
      <c r="D269" s="865" t="s">
        <v>591</v>
      </c>
      <c r="E269" s="837" t="s">
        <v>1930</v>
      </c>
      <c r="F269" s="865" t="s">
        <v>1931</v>
      </c>
      <c r="G269" s="837" t="s">
        <v>1958</v>
      </c>
      <c r="H269" s="837" t="s">
        <v>1959</v>
      </c>
      <c r="I269" s="851">
        <v>12420</v>
      </c>
      <c r="J269" s="851">
        <v>3</v>
      </c>
      <c r="K269" s="852">
        <v>37260</v>
      </c>
    </row>
    <row r="270" spans="1:11" ht="14.4" customHeight="1" x14ac:dyDescent="0.3">
      <c r="A270" s="833" t="s">
        <v>562</v>
      </c>
      <c r="B270" s="834" t="s">
        <v>563</v>
      </c>
      <c r="C270" s="837" t="s">
        <v>590</v>
      </c>
      <c r="D270" s="865" t="s">
        <v>591</v>
      </c>
      <c r="E270" s="837" t="s">
        <v>1930</v>
      </c>
      <c r="F270" s="865" t="s">
        <v>1931</v>
      </c>
      <c r="G270" s="837" t="s">
        <v>1960</v>
      </c>
      <c r="H270" s="837" t="s">
        <v>1961</v>
      </c>
      <c r="I270" s="851">
        <v>15698</v>
      </c>
      <c r="J270" s="851">
        <v>2</v>
      </c>
      <c r="K270" s="852">
        <v>31396</v>
      </c>
    </row>
    <row r="271" spans="1:11" ht="14.4" customHeight="1" x14ac:dyDescent="0.3">
      <c r="A271" s="833" t="s">
        <v>562</v>
      </c>
      <c r="B271" s="834" t="s">
        <v>563</v>
      </c>
      <c r="C271" s="837" t="s">
        <v>590</v>
      </c>
      <c r="D271" s="865" t="s">
        <v>591</v>
      </c>
      <c r="E271" s="837" t="s">
        <v>1930</v>
      </c>
      <c r="F271" s="865" t="s">
        <v>1931</v>
      </c>
      <c r="G271" s="837" t="s">
        <v>1962</v>
      </c>
      <c r="H271" s="837" t="s">
        <v>1963</v>
      </c>
      <c r="I271" s="851">
        <v>2580</v>
      </c>
      <c r="J271" s="851">
        <v>37</v>
      </c>
      <c r="K271" s="852">
        <v>95460.01953125</v>
      </c>
    </row>
    <row r="272" spans="1:11" ht="14.4" customHeight="1" x14ac:dyDescent="0.3">
      <c r="A272" s="833" t="s">
        <v>562</v>
      </c>
      <c r="B272" s="834" t="s">
        <v>563</v>
      </c>
      <c r="C272" s="837" t="s">
        <v>590</v>
      </c>
      <c r="D272" s="865" t="s">
        <v>591</v>
      </c>
      <c r="E272" s="837" t="s">
        <v>1930</v>
      </c>
      <c r="F272" s="865" t="s">
        <v>1931</v>
      </c>
      <c r="G272" s="837" t="s">
        <v>1964</v>
      </c>
      <c r="H272" s="837" t="s">
        <v>1965</v>
      </c>
      <c r="I272" s="851">
        <v>650</v>
      </c>
      <c r="J272" s="851">
        <v>65</v>
      </c>
      <c r="K272" s="852">
        <v>42249.9599609375</v>
      </c>
    </row>
    <row r="273" spans="1:11" ht="14.4" customHeight="1" x14ac:dyDescent="0.3">
      <c r="A273" s="833" t="s">
        <v>562</v>
      </c>
      <c r="B273" s="834" t="s">
        <v>563</v>
      </c>
      <c r="C273" s="837" t="s">
        <v>590</v>
      </c>
      <c r="D273" s="865" t="s">
        <v>591</v>
      </c>
      <c r="E273" s="837" t="s">
        <v>1930</v>
      </c>
      <c r="F273" s="865" t="s">
        <v>1931</v>
      </c>
      <c r="G273" s="837" t="s">
        <v>1966</v>
      </c>
      <c r="H273" s="837" t="s">
        <v>1967</v>
      </c>
      <c r="I273" s="851">
        <v>650</v>
      </c>
      <c r="J273" s="851">
        <v>60</v>
      </c>
      <c r="K273" s="852">
        <v>39000.1796875</v>
      </c>
    </row>
    <row r="274" spans="1:11" ht="14.4" customHeight="1" x14ac:dyDescent="0.3">
      <c r="A274" s="833" t="s">
        <v>562</v>
      </c>
      <c r="B274" s="834" t="s">
        <v>563</v>
      </c>
      <c r="C274" s="837" t="s">
        <v>590</v>
      </c>
      <c r="D274" s="865" t="s">
        <v>591</v>
      </c>
      <c r="E274" s="837" t="s">
        <v>1930</v>
      </c>
      <c r="F274" s="865" t="s">
        <v>1931</v>
      </c>
      <c r="G274" s="837" t="s">
        <v>1968</v>
      </c>
      <c r="H274" s="837" t="s">
        <v>1969</v>
      </c>
      <c r="I274" s="851">
        <v>19837.5</v>
      </c>
      <c r="J274" s="851">
        <v>1</v>
      </c>
      <c r="K274" s="852">
        <v>35707.340087890625</v>
      </c>
    </row>
    <row r="275" spans="1:11" ht="14.4" customHeight="1" x14ac:dyDescent="0.3">
      <c r="A275" s="833" t="s">
        <v>562</v>
      </c>
      <c r="B275" s="834" t="s">
        <v>563</v>
      </c>
      <c r="C275" s="837" t="s">
        <v>590</v>
      </c>
      <c r="D275" s="865" t="s">
        <v>591</v>
      </c>
      <c r="E275" s="837" t="s">
        <v>1930</v>
      </c>
      <c r="F275" s="865" t="s">
        <v>1931</v>
      </c>
      <c r="G275" s="837" t="s">
        <v>1970</v>
      </c>
      <c r="H275" s="837" t="s">
        <v>1971</v>
      </c>
      <c r="I275" s="851">
        <v>0</v>
      </c>
      <c r="J275" s="851">
        <v>0</v>
      </c>
      <c r="K275" s="852">
        <v>-7935.33984375</v>
      </c>
    </row>
    <row r="276" spans="1:11" ht="14.4" customHeight="1" x14ac:dyDescent="0.3">
      <c r="A276" s="833" t="s">
        <v>562</v>
      </c>
      <c r="B276" s="834" t="s">
        <v>563</v>
      </c>
      <c r="C276" s="837" t="s">
        <v>590</v>
      </c>
      <c r="D276" s="865" t="s">
        <v>591</v>
      </c>
      <c r="E276" s="837" t="s">
        <v>1930</v>
      </c>
      <c r="F276" s="865" t="s">
        <v>1931</v>
      </c>
      <c r="G276" s="837" t="s">
        <v>1972</v>
      </c>
      <c r="H276" s="837" t="s">
        <v>1973</v>
      </c>
      <c r="I276" s="851">
        <v>19837.5</v>
      </c>
      <c r="J276" s="851">
        <v>4</v>
      </c>
      <c r="K276" s="852">
        <v>142829.50024414063</v>
      </c>
    </row>
    <row r="277" spans="1:11" ht="14.4" customHeight="1" x14ac:dyDescent="0.3">
      <c r="A277" s="833" t="s">
        <v>562</v>
      </c>
      <c r="B277" s="834" t="s">
        <v>563</v>
      </c>
      <c r="C277" s="837" t="s">
        <v>590</v>
      </c>
      <c r="D277" s="865" t="s">
        <v>591</v>
      </c>
      <c r="E277" s="837" t="s">
        <v>1930</v>
      </c>
      <c r="F277" s="865" t="s">
        <v>1931</v>
      </c>
      <c r="G277" s="837" t="s">
        <v>1974</v>
      </c>
      <c r="H277" s="837" t="s">
        <v>1975</v>
      </c>
      <c r="I277" s="851">
        <v>0</v>
      </c>
      <c r="J277" s="851">
        <v>0</v>
      </c>
      <c r="K277" s="852">
        <v>-3967.659912109375</v>
      </c>
    </row>
    <row r="278" spans="1:11" ht="14.4" customHeight="1" x14ac:dyDescent="0.3">
      <c r="A278" s="833" t="s">
        <v>562</v>
      </c>
      <c r="B278" s="834" t="s">
        <v>563</v>
      </c>
      <c r="C278" s="837" t="s">
        <v>590</v>
      </c>
      <c r="D278" s="865" t="s">
        <v>591</v>
      </c>
      <c r="E278" s="837" t="s">
        <v>1930</v>
      </c>
      <c r="F278" s="865" t="s">
        <v>1931</v>
      </c>
      <c r="G278" s="837" t="s">
        <v>1976</v>
      </c>
      <c r="H278" s="837" t="s">
        <v>1977</v>
      </c>
      <c r="I278" s="851">
        <v>19837.5</v>
      </c>
      <c r="J278" s="851">
        <v>3</v>
      </c>
      <c r="K278" s="852">
        <v>107122.16015625</v>
      </c>
    </row>
    <row r="279" spans="1:11" ht="14.4" customHeight="1" x14ac:dyDescent="0.3">
      <c r="A279" s="833" t="s">
        <v>562</v>
      </c>
      <c r="B279" s="834" t="s">
        <v>563</v>
      </c>
      <c r="C279" s="837" t="s">
        <v>590</v>
      </c>
      <c r="D279" s="865" t="s">
        <v>591</v>
      </c>
      <c r="E279" s="837" t="s">
        <v>1930</v>
      </c>
      <c r="F279" s="865" t="s">
        <v>1931</v>
      </c>
      <c r="G279" s="837" t="s">
        <v>1978</v>
      </c>
      <c r="H279" s="837" t="s">
        <v>1979</v>
      </c>
      <c r="I279" s="851">
        <v>4125.614990234375</v>
      </c>
      <c r="J279" s="851">
        <v>2</v>
      </c>
      <c r="K279" s="852">
        <v>8251.22998046875</v>
      </c>
    </row>
    <row r="280" spans="1:11" ht="14.4" customHeight="1" x14ac:dyDescent="0.3">
      <c r="A280" s="833" t="s">
        <v>562</v>
      </c>
      <c r="B280" s="834" t="s">
        <v>563</v>
      </c>
      <c r="C280" s="837" t="s">
        <v>590</v>
      </c>
      <c r="D280" s="865" t="s">
        <v>591</v>
      </c>
      <c r="E280" s="837" t="s">
        <v>1930</v>
      </c>
      <c r="F280" s="865" t="s">
        <v>1931</v>
      </c>
      <c r="G280" s="837" t="s">
        <v>1980</v>
      </c>
      <c r="H280" s="837" t="s">
        <v>1981</v>
      </c>
      <c r="I280" s="851">
        <v>5648.169921875</v>
      </c>
      <c r="J280" s="851">
        <v>1</v>
      </c>
      <c r="K280" s="852">
        <v>5648.169921875</v>
      </c>
    </row>
    <row r="281" spans="1:11" ht="14.4" customHeight="1" x14ac:dyDescent="0.3">
      <c r="A281" s="833" t="s">
        <v>562</v>
      </c>
      <c r="B281" s="834" t="s">
        <v>563</v>
      </c>
      <c r="C281" s="837" t="s">
        <v>590</v>
      </c>
      <c r="D281" s="865" t="s">
        <v>591</v>
      </c>
      <c r="E281" s="837" t="s">
        <v>1930</v>
      </c>
      <c r="F281" s="865" t="s">
        <v>1931</v>
      </c>
      <c r="G281" s="837" t="s">
        <v>1982</v>
      </c>
      <c r="H281" s="837" t="s">
        <v>1983</v>
      </c>
      <c r="I281" s="851">
        <v>6213</v>
      </c>
      <c r="J281" s="851">
        <v>1</v>
      </c>
      <c r="K281" s="852">
        <v>6213</v>
      </c>
    </row>
    <row r="282" spans="1:11" ht="14.4" customHeight="1" x14ac:dyDescent="0.3">
      <c r="A282" s="833" t="s">
        <v>562</v>
      </c>
      <c r="B282" s="834" t="s">
        <v>563</v>
      </c>
      <c r="C282" s="837" t="s">
        <v>590</v>
      </c>
      <c r="D282" s="865" t="s">
        <v>591</v>
      </c>
      <c r="E282" s="837" t="s">
        <v>1930</v>
      </c>
      <c r="F282" s="865" t="s">
        <v>1931</v>
      </c>
      <c r="G282" s="837" t="s">
        <v>1984</v>
      </c>
      <c r="H282" s="837" t="s">
        <v>1985</v>
      </c>
      <c r="I282" s="851">
        <v>552</v>
      </c>
      <c r="J282" s="851">
        <v>13</v>
      </c>
      <c r="K282" s="852">
        <v>7176</v>
      </c>
    </row>
    <row r="283" spans="1:11" ht="14.4" customHeight="1" x14ac:dyDescent="0.3">
      <c r="A283" s="833" t="s">
        <v>562</v>
      </c>
      <c r="B283" s="834" t="s">
        <v>563</v>
      </c>
      <c r="C283" s="837" t="s">
        <v>590</v>
      </c>
      <c r="D283" s="865" t="s">
        <v>591</v>
      </c>
      <c r="E283" s="837" t="s">
        <v>1930</v>
      </c>
      <c r="F283" s="865" t="s">
        <v>1931</v>
      </c>
      <c r="G283" s="837" t="s">
        <v>1986</v>
      </c>
      <c r="H283" s="837" t="s">
        <v>1987</v>
      </c>
      <c r="I283" s="851">
        <v>552</v>
      </c>
      <c r="J283" s="851">
        <v>32</v>
      </c>
      <c r="K283" s="852">
        <v>17664</v>
      </c>
    </row>
    <row r="284" spans="1:11" ht="14.4" customHeight="1" x14ac:dyDescent="0.3">
      <c r="A284" s="833" t="s">
        <v>562</v>
      </c>
      <c r="B284" s="834" t="s">
        <v>563</v>
      </c>
      <c r="C284" s="837" t="s">
        <v>590</v>
      </c>
      <c r="D284" s="865" t="s">
        <v>591</v>
      </c>
      <c r="E284" s="837" t="s">
        <v>1930</v>
      </c>
      <c r="F284" s="865" t="s">
        <v>1931</v>
      </c>
      <c r="G284" s="837" t="s">
        <v>1988</v>
      </c>
      <c r="H284" s="837" t="s">
        <v>1989</v>
      </c>
      <c r="I284" s="851">
        <v>552</v>
      </c>
      <c r="J284" s="851">
        <v>1</v>
      </c>
      <c r="K284" s="852">
        <v>552</v>
      </c>
    </row>
    <row r="285" spans="1:11" ht="14.4" customHeight="1" x14ac:dyDescent="0.3">
      <c r="A285" s="833" t="s">
        <v>562</v>
      </c>
      <c r="B285" s="834" t="s">
        <v>563</v>
      </c>
      <c r="C285" s="837" t="s">
        <v>590</v>
      </c>
      <c r="D285" s="865" t="s">
        <v>591</v>
      </c>
      <c r="E285" s="837" t="s">
        <v>1930</v>
      </c>
      <c r="F285" s="865" t="s">
        <v>1931</v>
      </c>
      <c r="G285" s="837" t="s">
        <v>1990</v>
      </c>
      <c r="H285" s="837" t="s">
        <v>1991</v>
      </c>
      <c r="I285" s="851">
        <v>552</v>
      </c>
      <c r="J285" s="851">
        <v>12</v>
      </c>
      <c r="K285" s="852">
        <v>6624</v>
      </c>
    </row>
    <row r="286" spans="1:11" ht="14.4" customHeight="1" x14ac:dyDescent="0.3">
      <c r="A286" s="833" t="s">
        <v>562</v>
      </c>
      <c r="B286" s="834" t="s">
        <v>563</v>
      </c>
      <c r="C286" s="837" t="s">
        <v>590</v>
      </c>
      <c r="D286" s="865" t="s">
        <v>591</v>
      </c>
      <c r="E286" s="837" t="s">
        <v>1930</v>
      </c>
      <c r="F286" s="865" t="s">
        <v>1931</v>
      </c>
      <c r="G286" s="837" t="s">
        <v>1992</v>
      </c>
      <c r="H286" s="837" t="s">
        <v>1993</v>
      </c>
      <c r="I286" s="851">
        <v>552</v>
      </c>
      <c r="J286" s="851">
        <v>1</v>
      </c>
      <c r="K286" s="852">
        <v>552</v>
      </c>
    </row>
    <row r="287" spans="1:11" ht="14.4" customHeight="1" x14ac:dyDescent="0.3">
      <c r="A287" s="833" t="s">
        <v>562</v>
      </c>
      <c r="B287" s="834" t="s">
        <v>563</v>
      </c>
      <c r="C287" s="837" t="s">
        <v>590</v>
      </c>
      <c r="D287" s="865" t="s">
        <v>591</v>
      </c>
      <c r="E287" s="837" t="s">
        <v>1930</v>
      </c>
      <c r="F287" s="865" t="s">
        <v>1931</v>
      </c>
      <c r="G287" s="837" t="s">
        <v>1994</v>
      </c>
      <c r="H287" s="837" t="s">
        <v>1995</v>
      </c>
      <c r="I287" s="851">
        <v>552</v>
      </c>
      <c r="J287" s="851">
        <v>2</v>
      </c>
      <c r="K287" s="852">
        <v>1104</v>
      </c>
    </row>
    <row r="288" spans="1:11" ht="14.4" customHeight="1" x14ac:dyDescent="0.3">
      <c r="A288" s="833" t="s">
        <v>562</v>
      </c>
      <c r="B288" s="834" t="s">
        <v>563</v>
      </c>
      <c r="C288" s="837" t="s">
        <v>590</v>
      </c>
      <c r="D288" s="865" t="s">
        <v>591</v>
      </c>
      <c r="E288" s="837" t="s">
        <v>1930</v>
      </c>
      <c r="F288" s="865" t="s">
        <v>1931</v>
      </c>
      <c r="G288" s="837" t="s">
        <v>1996</v>
      </c>
      <c r="H288" s="837" t="s">
        <v>1997</v>
      </c>
      <c r="I288" s="851">
        <v>8216.75</v>
      </c>
      <c r="J288" s="851">
        <v>1</v>
      </c>
      <c r="K288" s="852">
        <v>8216.75</v>
      </c>
    </row>
    <row r="289" spans="1:11" ht="14.4" customHeight="1" x14ac:dyDescent="0.3">
      <c r="A289" s="833" t="s">
        <v>562</v>
      </c>
      <c r="B289" s="834" t="s">
        <v>563</v>
      </c>
      <c r="C289" s="837" t="s">
        <v>590</v>
      </c>
      <c r="D289" s="865" t="s">
        <v>591</v>
      </c>
      <c r="E289" s="837" t="s">
        <v>1930</v>
      </c>
      <c r="F289" s="865" t="s">
        <v>1931</v>
      </c>
      <c r="G289" s="837" t="s">
        <v>1998</v>
      </c>
      <c r="H289" s="837" t="s">
        <v>1999</v>
      </c>
      <c r="I289" s="851">
        <v>8216.75</v>
      </c>
      <c r="J289" s="851">
        <v>3</v>
      </c>
      <c r="K289" s="852">
        <v>24650.25</v>
      </c>
    </row>
    <row r="290" spans="1:11" ht="14.4" customHeight="1" x14ac:dyDescent="0.3">
      <c r="A290" s="833" t="s">
        <v>562</v>
      </c>
      <c r="B290" s="834" t="s">
        <v>563</v>
      </c>
      <c r="C290" s="837" t="s">
        <v>590</v>
      </c>
      <c r="D290" s="865" t="s">
        <v>591</v>
      </c>
      <c r="E290" s="837" t="s">
        <v>1930</v>
      </c>
      <c r="F290" s="865" t="s">
        <v>1931</v>
      </c>
      <c r="G290" s="837" t="s">
        <v>2000</v>
      </c>
      <c r="H290" s="837" t="s">
        <v>2001</v>
      </c>
      <c r="I290" s="851">
        <v>1454.75</v>
      </c>
      <c r="J290" s="851">
        <v>4</v>
      </c>
      <c r="K290" s="852">
        <v>5819</v>
      </c>
    </row>
    <row r="291" spans="1:11" ht="14.4" customHeight="1" x14ac:dyDescent="0.3">
      <c r="A291" s="833" t="s">
        <v>562</v>
      </c>
      <c r="B291" s="834" t="s">
        <v>563</v>
      </c>
      <c r="C291" s="837" t="s">
        <v>590</v>
      </c>
      <c r="D291" s="865" t="s">
        <v>591</v>
      </c>
      <c r="E291" s="837" t="s">
        <v>1930</v>
      </c>
      <c r="F291" s="865" t="s">
        <v>1931</v>
      </c>
      <c r="G291" s="837" t="s">
        <v>2002</v>
      </c>
      <c r="H291" s="837" t="s">
        <v>2003</v>
      </c>
      <c r="I291" s="851">
        <v>552</v>
      </c>
      <c r="J291" s="851">
        <v>10</v>
      </c>
      <c r="K291" s="852">
        <v>5520</v>
      </c>
    </row>
    <row r="292" spans="1:11" ht="14.4" customHeight="1" x14ac:dyDescent="0.3">
      <c r="A292" s="833" t="s">
        <v>562</v>
      </c>
      <c r="B292" s="834" t="s">
        <v>563</v>
      </c>
      <c r="C292" s="837" t="s">
        <v>590</v>
      </c>
      <c r="D292" s="865" t="s">
        <v>591</v>
      </c>
      <c r="E292" s="837" t="s">
        <v>1930</v>
      </c>
      <c r="F292" s="865" t="s">
        <v>1931</v>
      </c>
      <c r="G292" s="837" t="s">
        <v>2004</v>
      </c>
      <c r="H292" s="837" t="s">
        <v>2005</v>
      </c>
      <c r="I292" s="851">
        <v>11000</v>
      </c>
      <c r="J292" s="851">
        <v>1</v>
      </c>
      <c r="K292" s="852">
        <v>11000</v>
      </c>
    </row>
    <row r="293" spans="1:11" ht="14.4" customHeight="1" x14ac:dyDescent="0.3">
      <c r="A293" s="833" t="s">
        <v>562</v>
      </c>
      <c r="B293" s="834" t="s">
        <v>563</v>
      </c>
      <c r="C293" s="837" t="s">
        <v>590</v>
      </c>
      <c r="D293" s="865" t="s">
        <v>591</v>
      </c>
      <c r="E293" s="837" t="s">
        <v>1930</v>
      </c>
      <c r="F293" s="865" t="s">
        <v>1931</v>
      </c>
      <c r="G293" s="837" t="s">
        <v>2006</v>
      </c>
      <c r="H293" s="837" t="s">
        <v>2007</v>
      </c>
      <c r="I293" s="851">
        <v>11000</v>
      </c>
      <c r="J293" s="851">
        <v>1</v>
      </c>
      <c r="K293" s="852">
        <v>11000</v>
      </c>
    </row>
    <row r="294" spans="1:11" ht="14.4" customHeight="1" x14ac:dyDescent="0.3">
      <c r="A294" s="833" t="s">
        <v>562</v>
      </c>
      <c r="B294" s="834" t="s">
        <v>563</v>
      </c>
      <c r="C294" s="837" t="s">
        <v>590</v>
      </c>
      <c r="D294" s="865" t="s">
        <v>591</v>
      </c>
      <c r="E294" s="837" t="s">
        <v>1930</v>
      </c>
      <c r="F294" s="865" t="s">
        <v>1931</v>
      </c>
      <c r="G294" s="837" t="s">
        <v>2008</v>
      </c>
      <c r="H294" s="837" t="s">
        <v>2009</v>
      </c>
      <c r="I294" s="851">
        <v>16000</v>
      </c>
      <c r="J294" s="851">
        <v>1</v>
      </c>
      <c r="K294" s="852">
        <v>16000</v>
      </c>
    </row>
    <row r="295" spans="1:11" ht="14.4" customHeight="1" x14ac:dyDescent="0.3">
      <c r="A295" s="833" t="s">
        <v>562</v>
      </c>
      <c r="B295" s="834" t="s">
        <v>563</v>
      </c>
      <c r="C295" s="837" t="s">
        <v>590</v>
      </c>
      <c r="D295" s="865" t="s">
        <v>591</v>
      </c>
      <c r="E295" s="837" t="s">
        <v>1930</v>
      </c>
      <c r="F295" s="865" t="s">
        <v>1931</v>
      </c>
      <c r="G295" s="837" t="s">
        <v>2010</v>
      </c>
      <c r="H295" s="837" t="s">
        <v>2011</v>
      </c>
      <c r="I295" s="851">
        <v>2463</v>
      </c>
      <c r="J295" s="851">
        <v>2</v>
      </c>
      <c r="K295" s="852">
        <v>4926</v>
      </c>
    </row>
    <row r="296" spans="1:11" ht="14.4" customHeight="1" x14ac:dyDescent="0.3">
      <c r="A296" s="833" t="s">
        <v>562</v>
      </c>
      <c r="B296" s="834" t="s">
        <v>563</v>
      </c>
      <c r="C296" s="837" t="s">
        <v>590</v>
      </c>
      <c r="D296" s="865" t="s">
        <v>591</v>
      </c>
      <c r="E296" s="837" t="s">
        <v>1930</v>
      </c>
      <c r="F296" s="865" t="s">
        <v>1931</v>
      </c>
      <c r="G296" s="837" t="s">
        <v>2012</v>
      </c>
      <c r="H296" s="837" t="s">
        <v>2013</v>
      </c>
      <c r="I296" s="851">
        <v>2463</v>
      </c>
      <c r="J296" s="851">
        <v>6</v>
      </c>
      <c r="K296" s="852">
        <v>14778</v>
      </c>
    </row>
    <row r="297" spans="1:11" ht="14.4" customHeight="1" x14ac:dyDescent="0.3">
      <c r="A297" s="833" t="s">
        <v>562</v>
      </c>
      <c r="B297" s="834" t="s">
        <v>563</v>
      </c>
      <c r="C297" s="837" t="s">
        <v>590</v>
      </c>
      <c r="D297" s="865" t="s">
        <v>591</v>
      </c>
      <c r="E297" s="837" t="s">
        <v>1930</v>
      </c>
      <c r="F297" s="865" t="s">
        <v>1931</v>
      </c>
      <c r="G297" s="837" t="s">
        <v>2014</v>
      </c>
      <c r="H297" s="837" t="s">
        <v>2015</v>
      </c>
      <c r="I297" s="851">
        <v>2209</v>
      </c>
      <c r="J297" s="851">
        <v>2</v>
      </c>
      <c r="K297" s="852">
        <v>4418</v>
      </c>
    </row>
    <row r="298" spans="1:11" ht="14.4" customHeight="1" x14ac:dyDescent="0.3">
      <c r="A298" s="833" t="s">
        <v>562</v>
      </c>
      <c r="B298" s="834" t="s">
        <v>563</v>
      </c>
      <c r="C298" s="837" t="s">
        <v>590</v>
      </c>
      <c r="D298" s="865" t="s">
        <v>591</v>
      </c>
      <c r="E298" s="837" t="s">
        <v>1930</v>
      </c>
      <c r="F298" s="865" t="s">
        <v>1931</v>
      </c>
      <c r="G298" s="837" t="s">
        <v>2016</v>
      </c>
      <c r="H298" s="837" t="s">
        <v>2017</v>
      </c>
      <c r="I298" s="851">
        <v>2209</v>
      </c>
      <c r="J298" s="851">
        <v>5</v>
      </c>
      <c r="K298" s="852">
        <v>11045</v>
      </c>
    </row>
    <row r="299" spans="1:11" ht="14.4" customHeight="1" x14ac:dyDescent="0.3">
      <c r="A299" s="833" t="s">
        <v>562</v>
      </c>
      <c r="B299" s="834" t="s">
        <v>563</v>
      </c>
      <c r="C299" s="837" t="s">
        <v>590</v>
      </c>
      <c r="D299" s="865" t="s">
        <v>591</v>
      </c>
      <c r="E299" s="837" t="s">
        <v>1930</v>
      </c>
      <c r="F299" s="865" t="s">
        <v>1931</v>
      </c>
      <c r="G299" s="837" t="s">
        <v>2018</v>
      </c>
      <c r="H299" s="837" t="s">
        <v>2019</v>
      </c>
      <c r="I299" s="851">
        <v>2209</v>
      </c>
      <c r="J299" s="851">
        <v>1</v>
      </c>
      <c r="K299" s="852">
        <v>2209</v>
      </c>
    </row>
    <row r="300" spans="1:11" ht="14.4" customHeight="1" x14ac:dyDescent="0.3">
      <c r="A300" s="833" t="s">
        <v>562</v>
      </c>
      <c r="B300" s="834" t="s">
        <v>563</v>
      </c>
      <c r="C300" s="837" t="s">
        <v>590</v>
      </c>
      <c r="D300" s="865" t="s">
        <v>591</v>
      </c>
      <c r="E300" s="837" t="s">
        <v>1930</v>
      </c>
      <c r="F300" s="865" t="s">
        <v>1931</v>
      </c>
      <c r="G300" s="837" t="s">
        <v>2020</v>
      </c>
      <c r="H300" s="837" t="s">
        <v>2021</v>
      </c>
      <c r="I300" s="851">
        <v>13089.833333333334</v>
      </c>
      <c r="J300" s="851">
        <v>5</v>
      </c>
      <c r="K300" s="852">
        <v>78489.5</v>
      </c>
    </row>
    <row r="301" spans="1:11" ht="14.4" customHeight="1" x14ac:dyDescent="0.3">
      <c r="A301" s="833" t="s">
        <v>562</v>
      </c>
      <c r="B301" s="834" t="s">
        <v>563</v>
      </c>
      <c r="C301" s="837" t="s">
        <v>590</v>
      </c>
      <c r="D301" s="865" t="s">
        <v>591</v>
      </c>
      <c r="E301" s="837" t="s">
        <v>1930</v>
      </c>
      <c r="F301" s="865" t="s">
        <v>1931</v>
      </c>
      <c r="G301" s="837" t="s">
        <v>2022</v>
      </c>
      <c r="H301" s="837" t="s">
        <v>2023</v>
      </c>
      <c r="I301" s="851">
        <v>51842</v>
      </c>
      <c r="J301" s="851">
        <v>1</v>
      </c>
      <c r="K301" s="852">
        <v>51842</v>
      </c>
    </row>
    <row r="302" spans="1:11" ht="14.4" customHeight="1" x14ac:dyDescent="0.3">
      <c r="A302" s="833" t="s">
        <v>562</v>
      </c>
      <c r="B302" s="834" t="s">
        <v>563</v>
      </c>
      <c r="C302" s="837" t="s">
        <v>590</v>
      </c>
      <c r="D302" s="865" t="s">
        <v>591</v>
      </c>
      <c r="E302" s="837" t="s">
        <v>1930</v>
      </c>
      <c r="F302" s="865" t="s">
        <v>1931</v>
      </c>
      <c r="G302" s="837" t="s">
        <v>2024</v>
      </c>
      <c r="H302" s="837" t="s">
        <v>2025</v>
      </c>
      <c r="I302" s="851">
        <v>51842</v>
      </c>
      <c r="J302" s="851">
        <v>1</v>
      </c>
      <c r="K302" s="852">
        <v>51842</v>
      </c>
    </row>
    <row r="303" spans="1:11" ht="14.4" customHeight="1" x14ac:dyDescent="0.3">
      <c r="A303" s="833" t="s">
        <v>562</v>
      </c>
      <c r="B303" s="834" t="s">
        <v>563</v>
      </c>
      <c r="C303" s="837" t="s">
        <v>590</v>
      </c>
      <c r="D303" s="865" t="s">
        <v>591</v>
      </c>
      <c r="E303" s="837" t="s">
        <v>1930</v>
      </c>
      <c r="F303" s="865" t="s">
        <v>1931</v>
      </c>
      <c r="G303" s="837" t="s">
        <v>2026</v>
      </c>
      <c r="H303" s="837" t="s">
        <v>2027</v>
      </c>
      <c r="I303" s="851">
        <v>51842</v>
      </c>
      <c r="J303" s="851">
        <v>1</v>
      </c>
      <c r="K303" s="852">
        <v>51842</v>
      </c>
    </row>
    <row r="304" spans="1:11" ht="14.4" customHeight="1" x14ac:dyDescent="0.3">
      <c r="A304" s="833" t="s">
        <v>562</v>
      </c>
      <c r="B304" s="834" t="s">
        <v>563</v>
      </c>
      <c r="C304" s="837" t="s">
        <v>590</v>
      </c>
      <c r="D304" s="865" t="s">
        <v>591</v>
      </c>
      <c r="E304" s="837" t="s">
        <v>1930</v>
      </c>
      <c r="F304" s="865" t="s">
        <v>1931</v>
      </c>
      <c r="G304" s="837" t="s">
        <v>2028</v>
      </c>
      <c r="H304" s="837" t="s">
        <v>2029</v>
      </c>
      <c r="I304" s="851">
        <v>552</v>
      </c>
      <c r="J304" s="851">
        <v>1</v>
      </c>
      <c r="K304" s="852">
        <v>552</v>
      </c>
    </row>
    <row r="305" spans="1:11" ht="14.4" customHeight="1" x14ac:dyDescent="0.3">
      <c r="A305" s="833" t="s">
        <v>562</v>
      </c>
      <c r="B305" s="834" t="s">
        <v>563</v>
      </c>
      <c r="C305" s="837" t="s">
        <v>590</v>
      </c>
      <c r="D305" s="865" t="s">
        <v>591</v>
      </c>
      <c r="E305" s="837" t="s">
        <v>1930</v>
      </c>
      <c r="F305" s="865" t="s">
        <v>1931</v>
      </c>
      <c r="G305" s="837" t="s">
        <v>2030</v>
      </c>
      <c r="H305" s="837" t="s">
        <v>2031</v>
      </c>
      <c r="I305" s="851">
        <v>552</v>
      </c>
      <c r="J305" s="851">
        <v>4</v>
      </c>
      <c r="K305" s="852">
        <v>2208</v>
      </c>
    </row>
    <row r="306" spans="1:11" ht="14.4" customHeight="1" x14ac:dyDescent="0.3">
      <c r="A306" s="833" t="s">
        <v>562</v>
      </c>
      <c r="B306" s="834" t="s">
        <v>563</v>
      </c>
      <c r="C306" s="837" t="s">
        <v>590</v>
      </c>
      <c r="D306" s="865" t="s">
        <v>591</v>
      </c>
      <c r="E306" s="837" t="s">
        <v>1930</v>
      </c>
      <c r="F306" s="865" t="s">
        <v>1931</v>
      </c>
      <c r="G306" s="837" t="s">
        <v>2032</v>
      </c>
      <c r="H306" s="837" t="s">
        <v>2033</v>
      </c>
      <c r="I306" s="851">
        <v>50600</v>
      </c>
      <c r="J306" s="851">
        <v>1</v>
      </c>
      <c r="K306" s="852">
        <v>50600</v>
      </c>
    </row>
    <row r="307" spans="1:11" ht="14.4" customHeight="1" x14ac:dyDescent="0.3">
      <c r="A307" s="833" t="s">
        <v>562</v>
      </c>
      <c r="B307" s="834" t="s">
        <v>563</v>
      </c>
      <c r="C307" s="837" t="s">
        <v>590</v>
      </c>
      <c r="D307" s="865" t="s">
        <v>591</v>
      </c>
      <c r="E307" s="837" t="s">
        <v>1930</v>
      </c>
      <c r="F307" s="865" t="s">
        <v>1931</v>
      </c>
      <c r="G307" s="837" t="s">
        <v>2034</v>
      </c>
      <c r="H307" s="837" t="s">
        <v>2035</v>
      </c>
      <c r="I307" s="851">
        <v>473.45999145507813</v>
      </c>
      <c r="J307" s="851">
        <v>1</v>
      </c>
      <c r="K307" s="852">
        <v>473.45999145507813</v>
      </c>
    </row>
    <row r="308" spans="1:11" ht="14.4" customHeight="1" x14ac:dyDescent="0.3">
      <c r="A308" s="833" t="s">
        <v>562</v>
      </c>
      <c r="B308" s="834" t="s">
        <v>563</v>
      </c>
      <c r="C308" s="837" t="s">
        <v>590</v>
      </c>
      <c r="D308" s="865" t="s">
        <v>591</v>
      </c>
      <c r="E308" s="837" t="s">
        <v>1930</v>
      </c>
      <c r="F308" s="865" t="s">
        <v>1931</v>
      </c>
      <c r="G308" s="837" t="s">
        <v>2036</v>
      </c>
      <c r="H308" s="837" t="s">
        <v>2037</v>
      </c>
      <c r="I308" s="851">
        <v>473.45999145507813</v>
      </c>
      <c r="J308" s="851">
        <v>4</v>
      </c>
      <c r="K308" s="852">
        <v>1893.8299865722656</v>
      </c>
    </row>
    <row r="309" spans="1:11" ht="14.4" customHeight="1" x14ac:dyDescent="0.3">
      <c r="A309" s="833" t="s">
        <v>562</v>
      </c>
      <c r="B309" s="834" t="s">
        <v>563</v>
      </c>
      <c r="C309" s="837" t="s">
        <v>590</v>
      </c>
      <c r="D309" s="865" t="s">
        <v>591</v>
      </c>
      <c r="E309" s="837" t="s">
        <v>1930</v>
      </c>
      <c r="F309" s="865" t="s">
        <v>1931</v>
      </c>
      <c r="G309" s="837" t="s">
        <v>2038</v>
      </c>
      <c r="H309" s="837" t="s">
        <v>2039</v>
      </c>
      <c r="I309" s="851">
        <v>473.45999145507813</v>
      </c>
      <c r="J309" s="851">
        <v>4</v>
      </c>
      <c r="K309" s="852">
        <v>1893.8299865722656</v>
      </c>
    </row>
    <row r="310" spans="1:11" ht="14.4" customHeight="1" x14ac:dyDescent="0.3">
      <c r="A310" s="833" t="s">
        <v>562</v>
      </c>
      <c r="B310" s="834" t="s">
        <v>563</v>
      </c>
      <c r="C310" s="837" t="s">
        <v>590</v>
      </c>
      <c r="D310" s="865" t="s">
        <v>591</v>
      </c>
      <c r="E310" s="837" t="s">
        <v>1930</v>
      </c>
      <c r="F310" s="865" t="s">
        <v>1931</v>
      </c>
      <c r="G310" s="837" t="s">
        <v>2040</v>
      </c>
      <c r="H310" s="837" t="s">
        <v>2041</v>
      </c>
      <c r="I310" s="851">
        <v>586.8499755859375</v>
      </c>
      <c r="J310" s="851">
        <v>1</v>
      </c>
      <c r="K310" s="852">
        <v>586.8499755859375</v>
      </c>
    </row>
    <row r="311" spans="1:11" ht="14.4" customHeight="1" x14ac:dyDescent="0.3">
      <c r="A311" s="833" t="s">
        <v>562</v>
      </c>
      <c r="B311" s="834" t="s">
        <v>563</v>
      </c>
      <c r="C311" s="837" t="s">
        <v>590</v>
      </c>
      <c r="D311" s="865" t="s">
        <v>591</v>
      </c>
      <c r="E311" s="837" t="s">
        <v>1930</v>
      </c>
      <c r="F311" s="865" t="s">
        <v>1931</v>
      </c>
      <c r="G311" s="837" t="s">
        <v>2042</v>
      </c>
      <c r="H311" s="837" t="s">
        <v>2043</v>
      </c>
      <c r="I311" s="851">
        <v>473.45999145507813</v>
      </c>
      <c r="J311" s="851">
        <v>5</v>
      </c>
      <c r="K311" s="852">
        <v>2367.280029296875</v>
      </c>
    </row>
    <row r="312" spans="1:11" ht="14.4" customHeight="1" x14ac:dyDescent="0.3">
      <c r="A312" s="833" t="s">
        <v>562</v>
      </c>
      <c r="B312" s="834" t="s">
        <v>563</v>
      </c>
      <c r="C312" s="837" t="s">
        <v>590</v>
      </c>
      <c r="D312" s="865" t="s">
        <v>591</v>
      </c>
      <c r="E312" s="837" t="s">
        <v>1930</v>
      </c>
      <c r="F312" s="865" t="s">
        <v>1931</v>
      </c>
      <c r="G312" s="837" t="s">
        <v>2044</v>
      </c>
      <c r="H312" s="837" t="s">
        <v>2045</v>
      </c>
      <c r="I312" s="851">
        <v>3704.7857142857142</v>
      </c>
      <c r="J312" s="851">
        <v>10</v>
      </c>
      <c r="K312" s="852">
        <v>51865</v>
      </c>
    </row>
    <row r="313" spans="1:11" ht="14.4" customHeight="1" x14ac:dyDescent="0.3">
      <c r="A313" s="833" t="s">
        <v>562</v>
      </c>
      <c r="B313" s="834" t="s">
        <v>563</v>
      </c>
      <c r="C313" s="837" t="s">
        <v>590</v>
      </c>
      <c r="D313" s="865" t="s">
        <v>591</v>
      </c>
      <c r="E313" s="837" t="s">
        <v>1930</v>
      </c>
      <c r="F313" s="865" t="s">
        <v>1931</v>
      </c>
      <c r="G313" s="837" t="s">
        <v>2046</v>
      </c>
      <c r="H313" s="837" t="s">
        <v>2047</v>
      </c>
      <c r="I313" s="851">
        <v>5186.5</v>
      </c>
      <c r="J313" s="851">
        <v>6</v>
      </c>
      <c r="K313" s="852">
        <v>31119</v>
      </c>
    </row>
    <row r="314" spans="1:11" ht="14.4" customHeight="1" x14ac:dyDescent="0.3">
      <c r="A314" s="833" t="s">
        <v>562</v>
      </c>
      <c r="B314" s="834" t="s">
        <v>563</v>
      </c>
      <c r="C314" s="837" t="s">
        <v>590</v>
      </c>
      <c r="D314" s="865" t="s">
        <v>591</v>
      </c>
      <c r="E314" s="837" t="s">
        <v>1930</v>
      </c>
      <c r="F314" s="865" t="s">
        <v>1931</v>
      </c>
      <c r="G314" s="837" t="s">
        <v>2048</v>
      </c>
      <c r="H314" s="837" t="s">
        <v>2049</v>
      </c>
      <c r="I314" s="851">
        <v>4538.25</v>
      </c>
      <c r="J314" s="851">
        <v>17</v>
      </c>
      <c r="K314" s="852">
        <v>88170.5</v>
      </c>
    </row>
    <row r="315" spans="1:11" ht="14.4" customHeight="1" x14ac:dyDescent="0.3">
      <c r="A315" s="833" t="s">
        <v>562</v>
      </c>
      <c r="B315" s="834" t="s">
        <v>563</v>
      </c>
      <c r="C315" s="837" t="s">
        <v>590</v>
      </c>
      <c r="D315" s="865" t="s">
        <v>591</v>
      </c>
      <c r="E315" s="837" t="s">
        <v>1930</v>
      </c>
      <c r="F315" s="865" t="s">
        <v>1931</v>
      </c>
      <c r="G315" s="837" t="s">
        <v>2050</v>
      </c>
      <c r="H315" s="837" t="s">
        <v>2051</v>
      </c>
      <c r="I315" s="851">
        <v>4149.3</v>
      </c>
      <c r="J315" s="851">
        <v>7</v>
      </c>
      <c r="K315" s="852">
        <v>36305.5</v>
      </c>
    </row>
    <row r="316" spans="1:11" ht="14.4" customHeight="1" x14ac:dyDescent="0.3">
      <c r="A316" s="833" t="s">
        <v>562</v>
      </c>
      <c r="B316" s="834" t="s">
        <v>563</v>
      </c>
      <c r="C316" s="837" t="s">
        <v>590</v>
      </c>
      <c r="D316" s="865" t="s">
        <v>591</v>
      </c>
      <c r="E316" s="837" t="s">
        <v>1930</v>
      </c>
      <c r="F316" s="865" t="s">
        <v>1931</v>
      </c>
      <c r="G316" s="837" t="s">
        <v>2052</v>
      </c>
      <c r="H316" s="837" t="s">
        <v>2053</v>
      </c>
      <c r="I316" s="851">
        <v>5186.5</v>
      </c>
      <c r="J316" s="851">
        <v>5</v>
      </c>
      <c r="K316" s="852">
        <v>25932.5</v>
      </c>
    </row>
    <row r="317" spans="1:11" ht="14.4" customHeight="1" x14ac:dyDescent="0.3">
      <c r="A317" s="833" t="s">
        <v>562</v>
      </c>
      <c r="B317" s="834" t="s">
        <v>563</v>
      </c>
      <c r="C317" s="837" t="s">
        <v>590</v>
      </c>
      <c r="D317" s="865" t="s">
        <v>591</v>
      </c>
      <c r="E317" s="837" t="s">
        <v>1930</v>
      </c>
      <c r="F317" s="865" t="s">
        <v>1931</v>
      </c>
      <c r="G317" s="837" t="s">
        <v>2054</v>
      </c>
      <c r="H317" s="837" t="s">
        <v>2055</v>
      </c>
      <c r="I317" s="851">
        <v>5186.5</v>
      </c>
      <c r="J317" s="851">
        <v>2</v>
      </c>
      <c r="K317" s="852">
        <v>10373</v>
      </c>
    </row>
    <row r="318" spans="1:11" ht="14.4" customHeight="1" x14ac:dyDescent="0.3">
      <c r="A318" s="833" t="s">
        <v>562</v>
      </c>
      <c r="B318" s="834" t="s">
        <v>563</v>
      </c>
      <c r="C318" s="837" t="s">
        <v>590</v>
      </c>
      <c r="D318" s="865" t="s">
        <v>591</v>
      </c>
      <c r="E318" s="837" t="s">
        <v>1930</v>
      </c>
      <c r="F318" s="865" t="s">
        <v>1931</v>
      </c>
      <c r="G318" s="837" t="s">
        <v>2056</v>
      </c>
      <c r="H318" s="837" t="s">
        <v>2057</v>
      </c>
      <c r="I318" s="851">
        <v>5186.5</v>
      </c>
      <c r="J318" s="851">
        <v>4</v>
      </c>
      <c r="K318" s="852">
        <v>20746</v>
      </c>
    </row>
    <row r="319" spans="1:11" ht="14.4" customHeight="1" x14ac:dyDescent="0.3">
      <c r="A319" s="833" t="s">
        <v>562</v>
      </c>
      <c r="B319" s="834" t="s">
        <v>563</v>
      </c>
      <c r="C319" s="837" t="s">
        <v>590</v>
      </c>
      <c r="D319" s="865" t="s">
        <v>591</v>
      </c>
      <c r="E319" s="837" t="s">
        <v>1930</v>
      </c>
      <c r="F319" s="865" t="s">
        <v>1931</v>
      </c>
      <c r="G319" s="837" t="s">
        <v>2058</v>
      </c>
      <c r="H319" s="837" t="s">
        <v>2059</v>
      </c>
      <c r="I319" s="851">
        <v>5186.5</v>
      </c>
      <c r="J319" s="851">
        <v>2</v>
      </c>
      <c r="K319" s="852">
        <v>10373</v>
      </c>
    </row>
    <row r="320" spans="1:11" ht="14.4" customHeight="1" x14ac:dyDescent="0.3">
      <c r="A320" s="833" t="s">
        <v>562</v>
      </c>
      <c r="B320" s="834" t="s">
        <v>563</v>
      </c>
      <c r="C320" s="837" t="s">
        <v>590</v>
      </c>
      <c r="D320" s="865" t="s">
        <v>591</v>
      </c>
      <c r="E320" s="837" t="s">
        <v>1930</v>
      </c>
      <c r="F320" s="865" t="s">
        <v>1931</v>
      </c>
      <c r="G320" s="837" t="s">
        <v>2060</v>
      </c>
      <c r="H320" s="837" t="s">
        <v>2061</v>
      </c>
      <c r="I320" s="851">
        <v>4445.6428571428569</v>
      </c>
      <c r="J320" s="851">
        <v>14</v>
      </c>
      <c r="K320" s="852">
        <v>72611</v>
      </c>
    </row>
    <row r="321" spans="1:11" ht="14.4" customHeight="1" x14ac:dyDescent="0.3">
      <c r="A321" s="833" t="s">
        <v>562</v>
      </c>
      <c r="B321" s="834" t="s">
        <v>563</v>
      </c>
      <c r="C321" s="837" t="s">
        <v>590</v>
      </c>
      <c r="D321" s="865" t="s">
        <v>591</v>
      </c>
      <c r="E321" s="837" t="s">
        <v>1930</v>
      </c>
      <c r="F321" s="865" t="s">
        <v>1931</v>
      </c>
      <c r="G321" s="837" t="s">
        <v>2062</v>
      </c>
      <c r="H321" s="837" t="s">
        <v>2063</v>
      </c>
      <c r="I321" s="851">
        <v>5186.5</v>
      </c>
      <c r="J321" s="851">
        <v>45</v>
      </c>
      <c r="K321" s="852">
        <v>233392.5</v>
      </c>
    </row>
    <row r="322" spans="1:11" ht="14.4" customHeight="1" x14ac:dyDescent="0.3">
      <c r="A322" s="833" t="s">
        <v>562</v>
      </c>
      <c r="B322" s="834" t="s">
        <v>563</v>
      </c>
      <c r="C322" s="837" t="s">
        <v>590</v>
      </c>
      <c r="D322" s="865" t="s">
        <v>591</v>
      </c>
      <c r="E322" s="837" t="s">
        <v>1930</v>
      </c>
      <c r="F322" s="865" t="s">
        <v>1931</v>
      </c>
      <c r="G322" s="837" t="s">
        <v>2064</v>
      </c>
      <c r="H322" s="837" t="s">
        <v>2065</v>
      </c>
      <c r="I322" s="851">
        <v>5186.5</v>
      </c>
      <c r="J322" s="851">
        <v>44</v>
      </c>
      <c r="K322" s="852">
        <v>228206</v>
      </c>
    </row>
    <row r="323" spans="1:11" ht="14.4" customHeight="1" x14ac:dyDescent="0.3">
      <c r="A323" s="833" t="s">
        <v>562</v>
      </c>
      <c r="B323" s="834" t="s">
        <v>563</v>
      </c>
      <c r="C323" s="837" t="s">
        <v>590</v>
      </c>
      <c r="D323" s="865" t="s">
        <v>591</v>
      </c>
      <c r="E323" s="837" t="s">
        <v>1930</v>
      </c>
      <c r="F323" s="865" t="s">
        <v>1931</v>
      </c>
      <c r="G323" s="837" t="s">
        <v>2066</v>
      </c>
      <c r="H323" s="837" t="s">
        <v>2067</v>
      </c>
      <c r="I323" s="851">
        <v>777.61904761904759</v>
      </c>
      <c r="J323" s="851">
        <v>156</v>
      </c>
      <c r="K323" s="852">
        <v>125580</v>
      </c>
    </row>
    <row r="324" spans="1:11" ht="14.4" customHeight="1" x14ac:dyDescent="0.3">
      <c r="A324" s="833" t="s">
        <v>562</v>
      </c>
      <c r="B324" s="834" t="s">
        <v>563</v>
      </c>
      <c r="C324" s="837" t="s">
        <v>590</v>
      </c>
      <c r="D324" s="865" t="s">
        <v>591</v>
      </c>
      <c r="E324" s="837" t="s">
        <v>1930</v>
      </c>
      <c r="F324" s="865" t="s">
        <v>1931</v>
      </c>
      <c r="G324" s="837" t="s">
        <v>2068</v>
      </c>
      <c r="H324" s="837" t="s">
        <v>2069</v>
      </c>
      <c r="I324" s="851">
        <v>1920.5</v>
      </c>
      <c r="J324" s="851">
        <v>4</v>
      </c>
      <c r="K324" s="852">
        <v>7682</v>
      </c>
    </row>
    <row r="325" spans="1:11" ht="14.4" customHeight="1" x14ac:dyDescent="0.3">
      <c r="A325" s="833" t="s">
        <v>562</v>
      </c>
      <c r="B325" s="834" t="s">
        <v>563</v>
      </c>
      <c r="C325" s="837" t="s">
        <v>590</v>
      </c>
      <c r="D325" s="865" t="s">
        <v>591</v>
      </c>
      <c r="E325" s="837" t="s">
        <v>1930</v>
      </c>
      <c r="F325" s="865" t="s">
        <v>1931</v>
      </c>
      <c r="G325" s="837" t="s">
        <v>2070</v>
      </c>
      <c r="H325" s="837" t="s">
        <v>2071</v>
      </c>
      <c r="I325" s="851">
        <v>1920.5</v>
      </c>
      <c r="J325" s="851">
        <v>2</v>
      </c>
      <c r="K325" s="852">
        <v>3841</v>
      </c>
    </row>
    <row r="326" spans="1:11" ht="14.4" customHeight="1" x14ac:dyDescent="0.3">
      <c r="A326" s="833" t="s">
        <v>562</v>
      </c>
      <c r="B326" s="834" t="s">
        <v>563</v>
      </c>
      <c r="C326" s="837" t="s">
        <v>590</v>
      </c>
      <c r="D326" s="865" t="s">
        <v>591</v>
      </c>
      <c r="E326" s="837" t="s">
        <v>1930</v>
      </c>
      <c r="F326" s="865" t="s">
        <v>1931</v>
      </c>
      <c r="G326" s="837" t="s">
        <v>2072</v>
      </c>
      <c r="H326" s="837" t="s">
        <v>2073</v>
      </c>
      <c r="I326" s="851">
        <v>5520</v>
      </c>
      <c r="J326" s="851">
        <v>12</v>
      </c>
      <c r="K326" s="852">
        <v>66240</v>
      </c>
    </row>
    <row r="327" spans="1:11" ht="14.4" customHeight="1" x14ac:dyDescent="0.3">
      <c r="A327" s="833" t="s">
        <v>562</v>
      </c>
      <c r="B327" s="834" t="s">
        <v>563</v>
      </c>
      <c r="C327" s="837" t="s">
        <v>590</v>
      </c>
      <c r="D327" s="865" t="s">
        <v>591</v>
      </c>
      <c r="E327" s="837" t="s">
        <v>1930</v>
      </c>
      <c r="F327" s="865" t="s">
        <v>1931</v>
      </c>
      <c r="G327" s="837" t="s">
        <v>2074</v>
      </c>
      <c r="H327" s="837" t="s">
        <v>2075</v>
      </c>
      <c r="I327" s="851">
        <v>3928.340087890625</v>
      </c>
      <c r="J327" s="851">
        <v>3</v>
      </c>
      <c r="K327" s="852">
        <v>11785.020263671875</v>
      </c>
    </row>
    <row r="328" spans="1:11" ht="14.4" customHeight="1" x14ac:dyDescent="0.3">
      <c r="A328" s="833" t="s">
        <v>562</v>
      </c>
      <c r="B328" s="834" t="s">
        <v>563</v>
      </c>
      <c r="C328" s="837" t="s">
        <v>590</v>
      </c>
      <c r="D328" s="865" t="s">
        <v>591</v>
      </c>
      <c r="E328" s="837" t="s">
        <v>1930</v>
      </c>
      <c r="F328" s="865" t="s">
        <v>1931</v>
      </c>
      <c r="G328" s="837" t="s">
        <v>2076</v>
      </c>
      <c r="H328" s="837" t="s">
        <v>2077</v>
      </c>
      <c r="I328" s="851">
        <v>3928.35009765625</v>
      </c>
      <c r="J328" s="851">
        <v>2</v>
      </c>
      <c r="K328" s="852">
        <v>7856.68994140625</v>
      </c>
    </row>
    <row r="329" spans="1:11" ht="14.4" customHeight="1" x14ac:dyDescent="0.3">
      <c r="A329" s="833" t="s">
        <v>562</v>
      </c>
      <c r="B329" s="834" t="s">
        <v>563</v>
      </c>
      <c r="C329" s="837" t="s">
        <v>590</v>
      </c>
      <c r="D329" s="865" t="s">
        <v>591</v>
      </c>
      <c r="E329" s="837" t="s">
        <v>1930</v>
      </c>
      <c r="F329" s="865" t="s">
        <v>1931</v>
      </c>
      <c r="G329" s="837" t="s">
        <v>2078</v>
      </c>
      <c r="H329" s="837" t="s">
        <v>2079</v>
      </c>
      <c r="I329" s="851">
        <v>4385.3798828125</v>
      </c>
      <c r="J329" s="851">
        <v>2</v>
      </c>
      <c r="K329" s="852">
        <v>8770.75</v>
      </c>
    </row>
    <row r="330" spans="1:11" ht="14.4" customHeight="1" x14ac:dyDescent="0.3">
      <c r="A330" s="833" t="s">
        <v>562</v>
      </c>
      <c r="B330" s="834" t="s">
        <v>563</v>
      </c>
      <c r="C330" s="837" t="s">
        <v>590</v>
      </c>
      <c r="D330" s="865" t="s">
        <v>591</v>
      </c>
      <c r="E330" s="837" t="s">
        <v>1930</v>
      </c>
      <c r="F330" s="865" t="s">
        <v>1931</v>
      </c>
      <c r="G330" s="837" t="s">
        <v>2080</v>
      </c>
      <c r="H330" s="837" t="s">
        <v>2081</v>
      </c>
      <c r="I330" s="851">
        <v>3928.3434244791665</v>
      </c>
      <c r="J330" s="851">
        <v>3</v>
      </c>
      <c r="K330" s="852">
        <v>11785.0302734375</v>
      </c>
    </row>
    <row r="331" spans="1:11" ht="14.4" customHeight="1" x14ac:dyDescent="0.3">
      <c r="A331" s="833" t="s">
        <v>562</v>
      </c>
      <c r="B331" s="834" t="s">
        <v>563</v>
      </c>
      <c r="C331" s="837" t="s">
        <v>590</v>
      </c>
      <c r="D331" s="865" t="s">
        <v>591</v>
      </c>
      <c r="E331" s="837" t="s">
        <v>1930</v>
      </c>
      <c r="F331" s="865" t="s">
        <v>1931</v>
      </c>
      <c r="G331" s="837" t="s">
        <v>2082</v>
      </c>
      <c r="H331" s="837" t="s">
        <v>2083</v>
      </c>
      <c r="I331" s="851">
        <v>51842</v>
      </c>
      <c r="J331" s="851">
        <v>1</v>
      </c>
      <c r="K331" s="852">
        <v>51842</v>
      </c>
    </row>
    <row r="332" spans="1:11" ht="14.4" customHeight="1" x14ac:dyDescent="0.3">
      <c r="A332" s="833" t="s">
        <v>562</v>
      </c>
      <c r="B332" s="834" t="s">
        <v>563</v>
      </c>
      <c r="C332" s="837" t="s">
        <v>590</v>
      </c>
      <c r="D332" s="865" t="s">
        <v>591</v>
      </c>
      <c r="E332" s="837" t="s">
        <v>1930</v>
      </c>
      <c r="F332" s="865" t="s">
        <v>1931</v>
      </c>
      <c r="G332" s="837" t="s">
        <v>2084</v>
      </c>
      <c r="H332" s="837" t="s">
        <v>2085</v>
      </c>
      <c r="I332" s="851">
        <v>552</v>
      </c>
      <c r="J332" s="851">
        <v>8</v>
      </c>
      <c r="K332" s="852">
        <v>4416</v>
      </c>
    </row>
    <row r="333" spans="1:11" ht="14.4" customHeight="1" x14ac:dyDescent="0.3">
      <c r="A333" s="833" t="s">
        <v>562</v>
      </c>
      <c r="B333" s="834" t="s">
        <v>563</v>
      </c>
      <c r="C333" s="837" t="s">
        <v>590</v>
      </c>
      <c r="D333" s="865" t="s">
        <v>591</v>
      </c>
      <c r="E333" s="837" t="s">
        <v>1930</v>
      </c>
      <c r="F333" s="865" t="s">
        <v>1931</v>
      </c>
      <c r="G333" s="837" t="s">
        <v>2086</v>
      </c>
      <c r="H333" s="837" t="s">
        <v>2087</v>
      </c>
      <c r="I333" s="851">
        <v>2121.4120605468752</v>
      </c>
      <c r="J333" s="851">
        <v>10</v>
      </c>
      <c r="K333" s="852">
        <v>21214.12060546875</v>
      </c>
    </row>
    <row r="334" spans="1:11" ht="14.4" customHeight="1" x14ac:dyDescent="0.3">
      <c r="A334" s="833" t="s">
        <v>562</v>
      </c>
      <c r="B334" s="834" t="s">
        <v>563</v>
      </c>
      <c r="C334" s="837" t="s">
        <v>590</v>
      </c>
      <c r="D334" s="865" t="s">
        <v>591</v>
      </c>
      <c r="E334" s="837" t="s">
        <v>1930</v>
      </c>
      <c r="F334" s="865" t="s">
        <v>1931</v>
      </c>
      <c r="G334" s="837" t="s">
        <v>2088</v>
      </c>
      <c r="H334" s="837" t="s">
        <v>2089</v>
      </c>
      <c r="I334" s="851">
        <v>805.77001953125</v>
      </c>
      <c r="J334" s="851">
        <v>10</v>
      </c>
      <c r="K334" s="852">
        <v>8057.72998046875</v>
      </c>
    </row>
    <row r="335" spans="1:11" ht="14.4" customHeight="1" x14ac:dyDescent="0.3">
      <c r="A335" s="833" t="s">
        <v>562</v>
      </c>
      <c r="B335" s="834" t="s">
        <v>563</v>
      </c>
      <c r="C335" s="837" t="s">
        <v>590</v>
      </c>
      <c r="D335" s="865" t="s">
        <v>591</v>
      </c>
      <c r="E335" s="837" t="s">
        <v>1930</v>
      </c>
      <c r="F335" s="865" t="s">
        <v>1931</v>
      </c>
      <c r="G335" s="837" t="s">
        <v>2090</v>
      </c>
      <c r="H335" s="837" t="s">
        <v>2091</v>
      </c>
      <c r="I335" s="851">
        <v>405.47000122070313</v>
      </c>
      <c r="J335" s="851">
        <v>4</v>
      </c>
      <c r="K335" s="852">
        <v>1621.8699951171875</v>
      </c>
    </row>
    <row r="336" spans="1:11" ht="14.4" customHeight="1" x14ac:dyDescent="0.3">
      <c r="A336" s="833" t="s">
        <v>562</v>
      </c>
      <c r="B336" s="834" t="s">
        <v>563</v>
      </c>
      <c r="C336" s="837" t="s">
        <v>590</v>
      </c>
      <c r="D336" s="865" t="s">
        <v>591</v>
      </c>
      <c r="E336" s="837" t="s">
        <v>1930</v>
      </c>
      <c r="F336" s="865" t="s">
        <v>1931</v>
      </c>
      <c r="G336" s="837" t="s">
        <v>2092</v>
      </c>
      <c r="H336" s="837" t="s">
        <v>2093</v>
      </c>
      <c r="I336" s="851">
        <v>205.19000244140625</v>
      </c>
      <c r="J336" s="851">
        <v>300</v>
      </c>
      <c r="K336" s="852">
        <v>61558.34765625</v>
      </c>
    </row>
    <row r="337" spans="1:11" ht="14.4" customHeight="1" x14ac:dyDescent="0.3">
      <c r="A337" s="833" t="s">
        <v>562</v>
      </c>
      <c r="B337" s="834" t="s">
        <v>563</v>
      </c>
      <c r="C337" s="837" t="s">
        <v>590</v>
      </c>
      <c r="D337" s="865" t="s">
        <v>591</v>
      </c>
      <c r="E337" s="837" t="s">
        <v>1930</v>
      </c>
      <c r="F337" s="865" t="s">
        <v>1931</v>
      </c>
      <c r="G337" s="837" t="s">
        <v>2094</v>
      </c>
      <c r="H337" s="837" t="s">
        <v>2095</v>
      </c>
      <c r="I337" s="851">
        <v>1087.3050537109375</v>
      </c>
      <c r="J337" s="851">
        <v>1</v>
      </c>
      <c r="K337" s="852">
        <v>2174.6001074220985</v>
      </c>
    </row>
    <row r="338" spans="1:11" ht="14.4" customHeight="1" x14ac:dyDescent="0.3">
      <c r="A338" s="833" t="s">
        <v>562</v>
      </c>
      <c r="B338" s="834" t="s">
        <v>563</v>
      </c>
      <c r="C338" s="837" t="s">
        <v>590</v>
      </c>
      <c r="D338" s="865" t="s">
        <v>591</v>
      </c>
      <c r="E338" s="837" t="s">
        <v>1930</v>
      </c>
      <c r="F338" s="865" t="s">
        <v>1931</v>
      </c>
      <c r="G338" s="837" t="s">
        <v>2096</v>
      </c>
      <c r="H338" s="837" t="s">
        <v>2097</v>
      </c>
      <c r="I338" s="851">
        <v>473.45999145507813</v>
      </c>
      <c r="J338" s="851">
        <v>3</v>
      </c>
      <c r="K338" s="852">
        <v>1420.3799743652344</v>
      </c>
    </row>
    <row r="339" spans="1:11" ht="14.4" customHeight="1" x14ac:dyDescent="0.3">
      <c r="A339" s="833" t="s">
        <v>562</v>
      </c>
      <c r="B339" s="834" t="s">
        <v>563</v>
      </c>
      <c r="C339" s="837" t="s">
        <v>590</v>
      </c>
      <c r="D339" s="865" t="s">
        <v>591</v>
      </c>
      <c r="E339" s="837" t="s">
        <v>1930</v>
      </c>
      <c r="F339" s="865" t="s">
        <v>1931</v>
      </c>
      <c r="G339" s="837" t="s">
        <v>2098</v>
      </c>
      <c r="H339" s="837" t="s">
        <v>2099</v>
      </c>
      <c r="I339" s="851">
        <v>2078.06005859375</v>
      </c>
      <c r="J339" s="851">
        <v>3</v>
      </c>
      <c r="K339" s="852">
        <v>6234.18994140625</v>
      </c>
    </row>
    <row r="340" spans="1:11" ht="14.4" customHeight="1" x14ac:dyDescent="0.3">
      <c r="A340" s="833" t="s">
        <v>562</v>
      </c>
      <c r="B340" s="834" t="s">
        <v>563</v>
      </c>
      <c r="C340" s="837" t="s">
        <v>590</v>
      </c>
      <c r="D340" s="865" t="s">
        <v>591</v>
      </c>
      <c r="E340" s="837" t="s">
        <v>1930</v>
      </c>
      <c r="F340" s="865" t="s">
        <v>1931</v>
      </c>
      <c r="G340" s="837" t="s">
        <v>2100</v>
      </c>
      <c r="H340" s="837" t="s">
        <v>2101</v>
      </c>
      <c r="I340" s="851">
        <v>2070.800048828125</v>
      </c>
      <c r="J340" s="851">
        <v>5</v>
      </c>
      <c r="K340" s="852">
        <v>10354.01953125</v>
      </c>
    </row>
    <row r="341" spans="1:11" ht="14.4" customHeight="1" x14ac:dyDescent="0.3">
      <c r="A341" s="833" t="s">
        <v>562</v>
      </c>
      <c r="B341" s="834" t="s">
        <v>563</v>
      </c>
      <c r="C341" s="837" t="s">
        <v>590</v>
      </c>
      <c r="D341" s="865" t="s">
        <v>591</v>
      </c>
      <c r="E341" s="837" t="s">
        <v>2102</v>
      </c>
      <c r="F341" s="865" t="s">
        <v>2103</v>
      </c>
      <c r="G341" s="837" t="s">
        <v>2104</v>
      </c>
      <c r="H341" s="837" t="s">
        <v>2105</v>
      </c>
      <c r="I341" s="851">
        <v>80025.9453125</v>
      </c>
      <c r="J341" s="851">
        <v>5</v>
      </c>
      <c r="K341" s="852">
        <v>400129.71875</v>
      </c>
    </row>
    <row r="342" spans="1:11" ht="14.4" customHeight="1" x14ac:dyDescent="0.3">
      <c r="A342" s="833" t="s">
        <v>562</v>
      </c>
      <c r="B342" s="834" t="s">
        <v>563</v>
      </c>
      <c r="C342" s="837" t="s">
        <v>590</v>
      </c>
      <c r="D342" s="865" t="s">
        <v>591</v>
      </c>
      <c r="E342" s="837" t="s">
        <v>2102</v>
      </c>
      <c r="F342" s="865" t="s">
        <v>2103</v>
      </c>
      <c r="G342" s="837" t="s">
        <v>2106</v>
      </c>
      <c r="H342" s="837" t="s">
        <v>2107</v>
      </c>
      <c r="I342" s="851">
        <v>1.2100000381469727</v>
      </c>
      <c r="J342" s="851">
        <v>15</v>
      </c>
      <c r="K342" s="852">
        <v>18.15000057220459</v>
      </c>
    </row>
    <row r="343" spans="1:11" ht="14.4" customHeight="1" x14ac:dyDescent="0.3">
      <c r="A343" s="833" t="s">
        <v>562</v>
      </c>
      <c r="B343" s="834" t="s">
        <v>563</v>
      </c>
      <c r="C343" s="837" t="s">
        <v>590</v>
      </c>
      <c r="D343" s="865" t="s">
        <v>591</v>
      </c>
      <c r="E343" s="837" t="s">
        <v>2102</v>
      </c>
      <c r="F343" s="865" t="s">
        <v>2103</v>
      </c>
      <c r="G343" s="837" t="s">
        <v>2108</v>
      </c>
      <c r="H343" s="837" t="s">
        <v>2109</v>
      </c>
      <c r="I343" s="851">
        <v>24662.70703125</v>
      </c>
      <c r="J343" s="851">
        <v>5</v>
      </c>
      <c r="K343" s="852">
        <v>123313.51953125</v>
      </c>
    </row>
    <row r="344" spans="1:11" ht="14.4" customHeight="1" x14ac:dyDescent="0.3">
      <c r="A344" s="833" t="s">
        <v>562</v>
      </c>
      <c r="B344" s="834" t="s">
        <v>563</v>
      </c>
      <c r="C344" s="837" t="s">
        <v>590</v>
      </c>
      <c r="D344" s="865" t="s">
        <v>591</v>
      </c>
      <c r="E344" s="837" t="s">
        <v>2102</v>
      </c>
      <c r="F344" s="865" t="s">
        <v>2103</v>
      </c>
      <c r="G344" s="837" t="s">
        <v>2110</v>
      </c>
      <c r="H344" s="837" t="s">
        <v>2111</v>
      </c>
      <c r="I344" s="851">
        <v>24662.7109375</v>
      </c>
      <c r="J344" s="851">
        <v>2</v>
      </c>
      <c r="K344" s="852">
        <v>49325.41015625</v>
      </c>
    </row>
    <row r="345" spans="1:11" ht="14.4" customHeight="1" x14ac:dyDescent="0.3">
      <c r="A345" s="833" t="s">
        <v>562</v>
      </c>
      <c r="B345" s="834" t="s">
        <v>563</v>
      </c>
      <c r="C345" s="837" t="s">
        <v>590</v>
      </c>
      <c r="D345" s="865" t="s">
        <v>591</v>
      </c>
      <c r="E345" s="837" t="s">
        <v>2102</v>
      </c>
      <c r="F345" s="865" t="s">
        <v>2103</v>
      </c>
      <c r="G345" s="837" t="s">
        <v>2112</v>
      </c>
      <c r="H345" s="837" t="s">
        <v>2113</v>
      </c>
      <c r="I345" s="851">
        <v>27782.440546874888</v>
      </c>
      <c r="J345" s="851">
        <v>4</v>
      </c>
      <c r="K345" s="852">
        <v>111129.76218749955</v>
      </c>
    </row>
    <row r="346" spans="1:11" ht="14.4" customHeight="1" x14ac:dyDescent="0.3">
      <c r="A346" s="833" t="s">
        <v>562</v>
      </c>
      <c r="B346" s="834" t="s">
        <v>563</v>
      </c>
      <c r="C346" s="837" t="s">
        <v>590</v>
      </c>
      <c r="D346" s="865" t="s">
        <v>591</v>
      </c>
      <c r="E346" s="837" t="s">
        <v>2102</v>
      </c>
      <c r="F346" s="865" t="s">
        <v>2103</v>
      </c>
      <c r="G346" s="837" t="s">
        <v>2114</v>
      </c>
      <c r="H346" s="837" t="s">
        <v>2115</v>
      </c>
      <c r="I346" s="851">
        <v>99690.393229166672</v>
      </c>
      <c r="J346" s="851">
        <v>3</v>
      </c>
      <c r="K346" s="852">
        <v>299071.1796875</v>
      </c>
    </row>
    <row r="347" spans="1:11" ht="14.4" customHeight="1" x14ac:dyDescent="0.3">
      <c r="A347" s="833" t="s">
        <v>562</v>
      </c>
      <c r="B347" s="834" t="s">
        <v>563</v>
      </c>
      <c r="C347" s="837" t="s">
        <v>590</v>
      </c>
      <c r="D347" s="865" t="s">
        <v>591</v>
      </c>
      <c r="E347" s="837" t="s">
        <v>2102</v>
      </c>
      <c r="F347" s="865" t="s">
        <v>2103</v>
      </c>
      <c r="G347" s="837" t="s">
        <v>2116</v>
      </c>
      <c r="H347" s="837" t="s">
        <v>2117</v>
      </c>
      <c r="I347" s="851">
        <v>1.1499999761581421</v>
      </c>
      <c r="J347" s="851">
        <v>8</v>
      </c>
      <c r="K347" s="852">
        <v>9.2000000476837158</v>
      </c>
    </row>
    <row r="348" spans="1:11" ht="14.4" customHeight="1" x14ac:dyDescent="0.3">
      <c r="A348" s="833" t="s">
        <v>562</v>
      </c>
      <c r="B348" s="834" t="s">
        <v>563</v>
      </c>
      <c r="C348" s="837" t="s">
        <v>590</v>
      </c>
      <c r="D348" s="865" t="s">
        <v>591</v>
      </c>
      <c r="E348" s="837" t="s">
        <v>2102</v>
      </c>
      <c r="F348" s="865" t="s">
        <v>2103</v>
      </c>
      <c r="G348" s="837" t="s">
        <v>2118</v>
      </c>
      <c r="H348" s="837" t="s">
        <v>2119</v>
      </c>
      <c r="I348" s="851">
        <v>651053.640625</v>
      </c>
      <c r="J348" s="851">
        <v>8</v>
      </c>
      <c r="K348" s="852">
        <v>5208429.125</v>
      </c>
    </row>
    <row r="349" spans="1:11" ht="14.4" customHeight="1" x14ac:dyDescent="0.3">
      <c r="A349" s="833" t="s">
        <v>562</v>
      </c>
      <c r="B349" s="834" t="s">
        <v>563</v>
      </c>
      <c r="C349" s="837" t="s">
        <v>590</v>
      </c>
      <c r="D349" s="865" t="s">
        <v>591</v>
      </c>
      <c r="E349" s="837" t="s">
        <v>2102</v>
      </c>
      <c r="F349" s="865" t="s">
        <v>2103</v>
      </c>
      <c r="G349" s="837" t="s">
        <v>2120</v>
      </c>
      <c r="H349" s="837" t="s">
        <v>2121</v>
      </c>
      <c r="I349" s="851">
        <v>702820.1875</v>
      </c>
      <c r="J349" s="851">
        <v>1</v>
      </c>
      <c r="K349" s="852">
        <v>702820.1875</v>
      </c>
    </row>
    <row r="350" spans="1:11" ht="14.4" customHeight="1" x14ac:dyDescent="0.3">
      <c r="A350" s="833" t="s">
        <v>562</v>
      </c>
      <c r="B350" s="834" t="s">
        <v>563</v>
      </c>
      <c r="C350" s="837" t="s">
        <v>590</v>
      </c>
      <c r="D350" s="865" t="s">
        <v>591</v>
      </c>
      <c r="E350" s="837" t="s">
        <v>2102</v>
      </c>
      <c r="F350" s="865" t="s">
        <v>2103</v>
      </c>
      <c r="G350" s="837" t="s">
        <v>2122</v>
      </c>
      <c r="H350" s="837" t="s">
        <v>2123</v>
      </c>
      <c r="I350" s="851">
        <v>24108.2109375</v>
      </c>
      <c r="J350" s="851">
        <v>1</v>
      </c>
      <c r="K350" s="852">
        <v>24108.2109375</v>
      </c>
    </row>
    <row r="351" spans="1:11" ht="14.4" customHeight="1" x14ac:dyDescent="0.3">
      <c r="A351" s="833" t="s">
        <v>562</v>
      </c>
      <c r="B351" s="834" t="s">
        <v>563</v>
      </c>
      <c r="C351" s="837" t="s">
        <v>590</v>
      </c>
      <c r="D351" s="865" t="s">
        <v>591</v>
      </c>
      <c r="E351" s="837" t="s">
        <v>2102</v>
      </c>
      <c r="F351" s="865" t="s">
        <v>2103</v>
      </c>
      <c r="G351" s="837" t="s">
        <v>2124</v>
      </c>
      <c r="H351" s="837" t="s">
        <v>2125</v>
      </c>
      <c r="I351" s="851">
        <v>9.9999997764825821E-3</v>
      </c>
      <c r="J351" s="851">
        <v>4</v>
      </c>
      <c r="K351" s="852">
        <v>3.9999999105930328E-2</v>
      </c>
    </row>
    <row r="352" spans="1:11" ht="14.4" customHeight="1" x14ac:dyDescent="0.3">
      <c r="A352" s="833" t="s">
        <v>562</v>
      </c>
      <c r="B352" s="834" t="s">
        <v>563</v>
      </c>
      <c r="C352" s="837" t="s">
        <v>590</v>
      </c>
      <c r="D352" s="865" t="s">
        <v>591</v>
      </c>
      <c r="E352" s="837" t="s">
        <v>2126</v>
      </c>
      <c r="F352" s="865" t="s">
        <v>2127</v>
      </c>
      <c r="G352" s="837" t="s">
        <v>2128</v>
      </c>
      <c r="H352" s="837" t="s">
        <v>2129</v>
      </c>
      <c r="I352" s="851">
        <v>3691.6676025390625</v>
      </c>
      <c r="J352" s="851">
        <v>6</v>
      </c>
      <c r="K352" s="852">
        <v>29533.320820312947</v>
      </c>
    </row>
    <row r="353" spans="1:11" ht="14.4" customHeight="1" x14ac:dyDescent="0.3">
      <c r="A353" s="833" t="s">
        <v>562</v>
      </c>
      <c r="B353" s="834" t="s">
        <v>563</v>
      </c>
      <c r="C353" s="837" t="s">
        <v>590</v>
      </c>
      <c r="D353" s="865" t="s">
        <v>591</v>
      </c>
      <c r="E353" s="837" t="s">
        <v>2126</v>
      </c>
      <c r="F353" s="865" t="s">
        <v>2127</v>
      </c>
      <c r="G353" s="837" t="s">
        <v>2130</v>
      </c>
      <c r="H353" s="837" t="s">
        <v>2131</v>
      </c>
      <c r="I353" s="851">
        <v>9186.270063920454</v>
      </c>
      <c r="J353" s="851">
        <v>13</v>
      </c>
      <c r="K353" s="852">
        <v>119441.78125</v>
      </c>
    </row>
    <row r="354" spans="1:11" ht="14.4" customHeight="1" x14ac:dyDescent="0.3">
      <c r="A354" s="833" t="s">
        <v>562</v>
      </c>
      <c r="B354" s="834" t="s">
        <v>563</v>
      </c>
      <c r="C354" s="837" t="s">
        <v>590</v>
      </c>
      <c r="D354" s="865" t="s">
        <v>591</v>
      </c>
      <c r="E354" s="837" t="s">
        <v>2126</v>
      </c>
      <c r="F354" s="865" t="s">
        <v>2127</v>
      </c>
      <c r="G354" s="837" t="s">
        <v>2132</v>
      </c>
      <c r="H354" s="837" t="s">
        <v>2133</v>
      </c>
      <c r="I354" s="851">
        <v>9592.150390625</v>
      </c>
      <c r="J354" s="851">
        <v>3</v>
      </c>
      <c r="K354" s="852">
        <v>28776.451171875</v>
      </c>
    </row>
    <row r="355" spans="1:11" ht="14.4" customHeight="1" x14ac:dyDescent="0.3">
      <c r="A355" s="833" t="s">
        <v>562</v>
      </c>
      <c r="B355" s="834" t="s">
        <v>563</v>
      </c>
      <c r="C355" s="837" t="s">
        <v>590</v>
      </c>
      <c r="D355" s="865" t="s">
        <v>591</v>
      </c>
      <c r="E355" s="837" t="s">
        <v>2126</v>
      </c>
      <c r="F355" s="865" t="s">
        <v>2127</v>
      </c>
      <c r="G355" s="837" t="s">
        <v>2134</v>
      </c>
      <c r="H355" s="837" t="s">
        <v>2135</v>
      </c>
      <c r="I355" s="851">
        <v>13317</v>
      </c>
      <c r="J355" s="851">
        <v>3</v>
      </c>
      <c r="K355" s="852">
        <v>39951</v>
      </c>
    </row>
    <row r="356" spans="1:11" ht="14.4" customHeight="1" x14ac:dyDescent="0.3">
      <c r="A356" s="833" t="s">
        <v>562</v>
      </c>
      <c r="B356" s="834" t="s">
        <v>563</v>
      </c>
      <c r="C356" s="837" t="s">
        <v>590</v>
      </c>
      <c r="D356" s="865" t="s">
        <v>591</v>
      </c>
      <c r="E356" s="837" t="s">
        <v>2126</v>
      </c>
      <c r="F356" s="865" t="s">
        <v>2127</v>
      </c>
      <c r="G356" s="837" t="s">
        <v>2136</v>
      </c>
      <c r="H356" s="837" t="s">
        <v>2137</v>
      </c>
      <c r="I356" s="851">
        <v>6299.9599609375</v>
      </c>
      <c r="J356" s="851">
        <v>2</v>
      </c>
      <c r="K356" s="852">
        <v>12599.919921875</v>
      </c>
    </row>
    <row r="357" spans="1:11" ht="14.4" customHeight="1" x14ac:dyDescent="0.3">
      <c r="A357" s="833" t="s">
        <v>562</v>
      </c>
      <c r="B357" s="834" t="s">
        <v>563</v>
      </c>
      <c r="C357" s="837" t="s">
        <v>590</v>
      </c>
      <c r="D357" s="865" t="s">
        <v>591</v>
      </c>
      <c r="E357" s="837" t="s">
        <v>2126</v>
      </c>
      <c r="F357" s="865" t="s">
        <v>2127</v>
      </c>
      <c r="G357" s="837" t="s">
        <v>2138</v>
      </c>
      <c r="H357" s="837" t="s">
        <v>2139</v>
      </c>
      <c r="I357" s="851">
        <v>6593.356608072917</v>
      </c>
      <c r="J357" s="851">
        <v>4</v>
      </c>
      <c r="K357" s="852">
        <v>26373.419921875</v>
      </c>
    </row>
    <row r="358" spans="1:11" ht="14.4" customHeight="1" x14ac:dyDescent="0.3">
      <c r="A358" s="833" t="s">
        <v>562</v>
      </c>
      <c r="B358" s="834" t="s">
        <v>563</v>
      </c>
      <c r="C358" s="837" t="s">
        <v>590</v>
      </c>
      <c r="D358" s="865" t="s">
        <v>591</v>
      </c>
      <c r="E358" s="837" t="s">
        <v>2126</v>
      </c>
      <c r="F358" s="865" t="s">
        <v>2127</v>
      </c>
      <c r="G358" s="837" t="s">
        <v>2140</v>
      </c>
      <c r="H358" s="837" t="s">
        <v>2141</v>
      </c>
      <c r="I358" s="851">
        <v>4227.330078125</v>
      </c>
      <c r="J358" s="851">
        <v>8</v>
      </c>
      <c r="K358" s="852">
        <v>33818.650390625</v>
      </c>
    </row>
    <row r="359" spans="1:11" ht="14.4" customHeight="1" x14ac:dyDescent="0.3">
      <c r="A359" s="833" t="s">
        <v>562</v>
      </c>
      <c r="B359" s="834" t="s">
        <v>563</v>
      </c>
      <c r="C359" s="837" t="s">
        <v>590</v>
      </c>
      <c r="D359" s="865" t="s">
        <v>591</v>
      </c>
      <c r="E359" s="837" t="s">
        <v>2126</v>
      </c>
      <c r="F359" s="865" t="s">
        <v>2127</v>
      </c>
      <c r="G359" s="837" t="s">
        <v>2142</v>
      </c>
      <c r="H359" s="837" t="s">
        <v>2143</v>
      </c>
      <c r="I359" s="851">
        <v>2125.545498934659</v>
      </c>
      <c r="J359" s="851">
        <v>13</v>
      </c>
      <c r="K359" s="852">
        <v>27632.080322265625</v>
      </c>
    </row>
    <row r="360" spans="1:11" ht="14.4" customHeight="1" x14ac:dyDescent="0.3">
      <c r="A360" s="833" t="s">
        <v>562</v>
      </c>
      <c r="B360" s="834" t="s">
        <v>563</v>
      </c>
      <c r="C360" s="837" t="s">
        <v>590</v>
      </c>
      <c r="D360" s="865" t="s">
        <v>591</v>
      </c>
      <c r="E360" s="837" t="s">
        <v>2126</v>
      </c>
      <c r="F360" s="865" t="s">
        <v>2127</v>
      </c>
      <c r="G360" s="837" t="s">
        <v>2144</v>
      </c>
      <c r="H360" s="837" t="s">
        <v>2145</v>
      </c>
      <c r="I360" s="851">
        <v>10478.009765625</v>
      </c>
      <c r="J360" s="851">
        <v>1</v>
      </c>
      <c r="K360" s="852">
        <v>10478.009765625</v>
      </c>
    </row>
    <row r="361" spans="1:11" ht="14.4" customHeight="1" x14ac:dyDescent="0.3">
      <c r="A361" s="833" t="s">
        <v>562</v>
      </c>
      <c r="B361" s="834" t="s">
        <v>563</v>
      </c>
      <c r="C361" s="837" t="s">
        <v>590</v>
      </c>
      <c r="D361" s="865" t="s">
        <v>591</v>
      </c>
      <c r="E361" s="837" t="s">
        <v>2126</v>
      </c>
      <c r="F361" s="865" t="s">
        <v>2127</v>
      </c>
      <c r="G361" s="837" t="s">
        <v>2146</v>
      </c>
      <c r="H361" s="837" t="s">
        <v>2147</v>
      </c>
      <c r="I361" s="851">
        <v>7323.1298828125</v>
      </c>
      <c r="J361" s="851">
        <v>1</v>
      </c>
      <c r="K361" s="852">
        <v>7323.1298828125</v>
      </c>
    </row>
    <row r="362" spans="1:11" ht="14.4" customHeight="1" x14ac:dyDescent="0.3">
      <c r="A362" s="833" t="s">
        <v>562</v>
      </c>
      <c r="B362" s="834" t="s">
        <v>563</v>
      </c>
      <c r="C362" s="837" t="s">
        <v>590</v>
      </c>
      <c r="D362" s="865" t="s">
        <v>591</v>
      </c>
      <c r="E362" s="837" t="s">
        <v>2126</v>
      </c>
      <c r="F362" s="865" t="s">
        <v>2127</v>
      </c>
      <c r="G362" s="837" t="s">
        <v>2148</v>
      </c>
      <c r="H362" s="837" t="s">
        <v>2149</v>
      </c>
      <c r="I362" s="851">
        <v>64.800003051757813</v>
      </c>
      <c r="J362" s="851">
        <v>288</v>
      </c>
      <c r="K362" s="852">
        <v>18663.1201171875</v>
      </c>
    </row>
    <row r="363" spans="1:11" ht="14.4" customHeight="1" x14ac:dyDescent="0.3">
      <c r="A363" s="833" t="s">
        <v>562</v>
      </c>
      <c r="B363" s="834" t="s">
        <v>563</v>
      </c>
      <c r="C363" s="837" t="s">
        <v>590</v>
      </c>
      <c r="D363" s="865" t="s">
        <v>591</v>
      </c>
      <c r="E363" s="837" t="s">
        <v>1579</v>
      </c>
      <c r="F363" s="865" t="s">
        <v>1580</v>
      </c>
      <c r="G363" s="837" t="s">
        <v>2150</v>
      </c>
      <c r="H363" s="837" t="s">
        <v>2151</v>
      </c>
      <c r="I363" s="851">
        <v>28.260000228881836</v>
      </c>
      <c r="J363" s="851">
        <v>480</v>
      </c>
      <c r="K363" s="852">
        <v>13563.6005859375</v>
      </c>
    </row>
    <row r="364" spans="1:11" ht="14.4" customHeight="1" x14ac:dyDescent="0.3">
      <c r="A364" s="833" t="s">
        <v>562</v>
      </c>
      <c r="B364" s="834" t="s">
        <v>563</v>
      </c>
      <c r="C364" s="837" t="s">
        <v>590</v>
      </c>
      <c r="D364" s="865" t="s">
        <v>591</v>
      </c>
      <c r="E364" s="837" t="s">
        <v>1579</v>
      </c>
      <c r="F364" s="865" t="s">
        <v>1580</v>
      </c>
      <c r="G364" s="837" t="s">
        <v>2152</v>
      </c>
      <c r="H364" s="837" t="s">
        <v>2153</v>
      </c>
      <c r="I364" s="851">
        <v>54.860000610351563</v>
      </c>
      <c r="J364" s="851">
        <v>30</v>
      </c>
      <c r="K364" s="852">
        <v>1645.7999267578125</v>
      </c>
    </row>
    <row r="365" spans="1:11" ht="14.4" customHeight="1" x14ac:dyDescent="0.3">
      <c r="A365" s="833" t="s">
        <v>562</v>
      </c>
      <c r="B365" s="834" t="s">
        <v>563</v>
      </c>
      <c r="C365" s="837" t="s">
        <v>590</v>
      </c>
      <c r="D365" s="865" t="s">
        <v>591</v>
      </c>
      <c r="E365" s="837" t="s">
        <v>1579</v>
      </c>
      <c r="F365" s="865" t="s">
        <v>1580</v>
      </c>
      <c r="G365" s="837" t="s">
        <v>2154</v>
      </c>
      <c r="H365" s="837" t="s">
        <v>2155</v>
      </c>
      <c r="I365" s="851">
        <v>2.6500000953674316</v>
      </c>
      <c r="J365" s="851">
        <v>12000</v>
      </c>
      <c r="K365" s="852">
        <v>31828.3212890625</v>
      </c>
    </row>
    <row r="366" spans="1:11" ht="14.4" customHeight="1" x14ac:dyDescent="0.3">
      <c r="A366" s="833" t="s">
        <v>562</v>
      </c>
      <c r="B366" s="834" t="s">
        <v>563</v>
      </c>
      <c r="C366" s="837" t="s">
        <v>590</v>
      </c>
      <c r="D366" s="865" t="s">
        <v>591</v>
      </c>
      <c r="E366" s="837" t="s">
        <v>1579</v>
      </c>
      <c r="F366" s="865" t="s">
        <v>1580</v>
      </c>
      <c r="G366" s="837" t="s">
        <v>2156</v>
      </c>
      <c r="H366" s="837" t="s">
        <v>2157</v>
      </c>
      <c r="I366" s="851">
        <v>4</v>
      </c>
      <c r="J366" s="851">
        <v>2000</v>
      </c>
      <c r="K366" s="852">
        <v>8004</v>
      </c>
    </row>
    <row r="367" spans="1:11" ht="14.4" customHeight="1" x14ac:dyDescent="0.3">
      <c r="A367" s="833" t="s">
        <v>562</v>
      </c>
      <c r="B367" s="834" t="s">
        <v>563</v>
      </c>
      <c r="C367" s="837" t="s">
        <v>590</v>
      </c>
      <c r="D367" s="865" t="s">
        <v>591</v>
      </c>
      <c r="E367" s="837" t="s">
        <v>1579</v>
      </c>
      <c r="F367" s="865" t="s">
        <v>1580</v>
      </c>
      <c r="G367" s="837" t="s">
        <v>2158</v>
      </c>
      <c r="H367" s="837" t="s">
        <v>2159</v>
      </c>
      <c r="I367" s="851">
        <v>0.43600000143051149</v>
      </c>
      <c r="J367" s="851">
        <v>22000</v>
      </c>
      <c r="K367" s="852">
        <v>9506.469970703125</v>
      </c>
    </row>
    <row r="368" spans="1:11" ht="14.4" customHeight="1" x14ac:dyDescent="0.3">
      <c r="A368" s="833" t="s">
        <v>562</v>
      </c>
      <c r="B368" s="834" t="s">
        <v>563</v>
      </c>
      <c r="C368" s="837" t="s">
        <v>590</v>
      </c>
      <c r="D368" s="865" t="s">
        <v>591</v>
      </c>
      <c r="E368" s="837" t="s">
        <v>1579</v>
      </c>
      <c r="F368" s="865" t="s">
        <v>1580</v>
      </c>
      <c r="G368" s="837" t="s">
        <v>2160</v>
      </c>
      <c r="H368" s="837" t="s">
        <v>2161</v>
      </c>
      <c r="I368" s="851">
        <v>63.479999542236328</v>
      </c>
      <c r="J368" s="851">
        <v>20</v>
      </c>
      <c r="K368" s="852">
        <v>1269.5900268554688</v>
      </c>
    </row>
    <row r="369" spans="1:11" ht="14.4" customHeight="1" x14ac:dyDescent="0.3">
      <c r="A369" s="833" t="s">
        <v>562</v>
      </c>
      <c r="B369" s="834" t="s">
        <v>563</v>
      </c>
      <c r="C369" s="837" t="s">
        <v>590</v>
      </c>
      <c r="D369" s="865" t="s">
        <v>591</v>
      </c>
      <c r="E369" s="837" t="s">
        <v>1579</v>
      </c>
      <c r="F369" s="865" t="s">
        <v>1580</v>
      </c>
      <c r="G369" s="837" t="s">
        <v>2162</v>
      </c>
      <c r="H369" s="837" t="s">
        <v>2163</v>
      </c>
      <c r="I369" s="851">
        <v>3835.02001953125</v>
      </c>
      <c r="J369" s="851">
        <v>21</v>
      </c>
      <c r="K369" s="852">
        <v>80535.4169921875</v>
      </c>
    </row>
    <row r="370" spans="1:11" ht="14.4" customHeight="1" x14ac:dyDescent="0.3">
      <c r="A370" s="833" t="s">
        <v>562</v>
      </c>
      <c r="B370" s="834" t="s">
        <v>563</v>
      </c>
      <c r="C370" s="837" t="s">
        <v>590</v>
      </c>
      <c r="D370" s="865" t="s">
        <v>591</v>
      </c>
      <c r="E370" s="837" t="s">
        <v>1579</v>
      </c>
      <c r="F370" s="865" t="s">
        <v>1580</v>
      </c>
      <c r="G370" s="837" t="s">
        <v>2164</v>
      </c>
      <c r="H370" s="837" t="s">
        <v>2165</v>
      </c>
      <c r="I370" s="851">
        <v>1076.2900390625</v>
      </c>
      <c r="J370" s="851">
        <v>15</v>
      </c>
      <c r="K370" s="852">
        <v>16144.29052734375</v>
      </c>
    </row>
    <row r="371" spans="1:11" ht="14.4" customHeight="1" x14ac:dyDescent="0.3">
      <c r="A371" s="833" t="s">
        <v>562</v>
      </c>
      <c r="B371" s="834" t="s">
        <v>563</v>
      </c>
      <c r="C371" s="837" t="s">
        <v>590</v>
      </c>
      <c r="D371" s="865" t="s">
        <v>591</v>
      </c>
      <c r="E371" s="837" t="s">
        <v>1579</v>
      </c>
      <c r="F371" s="865" t="s">
        <v>1580</v>
      </c>
      <c r="G371" s="837" t="s">
        <v>2166</v>
      </c>
      <c r="H371" s="837" t="s">
        <v>2167</v>
      </c>
      <c r="I371" s="851">
        <v>352.27999877929688</v>
      </c>
      <c r="J371" s="851">
        <v>180</v>
      </c>
      <c r="K371" s="852">
        <v>63411</v>
      </c>
    </row>
    <row r="372" spans="1:11" ht="14.4" customHeight="1" x14ac:dyDescent="0.3">
      <c r="A372" s="833" t="s">
        <v>562</v>
      </c>
      <c r="B372" s="834" t="s">
        <v>563</v>
      </c>
      <c r="C372" s="837" t="s">
        <v>590</v>
      </c>
      <c r="D372" s="865" t="s">
        <v>591</v>
      </c>
      <c r="E372" s="837" t="s">
        <v>1579</v>
      </c>
      <c r="F372" s="865" t="s">
        <v>1580</v>
      </c>
      <c r="G372" s="837" t="s">
        <v>2168</v>
      </c>
      <c r="H372" s="837" t="s">
        <v>2169</v>
      </c>
      <c r="I372" s="851">
        <v>118.22000122070313</v>
      </c>
      <c r="J372" s="851">
        <v>5</v>
      </c>
      <c r="K372" s="852">
        <v>591.0999755859375</v>
      </c>
    </row>
    <row r="373" spans="1:11" ht="14.4" customHeight="1" x14ac:dyDescent="0.3">
      <c r="A373" s="833" t="s">
        <v>562</v>
      </c>
      <c r="B373" s="834" t="s">
        <v>563</v>
      </c>
      <c r="C373" s="837" t="s">
        <v>590</v>
      </c>
      <c r="D373" s="865" t="s">
        <v>591</v>
      </c>
      <c r="E373" s="837" t="s">
        <v>1579</v>
      </c>
      <c r="F373" s="865" t="s">
        <v>1580</v>
      </c>
      <c r="G373" s="837" t="s">
        <v>2170</v>
      </c>
      <c r="H373" s="837" t="s">
        <v>2171</v>
      </c>
      <c r="I373" s="851">
        <v>18.399999618530273</v>
      </c>
      <c r="J373" s="851">
        <v>200</v>
      </c>
      <c r="K373" s="852">
        <v>3680</v>
      </c>
    </row>
    <row r="374" spans="1:11" ht="14.4" customHeight="1" x14ac:dyDescent="0.3">
      <c r="A374" s="833" t="s">
        <v>562</v>
      </c>
      <c r="B374" s="834" t="s">
        <v>563</v>
      </c>
      <c r="C374" s="837" t="s">
        <v>590</v>
      </c>
      <c r="D374" s="865" t="s">
        <v>591</v>
      </c>
      <c r="E374" s="837" t="s">
        <v>1579</v>
      </c>
      <c r="F374" s="865" t="s">
        <v>1580</v>
      </c>
      <c r="G374" s="837" t="s">
        <v>1601</v>
      </c>
      <c r="H374" s="837" t="s">
        <v>1602</v>
      </c>
      <c r="I374" s="851">
        <v>8.119999885559082</v>
      </c>
      <c r="J374" s="851">
        <v>60</v>
      </c>
      <c r="K374" s="852">
        <v>487.19998168945313</v>
      </c>
    </row>
    <row r="375" spans="1:11" ht="14.4" customHeight="1" x14ac:dyDescent="0.3">
      <c r="A375" s="833" t="s">
        <v>562</v>
      </c>
      <c r="B375" s="834" t="s">
        <v>563</v>
      </c>
      <c r="C375" s="837" t="s">
        <v>590</v>
      </c>
      <c r="D375" s="865" t="s">
        <v>591</v>
      </c>
      <c r="E375" s="837" t="s">
        <v>1579</v>
      </c>
      <c r="F375" s="865" t="s">
        <v>1580</v>
      </c>
      <c r="G375" s="837" t="s">
        <v>2172</v>
      </c>
      <c r="H375" s="837" t="s">
        <v>2173</v>
      </c>
      <c r="I375" s="851">
        <v>61.213333129882813</v>
      </c>
      <c r="J375" s="851">
        <v>6</v>
      </c>
      <c r="K375" s="852">
        <v>367.27999877929688</v>
      </c>
    </row>
    <row r="376" spans="1:11" ht="14.4" customHeight="1" x14ac:dyDescent="0.3">
      <c r="A376" s="833" t="s">
        <v>562</v>
      </c>
      <c r="B376" s="834" t="s">
        <v>563</v>
      </c>
      <c r="C376" s="837" t="s">
        <v>590</v>
      </c>
      <c r="D376" s="865" t="s">
        <v>591</v>
      </c>
      <c r="E376" s="837" t="s">
        <v>1579</v>
      </c>
      <c r="F376" s="865" t="s">
        <v>1580</v>
      </c>
      <c r="G376" s="837" t="s">
        <v>2174</v>
      </c>
      <c r="H376" s="837" t="s">
        <v>2175</v>
      </c>
      <c r="I376" s="851">
        <v>98.370002746582031</v>
      </c>
      <c r="J376" s="851">
        <v>60</v>
      </c>
      <c r="K376" s="852">
        <v>5902.2000732421875</v>
      </c>
    </row>
    <row r="377" spans="1:11" ht="14.4" customHeight="1" x14ac:dyDescent="0.3">
      <c r="A377" s="833" t="s">
        <v>562</v>
      </c>
      <c r="B377" s="834" t="s">
        <v>563</v>
      </c>
      <c r="C377" s="837" t="s">
        <v>590</v>
      </c>
      <c r="D377" s="865" t="s">
        <v>591</v>
      </c>
      <c r="E377" s="837" t="s">
        <v>1579</v>
      </c>
      <c r="F377" s="865" t="s">
        <v>1580</v>
      </c>
      <c r="G377" s="837" t="s">
        <v>2176</v>
      </c>
      <c r="H377" s="837" t="s">
        <v>2177</v>
      </c>
      <c r="I377" s="851">
        <v>3.9700000286102295</v>
      </c>
      <c r="J377" s="851">
        <v>360</v>
      </c>
      <c r="K377" s="852">
        <v>1429.1999816894531</v>
      </c>
    </row>
    <row r="378" spans="1:11" ht="14.4" customHeight="1" x14ac:dyDescent="0.3">
      <c r="A378" s="833" t="s">
        <v>562</v>
      </c>
      <c r="B378" s="834" t="s">
        <v>563</v>
      </c>
      <c r="C378" s="837" t="s">
        <v>590</v>
      </c>
      <c r="D378" s="865" t="s">
        <v>591</v>
      </c>
      <c r="E378" s="837" t="s">
        <v>1579</v>
      </c>
      <c r="F378" s="865" t="s">
        <v>1580</v>
      </c>
      <c r="G378" s="837" t="s">
        <v>2178</v>
      </c>
      <c r="H378" s="837" t="s">
        <v>2179</v>
      </c>
      <c r="I378" s="851">
        <v>5.1399998664855957</v>
      </c>
      <c r="J378" s="851">
        <v>60</v>
      </c>
      <c r="K378" s="852">
        <v>308.40000915527344</v>
      </c>
    </row>
    <row r="379" spans="1:11" ht="14.4" customHeight="1" x14ac:dyDescent="0.3">
      <c r="A379" s="833" t="s">
        <v>562</v>
      </c>
      <c r="B379" s="834" t="s">
        <v>563</v>
      </c>
      <c r="C379" s="837" t="s">
        <v>590</v>
      </c>
      <c r="D379" s="865" t="s">
        <v>591</v>
      </c>
      <c r="E379" s="837" t="s">
        <v>1579</v>
      </c>
      <c r="F379" s="865" t="s">
        <v>1580</v>
      </c>
      <c r="G379" s="837" t="s">
        <v>1611</v>
      </c>
      <c r="H379" s="837" t="s">
        <v>1612</v>
      </c>
      <c r="I379" s="851">
        <v>105.45999908447266</v>
      </c>
      <c r="J379" s="851">
        <v>8</v>
      </c>
      <c r="K379" s="852">
        <v>843.67999267578125</v>
      </c>
    </row>
    <row r="380" spans="1:11" ht="14.4" customHeight="1" x14ac:dyDescent="0.3">
      <c r="A380" s="833" t="s">
        <v>562</v>
      </c>
      <c r="B380" s="834" t="s">
        <v>563</v>
      </c>
      <c r="C380" s="837" t="s">
        <v>590</v>
      </c>
      <c r="D380" s="865" t="s">
        <v>591</v>
      </c>
      <c r="E380" s="837" t="s">
        <v>1579</v>
      </c>
      <c r="F380" s="865" t="s">
        <v>1580</v>
      </c>
      <c r="G380" s="837" t="s">
        <v>2180</v>
      </c>
      <c r="H380" s="837" t="s">
        <v>2181</v>
      </c>
      <c r="I380" s="851">
        <v>2.2850000460942588</v>
      </c>
      <c r="J380" s="851">
        <v>4000</v>
      </c>
      <c r="K380" s="852">
        <v>9570</v>
      </c>
    </row>
    <row r="381" spans="1:11" ht="14.4" customHeight="1" x14ac:dyDescent="0.3">
      <c r="A381" s="833" t="s">
        <v>562</v>
      </c>
      <c r="B381" s="834" t="s">
        <v>563</v>
      </c>
      <c r="C381" s="837" t="s">
        <v>590</v>
      </c>
      <c r="D381" s="865" t="s">
        <v>591</v>
      </c>
      <c r="E381" s="837" t="s">
        <v>1579</v>
      </c>
      <c r="F381" s="865" t="s">
        <v>1580</v>
      </c>
      <c r="G381" s="837" t="s">
        <v>2182</v>
      </c>
      <c r="H381" s="837" t="s">
        <v>2183</v>
      </c>
      <c r="I381" s="851">
        <v>1.0233333110809326</v>
      </c>
      <c r="J381" s="851">
        <v>400</v>
      </c>
      <c r="K381" s="852">
        <v>401.30998992919922</v>
      </c>
    </row>
    <row r="382" spans="1:11" ht="14.4" customHeight="1" x14ac:dyDescent="0.3">
      <c r="A382" s="833" t="s">
        <v>562</v>
      </c>
      <c r="B382" s="834" t="s">
        <v>563</v>
      </c>
      <c r="C382" s="837" t="s">
        <v>590</v>
      </c>
      <c r="D382" s="865" t="s">
        <v>591</v>
      </c>
      <c r="E382" s="837" t="s">
        <v>1623</v>
      </c>
      <c r="F382" s="865" t="s">
        <v>1624</v>
      </c>
      <c r="G382" s="837" t="s">
        <v>2184</v>
      </c>
      <c r="H382" s="837" t="s">
        <v>2185</v>
      </c>
      <c r="I382" s="851">
        <v>2.9033334255218506</v>
      </c>
      <c r="J382" s="851">
        <v>300</v>
      </c>
      <c r="K382" s="852">
        <v>871</v>
      </c>
    </row>
    <row r="383" spans="1:11" ht="14.4" customHeight="1" x14ac:dyDescent="0.3">
      <c r="A383" s="833" t="s">
        <v>562</v>
      </c>
      <c r="B383" s="834" t="s">
        <v>563</v>
      </c>
      <c r="C383" s="837" t="s">
        <v>590</v>
      </c>
      <c r="D383" s="865" t="s">
        <v>591</v>
      </c>
      <c r="E383" s="837" t="s">
        <v>1623</v>
      </c>
      <c r="F383" s="865" t="s">
        <v>1624</v>
      </c>
      <c r="G383" s="837" t="s">
        <v>2186</v>
      </c>
      <c r="H383" s="837" t="s">
        <v>2187</v>
      </c>
      <c r="I383" s="851">
        <v>2.9000000953674316</v>
      </c>
      <c r="J383" s="851">
        <v>300</v>
      </c>
      <c r="K383" s="852">
        <v>870</v>
      </c>
    </row>
    <row r="384" spans="1:11" ht="14.4" customHeight="1" x14ac:dyDescent="0.3">
      <c r="A384" s="833" t="s">
        <v>562</v>
      </c>
      <c r="B384" s="834" t="s">
        <v>563</v>
      </c>
      <c r="C384" s="837" t="s">
        <v>590</v>
      </c>
      <c r="D384" s="865" t="s">
        <v>591</v>
      </c>
      <c r="E384" s="837" t="s">
        <v>1623</v>
      </c>
      <c r="F384" s="865" t="s">
        <v>1624</v>
      </c>
      <c r="G384" s="837" t="s">
        <v>2188</v>
      </c>
      <c r="H384" s="837" t="s">
        <v>2189</v>
      </c>
      <c r="I384" s="851">
        <v>2.9033334255218506</v>
      </c>
      <c r="J384" s="851">
        <v>900</v>
      </c>
      <c r="K384" s="852">
        <v>2613</v>
      </c>
    </row>
    <row r="385" spans="1:11" ht="14.4" customHeight="1" x14ac:dyDescent="0.3">
      <c r="A385" s="833" t="s">
        <v>562</v>
      </c>
      <c r="B385" s="834" t="s">
        <v>563</v>
      </c>
      <c r="C385" s="837" t="s">
        <v>590</v>
      </c>
      <c r="D385" s="865" t="s">
        <v>591</v>
      </c>
      <c r="E385" s="837" t="s">
        <v>1623</v>
      </c>
      <c r="F385" s="865" t="s">
        <v>1624</v>
      </c>
      <c r="G385" s="837" t="s">
        <v>2190</v>
      </c>
      <c r="H385" s="837" t="s">
        <v>2191</v>
      </c>
      <c r="I385" s="851">
        <v>102.25</v>
      </c>
      <c r="J385" s="851">
        <v>60</v>
      </c>
      <c r="K385" s="852">
        <v>6134.7000732421875</v>
      </c>
    </row>
    <row r="386" spans="1:11" ht="14.4" customHeight="1" x14ac:dyDescent="0.3">
      <c r="A386" s="833" t="s">
        <v>562</v>
      </c>
      <c r="B386" s="834" t="s">
        <v>563</v>
      </c>
      <c r="C386" s="837" t="s">
        <v>590</v>
      </c>
      <c r="D386" s="865" t="s">
        <v>591</v>
      </c>
      <c r="E386" s="837" t="s">
        <v>1623</v>
      </c>
      <c r="F386" s="865" t="s">
        <v>1624</v>
      </c>
      <c r="G386" s="837" t="s">
        <v>2192</v>
      </c>
      <c r="H386" s="837" t="s">
        <v>2193</v>
      </c>
      <c r="I386" s="851">
        <v>2914.610107421875</v>
      </c>
      <c r="J386" s="851">
        <v>10</v>
      </c>
      <c r="K386" s="852">
        <v>29146.119140625</v>
      </c>
    </row>
    <row r="387" spans="1:11" ht="14.4" customHeight="1" x14ac:dyDescent="0.3">
      <c r="A387" s="833" t="s">
        <v>562</v>
      </c>
      <c r="B387" s="834" t="s">
        <v>563</v>
      </c>
      <c r="C387" s="837" t="s">
        <v>590</v>
      </c>
      <c r="D387" s="865" t="s">
        <v>591</v>
      </c>
      <c r="E387" s="837" t="s">
        <v>1623</v>
      </c>
      <c r="F387" s="865" t="s">
        <v>1624</v>
      </c>
      <c r="G387" s="837" t="s">
        <v>2194</v>
      </c>
      <c r="H387" s="837" t="s">
        <v>2195</v>
      </c>
      <c r="I387" s="851">
        <v>2914.610107421875</v>
      </c>
      <c r="J387" s="851">
        <v>10</v>
      </c>
      <c r="K387" s="852">
        <v>29146.119140625</v>
      </c>
    </row>
    <row r="388" spans="1:11" ht="14.4" customHeight="1" x14ac:dyDescent="0.3">
      <c r="A388" s="833" t="s">
        <v>562</v>
      </c>
      <c r="B388" s="834" t="s">
        <v>563</v>
      </c>
      <c r="C388" s="837" t="s">
        <v>590</v>
      </c>
      <c r="D388" s="865" t="s">
        <v>591</v>
      </c>
      <c r="E388" s="837" t="s">
        <v>1623</v>
      </c>
      <c r="F388" s="865" t="s">
        <v>1624</v>
      </c>
      <c r="G388" s="837" t="s">
        <v>2196</v>
      </c>
      <c r="H388" s="837" t="s">
        <v>2197</v>
      </c>
      <c r="I388" s="851">
        <v>2914.610107421875</v>
      </c>
      <c r="J388" s="851">
        <v>8</v>
      </c>
      <c r="K388" s="852">
        <v>23316.900390625</v>
      </c>
    </row>
    <row r="389" spans="1:11" ht="14.4" customHeight="1" x14ac:dyDescent="0.3">
      <c r="A389" s="833" t="s">
        <v>562</v>
      </c>
      <c r="B389" s="834" t="s">
        <v>563</v>
      </c>
      <c r="C389" s="837" t="s">
        <v>590</v>
      </c>
      <c r="D389" s="865" t="s">
        <v>591</v>
      </c>
      <c r="E389" s="837" t="s">
        <v>1623</v>
      </c>
      <c r="F389" s="865" t="s">
        <v>1624</v>
      </c>
      <c r="G389" s="837" t="s">
        <v>2198</v>
      </c>
      <c r="H389" s="837" t="s">
        <v>2199</v>
      </c>
      <c r="I389" s="851">
        <v>2914.6134440104165</v>
      </c>
      <c r="J389" s="851">
        <v>14</v>
      </c>
      <c r="K389" s="852">
        <v>40804.5703125</v>
      </c>
    </row>
    <row r="390" spans="1:11" ht="14.4" customHeight="1" x14ac:dyDescent="0.3">
      <c r="A390" s="833" t="s">
        <v>562</v>
      </c>
      <c r="B390" s="834" t="s">
        <v>563</v>
      </c>
      <c r="C390" s="837" t="s">
        <v>590</v>
      </c>
      <c r="D390" s="865" t="s">
        <v>591</v>
      </c>
      <c r="E390" s="837" t="s">
        <v>1623</v>
      </c>
      <c r="F390" s="865" t="s">
        <v>1624</v>
      </c>
      <c r="G390" s="837" t="s">
        <v>2200</v>
      </c>
      <c r="H390" s="837" t="s">
        <v>2201</v>
      </c>
      <c r="I390" s="851">
        <v>3367.429931640625</v>
      </c>
      <c r="J390" s="851">
        <v>1</v>
      </c>
      <c r="K390" s="852">
        <v>3367.429931640625</v>
      </c>
    </row>
    <row r="391" spans="1:11" ht="14.4" customHeight="1" x14ac:dyDescent="0.3">
      <c r="A391" s="833" t="s">
        <v>562</v>
      </c>
      <c r="B391" s="834" t="s">
        <v>563</v>
      </c>
      <c r="C391" s="837" t="s">
        <v>590</v>
      </c>
      <c r="D391" s="865" t="s">
        <v>591</v>
      </c>
      <c r="E391" s="837" t="s">
        <v>1623</v>
      </c>
      <c r="F391" s="865" t="s">
        <v>1624</v>
      </c>
      <c r="G391" s="837" t="s">
        <v>2202</v>
      </c>
      <c r="H391" s="837" t="s">
        <v>2203</v>
      </c>
      <c r="I391" s="851">
        <v>8.4700002670288086</v>
      </c>
      <c r="J391" s="851">
        <v>110</v>
      </c>
      <c r="K391" s="852">
        <v>931.69999694824219</v>
      </c>
    </row>
    <row r="392" spans="1:11" ht="14.4" customHeight="1" x14ac:dyDescent="0.3">
      <c r="A392" s="833" t="s">
        <v>562</v>
      </c>
      <c r="B392" s="834" t="s">
        <v>563</v>
      </c>
      <c r="C392" s="837" t="s">
        <v>590</v>
      </c>
      <c r="D392" s="865" t="s">
        <v>591</v>
      </c>
      <c r="E392" s="837" t="s">
        <v>1623</v>
      </c>
      <c r="F392" s="865" t="s">
        <v>1624</v>
      </c>
      <c r="G392" s="837" t="s">
        <v>2204</v>
      </c>
      <c r="H392" s="837" t="s">
        <v>2205</v>
      </c>
      <c r="I392" s="851">
        <v>8.4700002670288086</v>
      </c>
      <c r="J392" s="851">
        <v>110</v>
      </c>
      <c r="K392" s="852">
        <v>931.69999694824219</v>
      </c>
    </row>
    <row r="393" spans="1:11" ht="14.4" customHeight="1" x14ac:dyDescent="0.3">
      <c r="A393" s="833" t="s">
        <v>562</v>
      </c>
      <c r="B393" s="834" t="s">
        <v>563</v>
      </c>
      <c r="C393" s="837" t="s">
        <v>590</v>
      </c>
      <c r="D393" s="865" t="s">
        <v>591</v>
      </c>
      <c r="E393" s="837" t="s">
        <v>1623</v>
      </c>
      <c r="F393" s="865" t="s">
        <v>1624</v>
      </c>
      <c r="G393" s="837" t="s">
        <v>2206</v>
      </c>
      <c r="H393" s="837" t="s">
        <v>2207</v>
      </c>
      <c r="I393" s="851">
        <v>1226.93994140625</v>
      </c>
      <c r="J393" s="851">
        <v>2</v>
      </c>
      <c r="K393" s="852">
        <v>2453.8798828125</v>
      </c>
    </row>
    <row r="394" spans="1:11" ht="14.4" customHeight="1" x14ac:dyDescent="0.3">
      <c r="A394" s="833" t="s">
        <v>562</v>
      </c>
      <c r="B394" s="834" t="s">
        <v>563</v>
      </c>
      <c r="C394" s="837" t="s">
        <v>590</v>
      </c>
      <c r="D394" s="865" t="s">
        <v>591</v>
      </c>
      <c r="E394" s="837" t="s">
        <v>1623</v>
      </c>
      <c r="F394" s="865" t="s">
        <v>1624</v>
      </c>
      <c r="G394" s="837" t="s">
        <v>2208</v>
      </c>
      <c r="H394" s="837" t="s">
        <v>2209</v>
      </c>
      <c r="I394" s="851">
        <v>4432.22998046875</v>
      </c>
      <c r="J394" s="851">
        <v>1</v>
      </c>
      <c r="K394" s="852">
        <v>4432.22998046875</v>
      </c>
    </row>
    <row r="395" spans="1:11" ht="14.4" customHeight="1" x14ac:dyDescent="0.3">
      <c r="A395" s="833" t="s">
        <v>562</v>
      </c>
      <c r="B395" s="834" t="s">
        <v>563</v>
      </c>
      <c r="C395" s="837" t="s">
        <v>590</v>
      </c>
      <c r="D395" s="865" t="s">
        <v>591</v>
      </c>
      <c r="E395" s="837" t="s">
        <v>1623</v>
      </c>
      <c r="F395" s="865" t="s">
        <v>1624</v>
      </c>
      <c r="G395" s="837" t="s">
        <v>2210</v>
      </c>
      <c r="H395" s="837" t="s">
        <v>2211</v>
      </c>
      <c r="I395" s="851">
        <v>4432.22998046875</v>
      </c>
      <c r="J395" s="851">
        <v>1</v>
      </c>
      <c r="K395" s="852">
        <v>4432.22998046875</v>
      </c>
    </row>
    <row r="396" spans="1:11" ht="14.4" customHeight="1" x14ac:dyDescent="0.3">
      <c r="A396" s="833" t="s">
        <v>562</v>
      </c>
      <c r="B396" s="834" t="s">
        <v>563</v>
      </c>
      <c r="C396" s="837" t="s">
        <v>590</v>
      </c>
      <c r="D396" s="865" t="s">
        <v>591</v>
      </c>
      <c r="E396" s="837" t="s">
        <v>1623</v>
      </c>
      <c r="F396" s="865" t="s">
        <v>1624</v>
      </c>
      <c r="G396" s="837" t="s">
        <v>2212</v>
      </c>
      <c r="H396" s="837" t="s">
        <v>2213</v>
      </c>
      <c r="I396" s="851">
        <v>17.299999237060547</v>
      </c>
      <c r="J396" s="851">
        <v>300</v>
      </c>
      <c r="K396" s="852">
        <v>5190.89990234375</v>
      </c>
    </row>
    <row r="397" spans="1:11" ht="14.4" customHeight="1" x14ac:dyDescent="0.3">
      <c r="A397" s="833" t="s">
        <v>562</v>
      </c>
      <c r="B397" s="834" t="s">
        <v>563</v>
      </c>
      <c r="C397" s="837" t="s">
        <v>590</v>
      </c>
      <c r="D397" s="865" t="s">
        <v>591</v>
      </c>
      <c r="E397" s="837" t="s">
        <v>1623</v>
      </c>
      <c r="F397" s="865" t="s">
        <v>1624</v>
      </c>
      <c r="G397" s="837" t="s">
        <v>2214</v>
      </c>
      <c r="H397" s="837" t="s">
        <v>2215</v>
      </c>
      <c r="I397" s="851">
        <v>47.189998626708984</v>
      </c>
      <c r="J397" s="851">
        <v>15</v>
      </c>
      <c r="K397" s="852">
        <v>707.84999084472656</v>
      </c>
    </row>
    <row r="398" spans="1:11" ht="14.4" customHeight="1" x14ac:dyDescent="0.3">
      <c r="A398" s="833" t="s">
        <v>562</v>
      </c>
      <c r="B398" s="834" t="s">
        <v>563</v>
      </c>
      <c r="C398" s="837" t="s">
        <v>590</v>
      </c>
      <c r="D398" s="865" t="s">
        <v>591</v>
      </c>
      <c r="E398" s="837" t="s">
        <v>1623</v>
      </c>
      <c r="F398" s="865" t="s">
        <v>1624</v>
      </c>
      <c r="G398" s="837" t="s">
        <v>2216</v>
      </c>
      <c r="H398" s="837" t="s">
        <v>2217</v>
      </c>
      <c r="I398" s="851">
        <v>1374.56005859375</v>
      </c>
      <c r="J398" s="851">
        <v>1</v>
      </c>
      <c r="K398" s="852">
        <v>1374.56005859375</v>
      </c>
    </row>
    <row r="399" spans="1:11" ht="14.4" customHeight="1" x14ac:dyDescent="0.3">
      <c r="A399" s="833" t="s">
        <v>562</v>
      </c>
      <c r="B399" s="834" t="s">
        <v>563</v>
      </c>
      <c r="C399" s="837" t="s">
        <v>590</v>
      </c>
      <c r="D399" s="865" t="s">
        <v>591</v>
      </c>
      <c r="E399" s="837" t="s">
        <v>1623</v>
      </c>
      <c r="F399" s="865" t="s">
        <v>1624</v>
      </c>
      <c r="G399" s="837" t="s">
        <v>2218</v>
      </c>
      <c r="H399" s="837" t="s">
        <v>2219</v>
      </c>
      <c r="I399" s="851">
        <v>2439.360107421875</v>
      </c>
      <c r="J399" s="851">
        <v>1</v>
      </c>
      <c r="K399" s="852">
        <v>2439.360107421875</v>
      </c>
    </row>
    <row r="400" spans="1:11" ht="14.4" customHeight="1" x14ac:dyDescent="0.3">
      <c r="A400" s="833" t="s">
        <v>562</v>
      </c>
      <c r="B400" s="834" t="s">
        <v>563</v>
      </c>
      <c r="C400" s="837" t="s">
        <v>590</v>
      </c>
      <c r="D400" s="865" t="s">
        <v>591</v>
      </c>
      <c r="E400" s="837" t="s">
        <v>1623</v>
      </c>
      <c r="F400" s="865" t="s">
        <v>1624</v>
      </c>
      <c r="G400" s="837" t="s">
        <v>2220</v>
      </c>
      <c r="H400" s="837" t="s">
        <v>2221</v>
      </c>
      <c r="I400" s="851">
        <v>2600.43994140625</v>
      </c>
      <c r="J400" s="851">
        <v>8</v>
      </c>
      <c r="K400" s="852">
        <v>20803.48046875</v>
      </c>
    </row>
    <row r="401" spans="1:11" ht="14.4" customHeight="1" x14ac:dyDescent="0.3">
      <c r="A401" s="833" t="s">
        <v>562</v>
      </c>
      <c r="B401" s="834" t="s">
        <v>563</v>
      </c>
      <c r="C401" s="837" t="s">
        <v>590</v>
      </c>
      <c r="D401" s="865" t="s">
        <v>591</v>
      </c>
      <c r="E401" s="837" t="s">
        <v>1623</v>
      </c>
      <c r="F401" s="865" t="s">
        <v>1624</v>
      </c>
      <c r="G401" s="837" t="s">
        <v>2222</v>
      </c>
      <c r="H401" s="837" t="s">
        <v>2223</v>
      </c>
      <c r="I401" s="851">
        <v>2600.43994140625</v>
      </c>
      <c r="J401" s="851">
        <v>8</v>
      </c>
      <c r="K401" s="852">
        <v>20803.48046875</v>
      </c>
    </row>
    <row r="402" spans="1:11" ht="14.4" customHeight="1" x14ac:dyDescent="0.3">
      <c r="A402" s="833" t="s">
        <v>562</v>
      </c>
      <c r="B402" s="834" t="s">
        <v>563</v>
      </c>
      <c r="C402" s="837" t="s">
        <v>590</v>
      </c>
      <c r="D402" s="865" t="s">
        <v>591</v>
      </c>
      <c r="E402" s="837" t="s">
        <v>1623</v>
      </c>
      <c r="F402" s="865" t="s">
        <v>1624</v>
      </c>
      <c r="G402" s="837" t="s">
        <v>2224</v>
      </c>
      <c r="H402" s="837" t="s">
        <v>2225</v>
      </c>
      <c r="I402" s="851">
        <v>2600.43994140625</v>
      </c>
      <c r="J402" s="851">
        <v>8</v>
      </c>
      <c r="K402" s="852">
        <v>20803.48046875</v>
      </c>
    </row>
    <row r="403" spans="1:11" ht="14.4" customHeight="1" x14ac:dyDescent="0.3">
      <c r="A403" s="833" t="s">
        <v>562</v>
      </c>
      <c r="B403" s="834" t="s">
        <v>563</v>
      </c>
      <c r="C403" s="837" t="s">
        <v>590</v>
      </c>
      <c r="D403" s="865" t="s">
        <v>591</v>
      </c>
      <c r="E403" s="837" t="s">
        <v>1623</v>
      </c>
      <c r="F403" s="865" t="s">
        <v>1624</v>
      </c>
      <c r="G403" s="837" t="s">
        <v>2226</v>
      </c>
      <c r="H403" s="837" t="s">
        <v>2227</v>
      </c>
      <c r="I403" s="851">
        <v>2308.550048828125</v>
      </c>
      <c r="J403" s="851">
        <v>6</v>
      </c>
      <c r="K403" s="852">
        <v>13851.2802734375</v>
      </c>
    </row>
    <row r="404" spans="1:11" ht="14.4" customHeight="1" x14ac:dyDescent="0.3">
      <c r="A404" s="833" t="s">
        <v>562</v>
      </c>
      <c r="B404" s="834" t="s">
        <v>563</v>
      </c>
      <c r="C404" s="837" t="s">
        <v>590</v>
      </c>
      <c r="D404" s="865" t="s">
        <v>591</v>
      </c>
      <c r="E404" s="837" t="s">
        <v>1623</v>
      </c>
      <c r="F404" s="865" t="s">
        <v>1624</v>
      </c>
      <c r="G404" s="837" t="s">
        <v>2228</v>
      </c>
      <c r="H404" s="837" t="s">
        <v>2229</v>
      </c>
      <c r="I404" s="851">
        <v>3367.429931640625</v>
      </c>
      <c r="J404" s="851">
        <v>1</v>
      </c>
      <c r="K404" s="852">
        <v>3367.429931640625</v>
      </c>
    </row>
    <row r="405" spans="1:11" ht="14.4" customHeight="1" x14ac:dyDescent="0.3">
      <c r="A405" s="833" t="s">
        <v>562</v>
      </c>
      <c r="B405" s="834" t="s">
        <v>563</v>
      </c>
      <c r="C405" s="837" t="s">
        <v>590</v>
      </c>
      <c r="D405" s="865" t="s">
        <v>591</v>
      </c>
      <c r="E405" s="837" t="s">
        <v>1623</v>
      </c>
      <c r="F405" s="865" t="s">
        <v>1624</v>
      </c>
      <c r="G405" s="837" t="s">
        <v>2230</v>
      </c>
      <c r="H405" s="837" t="s">
        <v>2231</v>
      </c>
      <c r="I405" s="851">
        <v>28.799999237060547</v>
      </c>
      <c r="J405" s="851">
        <v>1000</v>
      </c>
      <c r="K405" s="852">
        <v>28798.00048828125</v>
      </c>
    </row>
    <row r="406" spans="1:11" ht="14.4" customHeight="1" x14ac:dyDescent="0.3">
      <c r="A406" s="833" t="s">
        <v>562</v>
      </c>
      <c r="B406" s="834" t="s">
        <v>563</v>
      </c>
      <c r="C406" s="837" t="s">
        <v>590</v>
      </c>
      <c r="D406" s="865" t="s">
        <v>591</v>
      </c>
      <c r="E406" s="837" t="s">
        <v>1623</v>
      </c>
      <c r="F406" s="865" t="s">
        <v>1624</v>
      </c>
      <c r="G406" s="837" t="s">
        <v>2232</v>
      </c>
      <c r="H406" s="837" t="s">
        <v>2233</v>
      </c>
      <c r="I406" s="851">
        <v>5.440000057220459</v>
      </c>
      <c r="J406" s="851">
        <v>100</v>
      </c>
      <c r="K406" s="852">
        <v>544</v>
      </c>
    </row>
    <row r="407" spans="1:11" ht="14.4" customHeight="1" x14ac:dyDescent="0.3">
      <c r="A407" s="833" t="s">
        <v>562</v>
      </c>
      <c r="B407" s="834" t="s">
        <v>563</v>
      </c>
      <c r="C407" s="837" t="s">
        <v>590</v>
      </c>
      <c r="D407" s="865" t="s">
        <v>591</v>
      </c>
      <c r="E407" s="837" t="s">
        <v>1623</v>
      </c>
      <c r="F407" s="865" t="s">
        <v>1624</v>
      </c>
      <c r="G407" s="837" t="s">
        <v>2234</v>
      </c>
      <c r="H407" s="837" t="s">
        <v>2235</v>
      </c>
      <c r="I407" s="851">
        <v>9256.5</v>
      </c>
      <c r="J407" s="851">
        <v>2</v>
      </c>
      <c r="K407" s="852">
        <v>18513</v>
      </c>
    </row>
    <row r="408" spans="1:11" ht="14.4" customHeight="1" x14ac:dyDescent="0.3">
      <c r="A408" s="833" t="s">
        <v>562</v>
      </c>
      <c r="B408" s="834" t="s">
        <v>563</v>
      </c>
      <c r="C408" s="837" t="s">
        <v>590</v>
      </c>
      <c r="D408" s="865" t="s">
        <v>591</v>
      </c>
      <c r="E408" s="837" t="s">
        <v>1623</v>
      </c>
      <c r="F408" s="865" t="s">
        <v>1624</v>
      </c>
      <c r="G408" s="837" t="s">
        <v>2236</v>
      </c>
      <c r="H408" s="837" t="s">
        <v>2237</v>
      </c>
      <c r="I408" s="851">
        <v>2149.97998046875</v>
      </c>
      <c r="J408" s="851">
        <v>4</v>
      </c>
      <c r="K408" s="852">
        <v>8599.9296875</v>
      </c>
    </row>
    <row r="409" spans="1:11" ht="14.4" customHeight="1" x14ac:dyDescent="0.3">
      <c r="A409" s="833" t="s">
        <v>562</v>
      </c>
      <c r="B409" s="834" t="s">
        <v>563</v>
      </c>
      <c r="C409" s="837" t="s">
        <v>590</v>
      </c>
      <c r="D409" s="865" t="s">
        <v>591</v>
      </c>
      <c r="E409" s="837" t="s">
        <v>1623</v>
      </c>
      <c r="F409" s="865" t="s">
        <v>1624</v>
      </c>
      <c r="G409" s="837" t="s">
        <v>2238</v>
      </c>
      <c r="H409" s="837" t="s">
        <v>2239</v>
      </c>
      <c r="I409" s="851">
        <v>1161.5399780273438</v>
      </c>
      <c r="J409" s="851">
        <v>19</v>
      </c>
      <c r="K409" s="852">
        <v>22013.650390625</v>
      </c>
    </row>
    <row r="410" spans="1:11" ht="14.4" customHeight="1" x14ac:dyDescent="0.3">
      <c r="A410" s="833" t="s">
        <v>562</v>
      </c>
      <c r="B410" s="834" t="s">
        <v>563</v>
      </c>
      <c r="C410" s="837" t="s">
        <v>590</v>
      </c>
      <c r="D410" s="865" t="s">
        <v>591</v>
      </c>
      <c r="E410" s="837" t="s">
        <v>1623</v>
      </c>
      <c r="F410" s="865" t="s">
        <v>1624</v>
      </c>
      <c r="G410" s="837" t="s">
        <v>2240</v>
      </c>
      <c r="H410" s="837" t="s">
        <v>2241</v>
      </c>
      <c r="I410" s="851">
        <v>1202.739990234375</v>
      </c>
      <c r="J410" s="851">
        <v>1</v>
      </c>
      <c r="K410" s="852">
        <v>1202.739990234375</v>
      </c>
    </row>
    <row r="411" spans="1:11" ht="14.4" customHeight="1" x14ac:dyDescent="0.3">
      <c r="A411" s="833" t="s">
        <v>562</v>
      </c>
      <c r="B411" s="834" t="s">
        <v>563</v>
      </c>
      <c r="C411" s="837" t="s">
        <v>590</v>
      </c>
      <c r="D411" s="865" t="s">
        <v>591</v>
      </c>
      <c r="E411" s="837" t="s">
        <v>1623</v>
      </c>
      <c r="F411" s="865" t="s">
        <v>1624</v>
      </c>
      <c r="G411" s="837" t="s">
        <v>2242</v>
      </c>
      <c r="H411" s="837" t="s">
        <v>2243</v>
      </c>
      <c r="I411" s="851">
        <v>4.9166665077209473</v>
      </c>
      <c r="J411" s="851">
        <v>30</v>
      </c>
      <c r="K411" s="852">
        <v>147.5</v>
      </c>
    </row>
    <row r="412" spans="1:11" ht="14.4" customHeight="1" x14ac:dyDescent="0.3">
      <c r="A412" s="833" t="s">
        <v>562</v>
      </c>
      <c r="B412" s="834" t="s">
        <v>563</v>
      </c>
      <c r="C412" s="837" t="s">
        <v>590</v>
      </c>
      <c r="D412" s="865" t="s">
        <v>591</v>
      </c>
      <c r="E412" s="837" t="s">
        <v>1623</v>
      </c>
      <c r="F412" s="865" t="s">
        <v>1624</v>
      </c>
      <c r="G412" s="837" t="s">
        <v>2244</v>
      </c>
      <c r="H412" s="837" t="s">
        <v>2245</v>
      </c>
      <c r="I412" s="851">
        <v>463.42999267578125</v>
      </c>
      <c r="J412" s="851">
        <v>120</v>
      </c>
      <c r="K412" s="852">
        <v>55611.6015625</v>
      </c>
    </row>
    <row r="413" spans="1:11" ht="14.4" customHeight="1" x14ac:dyDescent="0.3">
      <c r="A413" s="833" t="s">
        <v>562</v>
      </c>
      <c r="B413" s="834" t="s">
        <v>563</v>
      </c>
      <c r="C413" s="837" t="s">
        <v>590</v>
      </c>
      <c r="D413" s="865" t="s">
        <v>591</v>
      </c>
      <c r="E413" s="837" t="s">
        <v>1623</v>
      </c>
      <c r="F413" s="865" t="s">
        <v>1624</v>
      </c>
      <c r="G413" s="837" t="s">
        <v>2246</v>
      </c>
      <c r="H413" s="837" t="s">
        <v>2247</v>
      </c>
      <c r="I413" s="851">
        <v>3263.3701171875</v>
      </c>
      <c r="J413" s="851">
        <v>1</v>
      </c>
      <c r="K413" s="852">
        <v>3263.3701171875</v>
      </c>
    </row>
    <row r="414" spans="1:11" ht="14.4" customHeight="1" x14ac:dyDescent="0.3">
      <c r="A414" s="833" t="s">
        <v>562</v>
      </c>
      <c r="B414" s="834" t="s">
        <v>563</v>
      </c>
      <c r="C414" s="837" t="s">
        <v>590</v>
      </c>
      <c r="D414" s="865" t="s">
        <v>591</v>
      </c>
      <c r="E414" s="837" t="s">
        <v>1623</v>
      </c>
      <c r="F414" s="865" t="s">
        <v>1624</v>
      </c>
      <c r="G414" s="837" t="s">
        <v>2248</v>
      </c>
      <c r="H414" s="837" t="s">
        <v>2249</v>
      </c>
      <c r="I414" s="851">
        <v>3263.3701171875</v>
      </c>
      <c r="J414" s="851">
        <v>1</v>
      </c>
      <c r="K414" s="852">
        <v>3263.3701171875</v>
      </c>
    </row>
    <row r="415" spans="1:11" ht="14.4" customHeight="1" x14ac:dyDescent="0.3">
      <c r="A415" s="833" t="s">
        <v>562</v>
      </c>
      <c r="B415" s="834" t="s">
        <v>563</v>
      </c>
      <c r="C415" s="837" t="s">
        <v>590</v>
      </c>
      <c r="D415" s="865" t="s">
        <v>591</v>
      </c>
      <c r="E415" s="837" t="s">
        <v>1623</v>
      </c>
      <c r="F415" s="865" t="s">
        <v>1624</v>
      </c>
      <c r="G415" s="837" t="s">
        <v>2250</v>
      </c>
      <c r="H415" s="837" t="s">
        <v>2251</v>
      </c>
      <c r="I415" s="851">
        <v>3263.3701171875</v>
      </c>
      <c r="J415" s="851">
        <v>1</v>
      </c>
      <c r="K415" s="852">
        <v>3263.3701171875</v>
      </c>
    </row>
    <row r="416" spans="1:11" ht="14.4" customHeight="1" x14ac:dyDescent="0.3">
      <c r="A416" s="833" t="s">
        <v>562</v>
      </c>
      <c r="B416" s="834" t="s">
        <v>563</v>
      </c>
      <c r="C416" s="837" t="s">
        <v>590</v>
      </c>
      <c r="D416" s="865" t="s">
        <v>591</v>
      </c>
      <c r="E416" s="837" t="s">
        <v>1623</v>
      </c>
      <c r="F416" s="865" t="s">
        <v>1624</v>
      </c>
      <c r="G416" s="837" t="s">
        <v>2252</v>
      </c>
      <c r="H416" s="837" t="s">
        <v>2253</v>
      </c>
      <c r="I416" s="851">
        <v>3263.3701171875</v>
      </c>
      <c r="J416" s="851">
        <v>1</v>
      </c>
      <c r="K416" s="852">
        <v>3263.3701171875</v>
      </c>
    </row>
    <row r="417" spans="1:11" ht="14.4" customHeight="1" x14ac:dyDescent="0.3">
      <c r="A417" s="833" t="s">
        <v>562</v>
      </c>
      <c r="B417" s="834" t="s">
        <v>563</v>
      </c>
      <c r="C417" s="837" t="s">
        <v>590</v>
      </c>
      <c r="D417" s="865" t="s">
        <v>591</v>
      </c>
      <c r="E417" s="837" t="s">
        <v>1623</v>
      </c>
      <c r="F417" s="865" t="s">
        <v>1624</v>
      </c>
      <c r="G417" s="837" t="s">
        <v>2254</v>
      </c>
      <c r="H417" s="837" t="s">
        <v>2255</v>
      </c>
      <c r="I417" s="851">
        <v>3263.3701171875</v>
      </c>
      <c r="J417" s="851">
        <v>1</v>
      </c>
      <c r="K417" s="852">
        <v>3263.3701171875</v>
      </c>
    </row>
    <row r="418" spans="1:11" ht="14.4" customHeight="1" x14ac:dyDescent="0.3">
      <c r="A418" s="833" t="s">
        <v>562</v>
      </c>
      <c r="B418" s="834" t="s">
        <v>563</v>
      </c>
      <c r="C418" s="837" t="s">
        <v>590</v>
      </c>
      <c r="D418" s="865" t="s">
        <v>591</v>
      </c>
      <c r="E418" s="837" t="s">
        <v>1623</v>
      </c>
      <c r="F418" s="865" t="s">
        <v>1624</v>
      </c>
      <c r="G418" s="837" t="s">
        <v>2256</v>
      </c>
      <c r="H418" s="837" t="s">
        <v>2257</v>
      </c>
      <c r="I418" s="851">
        <v>3263.3701171875</v>
      </c>
      <c r="J418" s="851">
        <v>1</v>
      </c>
      <c r="K418" s="852">
        <v>3263.3701171875</v>
      </c>
    </row>
    <row r="419" spans="1:11" ht="14.4" customHeight="1" x14ac:dyDescent="0.3">
      <c r="A419" s="833" t="s">
        <v>562</v>
      </c>
      <c r="B419" s="834" t="s">
        <v>563</v>
      </c>
      <c r="C419" s="837" t="s">
        <v>590</v>
      </c>
      <c r="D419" s="865" t="s">
        <v>591</v>
      </c>
      <c r="E419" s="837" t="s">
        <v>1623</v>
      </c>
      <c r="F419" s="865" t="s">
        <v>1624</v>
      </c>
      <c r="G419" s="837" t="s">
        <v>2258</v>
      </c>
      <c r="H419" s="837" t="s">
        <v>2259</v>
      </c>
      <c r="I419" s="851">
        <v>7661.72021484375</v>
      </c>
      <c r="J419" s="851">
        <v>1</v>
      </c>
      <c r="K419" s="852">
        <v>7661.72021484375</v>
      </c>
    </row>
    <row r="420" spans="1:11" ht="14.4" customHeight="1" x14ac:dyDescent="0.3">
      <c r="A420" s="833" t="s">
        <v>562</v>
      </c>
      <c r="B420" s="834" t="s">
        <v>563</v>
      </c>
      <c r="C420" s="837" t="s">
        <v>590</v>
      </c>
      <c r="D420" s="865" t="s">
        <v>591</v>
      </c>
      <c r="E420" s="837" t="s">
        <v>1623</v>
      </c>
      <c r="F420" s="865" t="s">
        <v>1624</v>
      </c>
      <c r="G420" s="837" t="s">
        <v>1841</v>
      </c>
      <c r="H420" s="837" t="s">
        <v>1842</v>
      </c>
      <c r="I420" s="851">
        <v>80.573333740234375</v>
      </c>
      <c r="J420" s="851">
        <v>360</v>
      </c>
      <c r="K420" s="852">
        <v>29006.400390625</v>
      </c>
    </row>
    <row r="421" spans="1:11" ht="14.4" customHeight="1" x14ac:dyDescent="0.3">
      <c r="A421" s="833" t="s">
        <v>562</v>
      </c>
      <c r="B421" s="834" t="s">
        <v>563</v>
      </c>
      <c r="C421" s="837" t="s">
        <v>590</v>
      </c>
      <c r="D421" s="865" t="s">
        <v>591</v>
      </c>
      <c r="E421" s="837" t="s">
        <v>1623</v>
      </c>
      <c r="F421" s="865" t="s">
        <v>1624</v>
      </c>
      <c r="G421" s="837" t="s">
        <v>2260</v>
      </c>
      <c r="H421" s="837" t="s">
        <v>2261</v>
      </c>
      <c r="I421" s="851">
        <v>34</v>
      </c>
      <c r="J421" s="851">
        <v>300</v>
      </c>
      <c r="K421" s="852">
        <v>10200</v>
      </c>
    </row>
    <row r="422" spans="1:11" ht="14.4" customHeight="1" x14ac:dyDescent="0.3">
      <c r="A422" s="833" t="s">
        <v>562</v>
      </c>
      <c r="B422" s="834" t="s">
        <v>563</v>
      </c>
      <c r="C422" s="837" t="s">
        <v>590</v>
      </c>
      <c r="D422" s="865" t="s">
        <v>591</v>
      </c>
      <c r="E422" s="837" t="s">
        <v>1623</v>
      </c>
      <c r="F422" s="865" t="s">
        <v>1624</v>
      </c>
      <c r="G422" s="837" t="s">
        <v>2262</v>
      </c>
      <c r="H422" s="837" t="s">
        <v>2263</v>
      </c>
      <c r="I422" s="851">
        <v>81.593335469563797</v>
      </c>
      <c r="J422" s="851">
        <v>40</v>
      </c>
      <c r="K422" s="852">
        <v>3243.9600219726563</v>
      </c>
    </row>
    <row r="423" spans="1:11" ht="14.4" customHeight="1" x14ac:dyDescent="0.3">
      <c r="A423" s="833" t="s">
        <v>562</v>
      </c>
      <c r="B423" s="834" t="s">
        <v>563</v>
      </c>
      <c r="C423" s="837" t="s">
        <v>590</v>
      </c>
      <c r="D423" s="865" t="s">
        <v>591</v>
      </c>
      <c r="E423" s="837" t="s">
        <v>1623</v>
      </c>
      <c r="F423" s="865" t="s">
        <v>1624</v>
      </c>
      <c r="G423" s="837" t="s">
        <v>2264</v>
      </c>
      <c r="H423" s="837" t="s">
        <v>2265</v>
      </c>
      <c r="I423" s="851">
        <v>1948.1099853515625</v>
      </c>
      <c r="J423" s="851">
        <v>1</v>
      </c>
      <c r="K423" s="852">
        <v>1948.1099853515625</v>
      </c>
    </row>
    <row r="424" spans="1:11" ht="14.4" customHeight="1" x14ac:dyDescent="0.3">
      <c r="A424" s="833" t="s">
        <v>562</v>
      </c>
      <c r="B424" s="834" t="s">
        <v>563</v>
      </c>
      <c r="C424" s="837" t="s">
        <v>590</v>
      </c>
      <c r="D424" s="865" t="s">
        <v>591</v>
      </c>
      <c r="E424" s="837" t="s">
        <v>1623</v>
      </c>
      <c r="F424" s="865" t="s">
        <v>1624</v>
      </c>
      <c r="G424" s="837" t="s">
        <v>2266</v>
      </c>
      <c r="H424" s="837" t="s">
        <v>2267</v>
      </c>
      <c r="I424" s="851">
        <v>2473.239990234375</v>
      </c>
      <c r="J424" s="851">
        <v>1</v>
      </c>
      <c r="K424" s="852">
        <v>2473.239990234375</v>
      </c>
    </row>
    <row r="425" spans="1:11" ht="14.4" customHeight="1" x14ac:dyDescent="0.3">
      <c r="A425" s="833" t="s">
        <v>562</v>
      </c>
      <c r="B425" s="834" t="s">
        <v>563</v>
      </c>
      <c r="C425" s="837" t="s">
        <v>590</v>
      </c>
      <c r="D425" s="865" t="s">
        <v>591</v>
      </c>
      <c r="E425" s="837" t="s">
        <v>1623</v>
      </c>
      <c r="F425" s="865" t="s">
        <v>1624</v>
      </c>
      <c r="G425" s="837" t="s">
        <v>2268</v>
      </c>
      <c r="H425" s="837" t="s">
        <v>2269</v>
      </c>
      <c r="I425" s="851">
        <v>1477.4100341796875</v>
      </c>
      <c r="J425" s="851">
        <v>1</v>
      </c>
      <c r="K425" s="852">
        <v>1477.4100341796875</v>
      </c>
    </row>
    <row r="426" spans="1:11" ht="14.4" customHeight="1" x14ac:dyDescent="0.3">
      <c r="A426" s="833" t="s">
        <v>562</v>
      </c>
      <c r="B426" s="834" t="s">
        <v>563</v>
      </c>
      <c r="C426" s="837" t="s">
        <v>590</v>
      </c>
      <c r="D426" s="865" t="s">
        <v>591</v>
      </c>
      <c r="E426" s="837" t="s">
        <v>1623</v>
      </c>
      <c r="F426" s="865" t="s">
        <v>1624</v>
      </c>
      <c r="G426" s="837" t="s">
        <v>2270</v>
      </c>
      <c r="H426" s="837" t="s">
        <v>2271</v>
      </c>
      <c r="I426" s="851">
        <v>1148.8499755859375</v>
      </c>
      <c r="J426" s="851">
        <v>12</v>
      </c>
      <c r="K426" s="852">
        <v>13786.2001953125</v>
      </c>
    </row>
    <row r="427" spans="1:11" ht="14.4" customHeight="1" x14ac:dyDescent="0.3">
      <c r="A427" s="833" t="s">
        <v>562</v>
      </c>
      <c r="B427" s="834" t="s">
        <v>563</v>
      </c>
      <c r="C427" s="837" t="s">
        <v>590</v>
      </c>
      <c r="D427" s="865" t="s">
        <v>591</v>
      </c>
      <c r="E427" s="837" t="s">
        <v>1623</v>
      </c>
      <c r="F427" s="865" t="s">
        <v>1624</v>
      </c>
      <c r="G427" s="837" t="s">
        <v>2272</v>
      </c>
      <c r="H427" s="837" t="s">
        <v>2273</v>
      </c>
      <c r="I427" s="851">
        <v>2758.85009765625</v>
      </c>
      <c r="J427" s="851">
        <v>4</v>
      </c>
      <c r="K427" s="852">
        <v>11035.400390625</v>
      </c>
    </row>
    <row r="428" spans="1:11" ht="14.4" customHeight="1" x14ac:dyDescent="0.3">
      <c r="A428" s="833" t="s">
        <v>562</v>
      </c>
      <c r="B428" s="834" t="s">
        <v>563</v>
      </c>
      <c r="C428" s="837" t="s">
        <v>590</v>
      </c>
      <c r="D428" s="865" t="s">
        <v>591</v>
      </c>
      <c r="E428" s="837" t="s">
        <v>1623</v>
      </c>
      <c r="F428" s="865" t="s">
        <v>1624</v>
      </c>
      <c r="G428" s="837" t="s">
        <v>2274</v>
      </c>
      <c r="H428" s="837" t="s">
        <v>2275</v>
      </c>
      <c r="I428" s="851">
        <v>5402.64990234375</v>
      </c>
      <c r="J428" s="851">
        <v>4</v>
      </c>
      <c r="K428" s="852">
        <v>21610.599609375</v>
      </c>
    </row>
    <row r="429" spans="1:11" ht="14.4" customHeight="1" x14ac:dyDescent="0.3">
      <c r="A429" s="833" t="s">
        <v>562</v>
      </c>
      <c r="B429" s="834" t="s">
        <v>563</v>
      </c>
      <c r="C429" s="837" t="s">
        <v>590</v>
      </c>
      <c r="D429" s="865" t="s">
        <v>591</v>
      </c>
      <c r="E429" s="837" t="s">
        <v>1623</v>
      </c>
      <c r="F429" s="865" t="s">
        <v>1624</v>
      </c>
      <c r="G429" s="837" t="s">
        <v>2276</v>
      </c>
      <c r="H429" s="837" t="s">
        <v>2277</v>
      </c>
      <c r="I429" s="851">
        <v>1546.3800048828125</v>
      </c>
      <c r="J429" s="851">
        <v>1</v>
      </c>
      <c r="K429" s="852">
        <v>1546.3800048828125</v>
      </c>
    </row>
    <row r="430" spans="1:11" ht="14.4" customHeight="1" x14ac:dyDescent="0.3">
      <c r="A430" s="833" t="s">
        <v>562</v>
      </c>
      <c r="B430" s="834" t="s">
        <v>563</v>
      </c>
      <c r="C430" s="837" t="s">
        <v>590</v>
      </c>
      <c r="D430" s="865" t="s">
        <v>591</v>
      </c>
      <c r="E430" s="837" t="s">
        <v>1623</v>
      </c>
      <c r="F430" s="865" t="s">
        <v>1624</v>
      </c>
      <c r="G430" s="837" t="s">
        <v>2278</v>
      </c>
      <c r="H430" s="837" t="s">
        <v>2279</v>
      </c>
      <c r="I430" s="851">
        <v>111.56999969482422</v>
      </c>
      <c r="J430" s="851">
        <v>12</v>
      </c>
      <c r="K430" s="852">
        <v>1338.8900146484375</v>
      </c>
    </row>
    <row r="431" spans="1:11" ht="14.4" customHeight="1" x14ac:dyDescent="0.3">
      <c r="A431" s="833" t="s">
        <v>562</v>
      </c>
      <c r="B431" s="834" t="s">
        <v>563</v>
      </c>
      <c r="C431" s="837" t="s">
        <v>590</v>
      </c>
      <c r="D431" s="865" t="s">
        <v>591</v>
      </c>
      <c r="E431" s="837" t="s">
        <v>1623</v>
      </c>
      <c r="F431" s="865" t="s">
        <v>1624</v>
      </c>
      <c r="G431" s="837" t="s">
        <v>1661</v>
      </c>
      <c r="H431" s="837" t="s">
        <v>1662</v>
      </c>
      <c r="I431" s="851">
        <v>1.6766666173934937</v>
      </c>
      <c r="J431" s="851">
        <v>600</v>
      </c>
      <c r="K431" s="852">
        <v>1006</v>
      </c>
    </row>
    <row r="432" spans="1:11" ht="14.4" customHeight="1" x14ac:dyDescent="0.3">
      <c r="A432" s="833" t="s">
        <v>562</v>
      </c>
      <c r="B432" s="834" t="s">
        <v>563</v>
      </c>
      <c r="C432" s="837" t="s">
        <v>590</v>
      </c>
      <c r="D432" s="865" t="s">
        <v>591</v>
      </c>
      <c r="E432" s="837" t="s">
        <v>1623</v>
      </c>
      <c r="F432" s="865" t="s">
        <v>1624</v>
      </c>
      <c r="G432" s="837" t="s">
        <v>2280</v>
      </c>
      <c r="H432" s="837" t="s">
        <v>2281</v>
      </c>
      <c r="I432" s="851">
        <v>1694</v>
      </c>
      <c r="J432" s="851">
        <v>4</v>
      </c>
      <c r="K432" s="852">
        <v>6776</v>
      </c>
    </row>
    <row r="433" spans="1:11" ht="14.4" customHeight="1" x14ac:dyDescent="0.3">
      <c r="A433" s="833" t="s">
        <v>562</v>
      </c>
      <c r="B433" s="834" t="s">
        <v>563</v>
      </c>
      <c r="C433" s="837" t="s">
        <v>590</v>
      </c>
      <c r="D433" s="865" t="s">
        <v>591</v>
      </c>
      <c r="E433" s="837" t="s">
        <v>1623</v>
      </c>
      <c r="F433" s="865" t="s">
        <v>1624</v>
      </c>
      <c r="G433" s="837" t="s">
        <v>2282</v>
      </c>
      <c r="H433" s="837" t="s">
        <v>2283</v>
      </c>
      <c r="I433" s="851">
        <v>910.52499389648438</v>
      </c>
      <c r="J433" s="851">
        <v>20</v>
      </c>
      <c r="K433" s="852">
        <v>18210.5</v>
      </c>
    </row>
    <row r="434" spans="1:11" ht="14.4" customHeight="1" x14ac:dyDescent="0.3">
      <c r="A434" s="833" t="s">
        <v>562</v>
      </c>
      <c r="B434" s="834" t="s">
        <v>563</v>
      </c>
      <c r="C434" s="837" t="s">
        <v>590</v>
      </c>
      <c r="D434" s="865" t="s">
        <v>591</v>
      </c>
      <c r="E434" s="837" t="s">
        <v>1623</v>
      </c>
      <c r="F434" s="865" t="s">
        <v>1624</v>
      </c>
      <c r="G434" s="837" t="s">
        <v>2284</v>
      </c>
      <c r="H434" s="837" t="s">
        <v>2285</v>
      </c>
      <c r="I434" s="851">
        <v>1.6766666571299236</v>
      </c>
      <c r="J434" s="851">
        <v>600</v>
      </c>
      <c r="K434" s="852">
        <v>1006</v>
      </c>
    </row>
    <row r="435" spans="1:11" ht="14.4" customHeight="1" x14ac:dyDescent="0.3">
      <c r="A435" s="833" t="s">
        <v>562</v>
      </c>
      <c r="B435" s="834" t="s">
        <v>563</v>
      </c>
      <c r="C435" s="837" t="s">
        <v>590</v>
      </c>
      <c r="D435" s="865" t="s">
        <v>591</v>
      </c>
      <c r="E435" s="837" t="s">
        <v>1623</v>
      </c>
      <c r="F435" s="865" t="s">
        <v>1624</v>
      </c>
      <c r="G435" s="837" t="s">
        <v>2286</v>
      </c>
      <c r="H435" s="837" t="s">
        <v>2287</v>
      </c>
      <c r="I435" s="851">
        <v>2156.669921875</v>
      </c>
      <c r="J435" s="851">
        <v>7</v>
      </c>
      <c r="K435" s="852">
        <v>15096.689453125</v>
      </c>
    </row>
    <row r="436" spans="1:11" ht="14.4" customHeight="1" x14ac:dyDescent="0.3">
      <c r="A436" s="833" t="s">
        <v>562</v>
      </c>
      <c r="B436" s="834" t="s">
        <v>563</v>
      </c>
      <c r="C436" s="837" t="s">
        <v>590</v>
      </c>
      <c r="D436" s="865" t="s">
        <v>591</v>
      </c>
      <c r="E436" s="837" t="s">
        <v>1623</v>
      </c>
      <c r="F436" s="865" t="s">
        <v>1624</v>
      </c>
      <c r="G436" s="837" t="s">
        <v>2288</v>
      </c>
      <c r="H436" s="837" t="s">
        <v>2289</v>
      </c>
      <c r="I436" s="851">
        <v>2308.550048828125</v>
      </c>
      <c r="J436" s="851">
        <v>2</v>
      </c>
      <c r="K436" s="852">
        <v>4617.10009765625</v>
      </c>
    </row>
    <row r="437" spans="1:11" ht="14.4" customHeight="1" x14ac:dyDescent="0.3">
      <c r="A437" s="833" t="s">
        <v>562</v>
      </c>
      <c r="B437" s="834" t="s">
        <v>563</v>
      </c>
      <c r="C437" s="837" t="s">
        <v>590</v>
      </c>
      <c r="D437" s="865" t="s">
        <v>591</v>
      </c>
      <c r="E437" s="837" t="s">
        <v>1623</v>
      </c>
      <c r="F437" s="865" t="s">
        <v>1624</v>
      </c>
      <c r="G437" s="837" t="s">
        <v>2290</v>
      </c>
      <c r="H437" s="837" t="s">
        <v>2291</v>
      </c>
      <c r="I437" s="851">
        <v>2057</v>
      </c>
      <c r="J437" s="851">
        <v>3</v>
      </c>
      <c r="K437" s="852">
        <v>6171</v>
      </c>
    </row>
    <row r="438" spans="1:11" ht="14.4" customHeight="1" x14ac:dyDescent="0.3">
      <c r="A438" s="833" t="s">
        <v>562</v>
      </c>
      <c r="B438" s="834" t="s">
        <v>563</v>
      </c>
      <c r="C438" s="837" t="s">
        <v>590</v>
      </c>
      <c r="D438" s="865" t="s">
        <v>591</v>
      </c>
      <c r="E438" s="837" t="s">
        <v>1623</v>
      </c>
      <c r="F438" s="865" t="s">
        <v>1624</v>
      </c>
      <c r="G438" s="837" t="s">
        <v>2292</v>
      </c>
      <c r="H438" s="837" t="s">
        <v>2293</v>
      </c>
      <c r="I438" s="851">
        <v>2645.010009765625</v>
      </c>
      <c r="J438" s="851">
        <v>8</v>
      </c>
      <c r="K438" s="852">
        <v>21160.0693359375</v>
      </c>
    </row>
    <row r="439" spans="1:11" ht="14.4" customHeight="1" x14ac:dyDescent="0.3">
      <c r="A439" s="833" t="s">
        <v>562</v>
      </c>
      <c r="B439" s="834" t="s">
        <v>563</v>
      </c>
      <c r="C439" s="837" t="s">
        <v>590</v>
      </c>
      <c r="D439" s="865" t="s">
        <v>591</v>
      </c>
      <c r="E439" s="837" t="s">
        <v>1623</v>
      </c>
      <c r="F439" s="865" t="s">
        <v>1624</v>
      </c>
      <c r="G439" s="837" t="s">
        <v>2294</v>
      </c>
      <c r="H439" s="837" t="s">
        <v>2295</v>
      </c>
      <c r="I439" s="851">
        <v>2510.219970703125</v>
      </c>
      <c r="J439" s="851">
        <v>4</v>
      </c>
      <c r="K439" s="852">
        <v>10040.8798828125</v>
      </c>
    </row>
    <row r="440" spans="1:11" ht="14.4" customHeight="1" x14ac:dyDescent="0.3">
      <c r="A440" s="833" t="s">
        <v>562</v>
      </c>
      <c r="B440" s="834" t="s">
        <v>563</v>
      </c>
      <c r="C440" s="837" t="s">
        <v>590</v>
      </c>
      <c r="D440" s="865" t="s">
        <v>591</v>
      </c>
      <c r="E440" s="837" t="s">
        <v>1623</v>
      </c>
      <c r="F440" s="865" t="s">
        <v>1624</v>
      </c>
      <c r="G440" s="837" t="s">
        <v>2296</v>
      </c>
      <c r="H440" s="837" t="s">
        <v>2297</v>
      </c>
      <c r="I440" s="851">
        <v>2510.219970703125</v>
      </c>
      <c r="J440" s="851">
        <v>4</v>
      </c>
      <c r="K440" s="852">
        <v>10040.8798828125</v>
      </c>
    </row>
    <row r="441" spans="1:11" ht="14.4" customHeight="1" x14ac:dyDescent="0.3">
      <c r="A441" s="833" t="s">
        <v>562</v>
      </c>
      <c r="B441" s="834" t="s">
        <v>563</v>
      </c>
      <c r="C441" s="837" t="s">
        <v>590</v>
      </c>
      <c r="D441" s="865" t="s">
        <v>591</v>
      </c>
      <c r="E441" s="837" t="s">
        <v>1623</v>
      </c>
      <c r="F441" s="865" t="s">
        <v>1624</v>
      </c>
      <c r="G441" s="837" t="s">
        <v>2298</v>
      </c>
      <c r="H441" s="837" t="s">
        <v>2299</v>
      </c>
      <c r="I441" s="851">
        <v>2510.219970703125</v>
      </c>
      <c r="J441" s="851">
        <v>4</v>
      </c>
      <c r="K441" s="852">
        <v>10040.8798828125</v>
      </c>
    </row>
    <row r="442" spans="1:11" ht="14.4" customHeight="1" x14ac:dyDescent="0.3">
      <c r="A442" s="833" t="s">
        <v>562</v>
      </c>
      <c r="B442" s="834" t="s">
        <v>563</v>
      </c>
      <c r="C442" s="837" t="s">
        <v>590</v>
      </c>
      <c r="D442" s="865" t="s">
        <v>591</v>
      </c>
      <c r="E442" s="837" t="s">
        <v>1623</v>
      </c>
      <c r="F442" s="865" t="s">
        <v>1624</v>
      </c>
      <c r="G442" s="837" t="s">
        <v>2300</v>
      </c>
      <c r="H442" s="837" t="s">
        <v>2301</v>
      </c>
      <c r="I442" s="851">
        <v>2350.3599853515625</v>
      </c>
      <c r="J442" s="851">
        <v>8</v>
      </c>
      <c r="K442" s="852">
        <v>18802.8701171875</v>
      </c>
    </row>
    <row r="443" spans="1:11" ht="14.4" customHeight="1" x14ac:dyDescent="0.3">
      <c r="A443" s="833" t="s">
        <v>562</v>
      </c>
      <c r="B443" s="834" t="s">
        <v>563</v>
      </c>
      <c r="C443" s="837" t="s">
        <v>590</v>
      </c>
      <c r="D443" s="865" t="s">
        <v>591</v>
      </c>
      <c r="E443" s="837" t="s">
        <v>1623</v>
      </c>
      <c r="F443" s="865" t="s">
        <v>1624</v>
      </c>
      <c r="G443" s="837" t="s">
        <v>2302</v>
      </c>
      <c r="H443" s="837" t="s">
        <v>2303</v>
      </c>
      <c r="I443" s="851">
        <v>2510.219970703125</v>
      </c>
      <c r="J443" s="851">
        <v>14</v>
      </c>
      <c r="K443" s="852">
        <v>35143.0595703125</v>
      </c>
    </row>
    <row r="444" spans="1:11" ht="14.4" customHeight="1" x14ac:dyDescent="0.3">
      <c r="A444" s="833" t="s">
        <v>562</v>
      </c>
      <c r="B444" s="834" t="s">
        <v>563</v>
      </c>
      <c r="C444" s="837" t="s">
        <v>590</v>
      </c>
      <c r="D444" s="865" t="s">
        <v>591</v>
      </c>
      <c r="E444" s="837" t="s">
        <v>1623</v>
      </c>
      <c r="F444" s="865" t="s">
        <v>1624</v>
      </c>
      <c r="G444" s="837" t="s">
        <v>2304</v>
      </c>
      <c r="H444" s="837" t="s">
        <v>2305</v>
      </c>
      <c r="I444" s="851">
        <v>2062.31005859375</v>
      </c>
      <c r="J444" s="851">
        <v>4</v>
      </c>
      <c r="K444" s="852">
        <v>8249.240234375</v>
      </c>
    </row>
    <row r="445" spans="1:11" ht="14.4" customHeight="1" x14ac:dyDescent="0.3">
      <c r="A445" s="833" t="s">
        <v>562</v>
      </c>
      <c r="B445" s="834" t="s">
        <v>563</v>
      </c>
      <c r="C445" s="837" t="s">
        <v>590</v>
      </c>
      <c r="D445" s="865" t="s">
        <v>591</v>
      </c>
      <c r="E445" s="837" t="s">
        <v>1623</v>
      </c>
      <c r="F445" s="865" t="s">
        <v>1624</v>
      </c>
      <c r="G445" s="837" t="s">
        <v>1681</v>
      </c>
      <c r="H445" s="837" t="s">
        <v>1682</v>
      </c>
      <c r="I445" s="851">
        <v>21.233332951863606</v>
      </c>
      <c r="J445" s="851">
        <v>15</v>
      </c>
      <c r="K445" s="852">
        <v>318.5</v>
      </c>
    </row>
    <row r="446" spans="1:11" ht="14.4" customHeight="1" x14ac:dyDescent="0.3">
      <c r="A446" s="833" t="s">
        <v>562</v>
      </c>
      <c r="B446" s="834" t="s">
        <v>563</v>
      </c>
      <c r="C446" s="837" t="s">
        <v>590</v>
      </c>
      <c r="D446" s="865" t="s">
        <v>591</v>
      </c>
      <c r="E446" s="837" t="s">
        <v>2306</v>
      </c>
      <c r="F446" s="865" t="s">
        <v>2307</v>
      </c>
      <c r="G446" s="837" t="s">
        <v>2308</v>
      </c>
      <c r="H446" s="837" t="s">
        <v>2309</v>
      </c>
      <c r="I446" s="851">
        <v>35.076667785644531</v>
      </c>
      <c r="J446" s="851">
        <v>540</v>
      </c>
      <c r="K446" s="852">
        <v>18940.3203125</v>
      </c>
    </row>
    <row r="447" spans="1:11" ht="14.4" customHeight="1" x14ac:dyDescent="0.3">
      <c r="A447" s="833" t="s">
        <v>562</v>
      </c>
      <c r="B447" s="834" t="s">
        <v>563</v>
      </c>
      <c r="C447" s="837" t="s">
        <v>590</v>
      </c>
      <c r="D447" s="865" t="s">
        <v>591</v>
      </c>
      <c r="E447" s="837" t="s">
        <v>2306</v>
      </c>
      <c r="F447" s="865" t="s">
        <v>2307</v>
      </c>
      <c r="G447" s="837" t="s">
        <v>2310</v>
      </c>
      <c r="H447" s="837" t="s">
        <v>2311</v>
      </c>
      <c r="I447" s="851">
        <v>28.059999465942383</v>
      </c>
      <c r="J447" s="851">
        <v>540</v>
      </c>
      <c r="K447" s="852">
        <v>15152.3994140625</v>
      </c>
    </row>
    <row r="448" spans="1:11" ht="14.4" customHeight="1" x14ac:dyDescent="0.3">
      <c r="A448" s="833" t="s">
        <v>562</v>
      </c>
      <c r="B448" s="834" t="s">
        <v>563</v>
      </c>
      <c r="C448" s="837" t="s">
        <v>590</v>
      </c>
      <c r="D448" s="865" t="s">
        <v>591</v>
      </c>
      <c r="E448" s="837" t="s">
        <v>2306</v>
      </c>
      <c r="F448" s="865" t="s">
        <v>2307</v>
      </c>
      <c r="G448" s="837" t="s">
        <v>2312</v>
      </c>
      <c r="H448" s="837" t="s">
        <v>2313</v>
      </c>
      <c r="I448" s="851">
        <v>257.07998657226563</v>
      </c>
      <c r="J448" s="851">
        <v>12</v>
      </c>
      <c r="K448" s="852">
        <v>3084.989990234375</v>
      </c>
    </row>
    <row r="449" spans="1:11" ht="14.4" customHeight="1" x14ac:dyDescent="0.3">
      <c r="A449" s="833" t="s">
        <v>562</v>
      </c>
      <c r="B449" s="834" t="s">
        <v>563</v>
      </c>
      <c r="C449" s="837" t="s">
        <v>590</v>
      </c>
      <c r="D449" s="865" t="s">
        <v>591</v>
      </c>
      <c r="E449" s="837" t="s">
        <v>2306</v>
      </c>
      <c r="F449" s="865" t="s">
        <v>2307</v>
      </c>
      <c r="G449" s="837" t="s">
        <v>2314</v>
      </c>
      <c r="H449" s="837" t="s">
        <v>2315</v>
      </c>
      <c r="I449" s="851">
        <v>241.52999877929688</v>
      </c>
      <c r="J449" s="851">
        <v>108</v>
      </c>
      <c r="K449" s="852">
        <v>26085.4189453125</v>
      </c>
    </row>
    <row r="450" spans="1:11" ht="14.4" customHeight="1" x14ac:dyDescent="0.3">
      <c r="A450" s="833" t="s">
        <v>562</v>
      </c>
      <c r="B450" s="834" t="s">
        <v>563</v>
      </c>
      <c r="C450" s="837" t="s">
        <v>590</v>
      </c>
      <c r="D450" s="865" t="s">
        <v>591</v>
      </c>
      <c r="E450" s="837" t="s">
        <v>2306</v>
      </c>
      <c r="F450" s="865" t="s">
        <v>2307</v>
      </c>
      <c r="G450" s="837" t="s">
        <v>2316</v>
      </c>
      <c r="H450" s="837" t="s">
        <v>2317</v>
      </c>
      <c r="I450" s="851">
        <v>72.69000244140625</v>
      </c>
      <c r="J450" s="851">
        <v>72</v>
      </c>
      <c r="K450" s="852">
        <v>5233.66015625</v>
      </c>
    </row>
    <row r="451" spans="1:11" ht="14.4" customHeight="1" x14ac:dyDescent="0.3">
      <c r="A451" s="833" t="s">
        <v>562</v>
      </c>
      <c r="B451" s="834" t="s">
        <v>563</v>
      </c>
      <c r="C451" s="837" t="s">
        <v>590</v>
      </c>
      <c r="D451" s="865" t="s">
        <v>591</v>
      </c>
      <c r="E451" s="837" t="s">
        <v>2306</v>
      </c>
      <c r="F451" s="865" t="s">
        <v>2307</v>
      </c>
      <c r="G451" s="837" t="s">
        <v>2318</v>
      </c>
      <c r="H451" s="837" t="s">
        <v>2319</v>
      </c>
      <c r="I451" s="851">
        <v>76.599998474121094</v>
      </c>
      <c r="J451" s="851">
        <v>36</v>
      </c>
      <c r="K451" s="852">
        <v>2757.699951171875</v>
      </c>
    </row>
    <row r="452" spans="1:11" ht="14.4" customHeight="1" x14ac:dyDescent="0.3">
      <c r="A452" s="833" t="s">
        <v>562</v>
      </c>
      <c r="B452" s="834" t="s">
        <v>563</v>
      </c>
      <c r="C452" s="837" t="s">
        <v>590</v>
      </c>
      <c r="D452" s="865" t="s">
        <v>591</v>
      </c>
      <c r="E452" s="837" t="s">
        <v>2306</v>
      </c>
      <c r="F452" s="865" t="s">
        <v>2307</v>
      </c>
      <c r="G452" s="837" t="s">
        <v>2320</v>
      </c>
      <c r="H452" s="837" t="s">
        <v>2321</v>
      </c>
      <c r="I452" s="851">
        <v>130.99000549316406</v>
      </c>
      <c r="J452" s="851">
        <v>24</v>
      </c>
      <c r="K452" s="852">
        <v>3143.699951171875</v>
      </c>
    </row>
    <row r="453" spans="1:11" ht="14.4" customHeight="1" x14ac:dyDescent="0.3">
      <c r="A453" s="833" t="s">
        <v>562</v>
      </c>
      <c r="B453" s="834" t="s">
        <v>563</v>
      </c>
      <c r="C453" s="837" t="s">
        <v>590</v>
      </c>
      <c r="D453" s="865" t="s">
        <v>591</v>
      </c>
      <c r="E453" s="837" t="s">
        <v>2306</v>
      </c>
      <c r="F453" s="865" t="s">
        <v>2307</v>
      </c>
      <c r="G453" s="837" t="s">
        <v>2322</v>
      </c>
      <c r="H453" s="837" t="s">
        <v>2323</v>
      </c>
      <c r="I453" s="851">
        <v>133.91999816894531</v>
      </c>
      <c r="J453" s="851">
        <v>72</v>
      </c>
      <c r="K453" s="852">
        <v>9642.0595703125</v>
      </c>
    </row>
    <row r="454" spans="1:11" ht="14.4" customHeight="1" x14ac:dyDescent="0.3">
      <c r="A454" s="833" t="s">
        <v>562</v>
      </c>
      <c r="B454" s="834" t="s">
        <v>563</v>
      </c>
      <c r="C454" s="837" t="s">
        <v>590</v>
      </c>
      <c r="D454" s="865" t="s">
        <v>591</v>
      </c>
      <c r="E454" s="837" t="s">
        <v>2306</v>
      </c>
      <c r="F454" s="865" t="s">
        <v>2307</v>
      </c>
      <c r="G454" s="837" t="s">
        <v>2324</v>
      </c>
      <c r="H454" s="837" t="s">
        <v>2325</v>
      </c>
      <c r="I454" s="851">
        <v>639.28997802734375</v>
      </c>
      <c r="J454" s="851">
        <v>12</v>
      </c>
      <c r="K454" s="852">
        <v>7671.419921875</v>
      </c>
    </row>
    <row r="455" spans="1:11" ht="14.4" customHeight="1" x14ac:dyDescent="0.3">
      <c r="A455" s="833" t="s">
        <v>562</v>
      </c>
      <c r="B455" s="834" t="s">
        <v>563</v>
      </c>
      <c r="C455" s="837" t="s">
        <v>590</v>
      </c>
      <c r="D455" s="865" t="s">
        <v>591</v>
      </c>
      <c r="E455" s="837" t="s">
        <v>2306</v>
      </c>
      <c r="F455" s="865" t="s">
        <v>2307</v>
      </c>
      <c r="G455" s="837" t="s">
        <v>2326</v>
      </c>
      <c r="H455" s="837" t="s">
        <v>2327</v>
      </c>
      <c r="I455" s="851">
        <v>27.209999084472656</v>
      </c>
      <c r="J455" s="851">
        <v>240</v>
      </c>
      <c r="K455" s="852">
        <v>6529.889892578125</v>
      </c>
    </row>
    <row r="456" spans="1:11" ht="14.4" customHeight="1" x14ac:dyDescent="0.3">
      <c r="A456" s="833" t="s">
        <v>562</v>
      </c>
      <c r="B456" s="834" t="s">
        <v>563</v>
      </c>
      <c r="C456" s="837" t="s">
        <v>590</v>
      </c>
      <c r="D456" s="865" t="s">
        <v>591</v>
      </c>
      <c r="E456" s="837" t="s">
        <v>2306</v>
      </c>
      <c r="F456" s="865" t="s">
        <v>2307</v>
      </c>
      <c r="G456" s="837" t="s">
        <v>2328</v>
      </c>
      <c r="H456" s="837" t="s">
        <v>2329</v>
      </c>
      <c r="I456" s="851">
        <v>29.700000762939453</v>
      </c>
      <c r="J456" s="851">
        <v>240</v>
      </c>
      <c r="K456" s="852">
        <v>7127.14013671875</v>
      </c>
    </row>
    <row r="457" spans="1:11" ht="14.4" customHeight="1" x14ac:dyDescent="0.3">
      <c r="A457" s="833" t="s">
        <v>562</v>
      </c>
      <c r="B457" s="834" t="s">
        <v>563</v>
      </c>
      <c r="C457" s="837" t="s">
        <v>590</v>
      </c>
      <c r="D457" s="865" t="s">
        <v>591</v>
      </c>
      <c r="E457" s="837" t="s">
        <v>2306</v>
      </c>
      <c r="F457" s="865" t="s">
        <v>2307</v>
      </c>
      <c r="G457" s="837" t="s">
        <v>2330</v>
      </c>
      <c r="H457" s="837" t="s">
        <v>2331</v>
      </c>
      <c r="I457" s="851">
        <v>402.5</v>
      </c>
      <c r="J457" s="851">
        <v>84</v>
      </c>
      <c r="K457" s="852">
        <v>33810</v>
      </c>
    </row>
    <row r="458" spans="1:11" ht="14.4" customHeight="1" x14ac:dyDescent="0.3">
      <c r="A458" s="833" t="s">
        <v>562</v>
      </c>
      <c r="B458" s="834" t="s">
        <v>563</v>
      </c>
      <c r="C458" s="837" t="s">
        <v>590</v>
      </c>
      <c r="D458" s="865" t="s">
        <v>591</v>
      </c>
      <c r="E458" s="837" t="s">
        <v>2306</v>
      </c>
      <c r="F458" s="865" t="s">
        <v>2307</v>
      </c>
      <c r="G458" s="837" t="s">
        <v>2332</v>
      </c>
      <c r="H458" s="837" t="s">
        <v>2333</v>
      </c>
      <c r="I458" s="851">
        <v>112.41000366210938</v>
      </c>
      <c r="J458" s="851">
        <v>648</v>
      </c>
      <c r="K458" s="852">
        <v>72843.298828125</v>
      </c>
    </row>
    <row r="459" spans="1:11" ht="14.4" customHeight="1" x14ac:dyDescent="0.3">
      <c r="A459" s="833" t="s">
        <v>562</v>
      </c>
      <c r="B459" s="834" t="s">
        <v>563</v>
      </c>
      <c r="C459" s="837" t="s">
        <v>590</v>
      </c>
      <c r="D459" s="865" t="s">
        <v>591</v>
      </c>
      <c r="E459" s="837" t="s">
        <v>2306</v>
      </c>
      <c r="F459" s="865" t="s">
        <v>2307</v>
      </c>
      <c r="G459" s="837" t="s">
        <v>2334</v>
      </c>
      <c r="H459" s="837" t="s">
        <v>2335</v>
      </c>
      <c r="I459" s="851">
        <v>112.41000366210938</v>
      </c>
      <c r="J459" s="851">
        <v>216</v>
      </c>
      <c r="K459" s="852">
        <v>24281.1005859375</v>
      </c>
    </row>
    <row r="460" spans="1:11" ht="14.4" customHeight="1" x14ac:dyDescent="0.3">
      <c r="A460" s="833" t="s">
        <v>562</v>
      </c>
      <c r="B460" s="834" t="s">
        <v>563</v>
      </c>
      <c r="C460" s="837" t="s">
        <v>590</v>
      </c>
      <c r="D460" s="865" t="s">
        <v>591</v>
      </c>
      <c r="E460" s="837" t="s">
        <v>1687</v>
      </c>
      <c r="F460" s="865" t="s">
        <v>1688</v>
      </c>
      <c r="G460" s="837" t="s">
        <v>2336</v>
      </c>
      <c r="H460" s="837" t="s">
        <v>2337</v>
      </c>
      <c r="I460" s="851">
        <v>12.609999656677246</v>
      </c>
      <c r="J460" s="851">
        <v>200</v>
      </c>
      <c r="K460" s="852">
        <v>2521.639892578125</v>
      </c>
    </row>
    <row r="461" spans="1:11" ht="14.4" customHeight="1" x14ac:dyDescent="0.3">
      <c r="A461" s="833" t="s">
        <v>562</v>
      </c>
      <c r="B461" s="834" t="s">
        <v>563</v>
      </c>
      <c r="C461" s="837" t="s">
        <v>590</v>
      </c>
      <c r="D461" s="865" t="s">
        <v>591</v>
      </c>
      <c r="E461" s="837" t="s">
        <v>1687</v>
      </c>
      <c r="F461" s="865" t="s">
        <v>1688</v>
      </c>
      <c r="G461" s="837" t="s">
        <v>2338</v>
      </c>
      <c r="H461" s="837" t="s">
        <v>2339</v>
      </c>
      <c r="I461" s="851">
        <v>11.989999771118164</v>
      </c>
      <c r="J461" s="851">
        <v>200</v>
      </c>
      <c r="K461" s="852">
        <v>2398.219970703125</v>
      </c>
    </row>
    <row r="462" spans="1:11" ht="14.4" customHeight="1" x14ac:dyDescent="0.3">
      <c r="A462" s="833" t="s">
        <v>562</v>
      </c>
      <c r="B462" s="834" t="s">
        <v>563</v>
      </c>
      <c r="C462" s="837" t="s">
        <v>590</v>
      </c>
      <c r="D462" s="865" t="s">
        <v>591</v>
      </c>
      <c r="E462" s="837" t="s">
        <v>1687</v>
      </c>
      <c r="F462" s="865" t="s">
        <v>1688</v>
      </c>
      <c r="G462" s="837" t="s">
        <v>2340</v>
      </c>
      <c r="H462" s="837" t="s">
        <v>2341</v>
      </c>
      <c r="I462" s="851">
        <v>12.609999656677246</v>
      </c>
      <c r="J462" s="851">
        <v>200</v>
      </c>
      <c r="K462" s="852">
        <v>2521.4599609375</v>
      </c>
    </row>
    <row r="463" spans="1:11" ht="14.4" customHeight="1" x14ac:dyDescent="0.3">
      <c r="A463" s="833" t="s">
        <v>562</v>
      </c>
      <c r="B463" s="834" t="s">
        <v>563</v>
      </c>
      <c r="C463" s="837" t="s">
        <v>590</v>
      </c>
      <c r="D463" s="865" t="s">
        <v>591</v>
      </c>
      <c r="E463" s="837" t="s">
        <v>1687</v>
      </c>
      <c r="F463" s="865" t="s">
        <v>1688</v>
      </c>
      <c r="G463" s="837" t="s">
        <v>2342</v>
      </c>
      <c r="H463" s="837" t="s">
        <v>2343</v>
      </c>
      <c r="I463" s="851">
        <v>12.609999656677246</v>
      </c>
      <c r="J463" s="851">
        <v>200</v>
      </c>
      <c r="K463" s="852">
        <v>2521.8199462890625</v>
      </c>
    </row>
    <row r="464" spans="1:11" ht="14.4" customHeight="1" x14ac:dyDescent="0.3">
      <c r="A464" s="833" t="s">
        <v>562</v>
      </c>
      <c r="B464" s="834" t="s">
        <v>563</v>
      </c>
      <c r="C464" s="837" t="s">
        <v>590</v>
      </c>
      <c r="D464" s="865" t="s">
        <v>591</v>
      </c>
      <c r="E464" s="837" t="s">
        <v>1687</v>
      </c>
      <c r="F464" s="865" t="s">
        <v>1688</v>
      </c>
      <c r="G464" s="837" t="s">
        <v>1693</v>
      </c>
      <c r="H464" s="837" t="s">
        <v>1694</v>
      </c>
      <c r="I464" s="851">
        <v>0.55000001192092896</v>
      </c>
      <c r="J464" s="851">
        <v>700</v>
      </c>
      <c r="K464" s="852">
        <v>385</v>
      </c>
    </row>
    <row r="465" spans="1:11" ht="14.4" customHeight="1" x14ac:dyDescent="0.3">
      <c r="A465" s="833" t="s">
        <v>562</v>
      </c>
      <c r="B465" s="834" t="s">
        <v>563</v>
      </c>
      <c r="C465" s="837" t="s">
        <v>590</v>
      </c>
      <c r="D465" s="865" t="s">
        <v>591</v>
      </c>
      <c r="E465" s="837" t="s">
        <v>1687</v>
      </c>
      <c r="F465" s="865" t="s">
        <v>1688</v>
      </c>
      <c r="G465" s="837" t="s">
        <v>1898</v>
      </c>
      <c r="H465" s="837" t="s">
        <v>1899</v>
      </c>
      <c r="I465" s="851">
        <v>48.819999694824219</v>
      </c>
      <c r="J465" s="851">
        <v>25</v>
      </c>
      <c r="K465" s="852">
        <v>1220.5999755859375</v>
      </c>
    </row>
    <row r="466" spans="1:11" ht="14.4" customHeight="1" x14ac:dyDescent="0.3">
      <c r="A466" s="833" t="s">
        <v>562</v>
      </c>
      <c r="B466" s="834" t="s">
        <v>563</v>
      </c>
      <c r="C466" s="837" t="s">
        <v>590</v>
      </c>
      <c r="D466" s="865" t="s">
        <v>591</v>
      </c>
      <c r="E466" s="837" t="s">
        <v>1697</v>
      </c>
      <c r="F466" s="865" t="s">
        <v>1698</v>
      </c>
      <c r="G466" s="837" t="s">
        <v>2344</v>
      </c>
      <c r="H466" s="837" t="s">
        <v>2345</v>
      </c>
      <c r="I466" s="851">
        <v>16.940000534057617</v>
      </c>
      <c r="J466" s="851">
        <v>300</v>
      </c>
      <c r="K466" s="852">
        <v>5082</v>
      </c>
    </row>
    <row r="467" spans="1:11" ht="14.4" customHeight="1" x14ac:dyDescent="0.3">
      <c r="A467" s="833" t="s">
        <v>562</v>
      </c>
      <c r="B467" s="834" t="s">
        <v>563</v>
      </c>
      <c r="C467" s="837" t="s">
        <v>590</v>
      </c>
      <c r="D467" s="865" t="s">
        <v>591</v>
      </c>
      <c r="E467" s="837" t="s">
        <v>1697</v>
      </c>
      <c r="F467" s="865" t="s">
        <v>1698</v>
      </c>
      <c r="G467" s="837" t="s">
        <v>1699</v>
      </c>
      <c r="H467" s="837" t="s">
        <v>1700</v>
      </c>
      <c r="I467" s="851">
        <v>15.729999542236328</v>
      </c>
      <c r="J467" s="851">
        <v>300</v>
      </c>
      <c r="K467" s="852">
        <v>4719</v>
      </c>
    </row>
    <row r="468" spans="1:11" ht="14.4" customHeight="1" x14ac:dyDescent="0.3">
      <c r="A468" s="833" t="s">
        <v>562</v>
      </c>
      <c r="B468" s="834" t="s">
        <v>563</v>
      </c>
      <c r="C468" s="837" t="s">
        <v>590</v>
      </c>
      <c r="D468" s="865" t="s">
        <v>591</v>
      </c>
      <c r="E468" s="837" t="s">
        <v>1697</v>
      </c>
      <c r="F468" s="865" t="s">
        <v>1698</v>
      </c>
      <c r="G468" s="837" t="s">
        <v>2346</v>
      </c>
      <c r="H468" s="837" t="s">
        <v>2347</v>
      </c>
      <c r="I468" s="851">
        <v>15.729999542236328</v>
      </c>
      <c r="J468" s="851">
        <v>900</v>
      </c>
      <c r="K468" s="852">
        <v>14157</v>
      </c>
    </row>
    <row r="469" spans="1:11" ht="14.4" customHeight="1" x14ac:dyDescent="0.3">
      <c r="A469" s="833" t="s">
        <v>562</v>
      </c>
      <c r="B469" s="834" t="s">
        <v>563</v>
      </c>
      <c r="C469" s="837" t="s">
        <v>590</v>
      </c>
      <c r="D469" s="865" t="s">
        <v>591</v>
      </c>
      <c r="E469" s="837" t="s">
        <v>1697</v>
      </c>
      <c r="F469" s="865" t="s">
        <v>1698</v>
      </c>
      <c r="G469" s="837" t="s">
        <v>2348</v>
      </c>
      <c r="H469" s="837" t="s">
        <v>2349</v>
      </c>
      <c r="I469" s="851">
        <v>11.739999771118164</v>
      </c>
      <c r="J469" s="851">
        <v>500</v>
      </c>
      <c r="K469" s="852">
        <v>5868.499755859375</v>
      </c>
    </row>
    <row r="470" spans="1:11" ht="14.4" customHeight="1" x14ac:dyDescent="0.3">
      <c r="A470" s="833" t="s">
        <v>562</v>
      </c>
      <c r="B470" s="834" t="s">
        <v>563</v>
      </c>
      <c r="C470" s="837" t="s">
        <v>590</v>
      </c>
      <c r="D470" s="865" t="s">
        <v>591</v>
      </c>
      <c r="E470" s="837" t="s">
        <v>1697</v>
      </c>
      <c r="F470" s="865" t="s">
        <v>1698</v>
      </c>
      <c r="G470" s="837" t="s">
        <v>2350</v>
      </c>
      <c r="H470" s="837" t="s">
        <v>2351</v>
      </c>
      <c r="I470" s="851">
        <v>8.4700002670288086</v>
      </c>
      <c r="J470" s="851">
        <v>480</v>
      </c>
      <c r="K470" s="852">
        <v>4065.5999755859375</v>
      </c>
    </row>
    <row r="471" spans="1:11" ht="14.4" customHeight="1" x14ac:dyDescent="0.3">
      <c r="A471" s="833" t="s">
        <v>562</v>
      </c>
      <c r="B471" s="834" t="s">
        <v>563</v>
      </c>
      <c r="C471" s="837" t="s">
        <v>590</v>
      </c>
      <c r="D471" s="865" t="s">
        <v>591</v>
      </c>
      <c r="E471" s="837" t="s">
        <v>1697</v>
      </c>
      <c r="F471" s="865" t="s">
        <v>1698</v>
      </c>
      <c r="G471" s="837" t="s">
        <v>1703</v>
      </c>
      <c r="H471" s="837" t="s">
        <v>1704</v>
      </c>
      <c r="I471" s="851">
        <v>0.62999999523162842</v>
      </c>
      <c r="J471" s="851">
        <v>4800</v>
      </c>
      <c r="K471" s="852">
        <v>3024</v>
      </c>
    </row>
    <row r="472" spans="1:11" ht="14.4" customHeight="1" x14ac:dyDescent="0.3">
      <c r="A472" s="833" t="s">
        <v>562</v>
      </c>
      <c r="B472" s="834" t="s">
        <v>563</v>
      </c>
      <c r="C472" s="837" t="s">
        <v>590</v>
      </c>
      <c r="D472" s="865" t="s">
        <v>591</v>
      </c>
      <c r="E472" s="837" t="s">
        <v>1697</v>
      </c>
      <c r="F472" s="865" t="s">
        <v>1698</v>
      </c>
      <c r="G472" s="837" t="s">
        <v>1705</v>
      </c>
      <c r="H472" s="837" t="s">
        <v>1706</v>
      </c>
      <c r="I472" s="851">
        <v>0.62999999523162842</v>
      </c>
      <c r="J472" s="851">
        <v>3600</v>
      </c>
      <c r="K472" s="852">
        <v>2268</v>
      </c>
    </row>
    <row r="473" spans="1:11" ht="14.4" customHeight="1" x14ac:dyDescent="0.3">
      <c r="A473" s="833" t="s">
        <v>562</v>
      </c>
      <c r="B473" s="834" t="s">
        <v>563</v>
      </c>
      <c r="C473" s="837" t="s">
        <v>590</v>
      </c>
      <c r="D473" s="865" t="s">
        <v>591</v>
      </c>
      <c r="E473" s="837" t="s">
        <v>1697</v>
      </c>
      <c r="F473" s="865" t="s">
        <v>1698</v>
      </c>
      <c r="G473" s="837" t="s">
        <v>1747</v>
      </c>
      <c r="H473" s="837" t="s">
        <v>1748</v>
      </c>
      <c r="I473" s="851">
        <v>0.62999999523162842</v>
      </c>
      <c r="J473" s="851">
        <v>2400</v>
      </c>
      <c r="K473" s="852">
        <v>1512</v>
      </c>
    </row>
    <row r="474" spans="1:11" ht="14.4" customHeight="1" x14ac:dyDescent="0.3">
      <c r="A474" s="833" t="s">
        <v>562</v>
      </c>
      <c r="B474" s="834" t="s">
        <v>563</v>
      </c>
      <c r="C474" s="837" t="s">
        <v>590</v>
      </c>
      <c r="D474" s="865" t="s">
        <v>591</v>
      </c>
      <c r="E474" s="837" t="s">
        <v>1697</v>
      </c>
      <c r="F474" s="865" t="s">
        <v>1698</v>
      </c>
      <c r="G474" s="837" t="s">
        <v>2352</v>
      </c>
      <c r="H474" s="837" t="s">
        <v>2353</v>
      </c>
      <c r="I474" s="851">
        <v>1.5099999904632568</v>
      </c>
      <c r="J474" s="851">
        <v>3000</v>
      </c>
      <c r="K474" s="852">
        <v>4537.5</v>
      </c>
    </row>
    <row r="475" spans="1:11" ht="14.4" customHeight="1" x14ac:dyDescent="0.3">
      <c r="A475" s="833" t="s">
        <v>562</v>
      </c>
      <c r="B475" s="834" t="s">
        <v>563</v>
      </c>
      <c r="C475" s="837" t="s">
        <v>590</v>
      </c>
      <c r="D475" s="865" t="s">
        <v>591</v>
      </c>
      <c r="E475" s="837" t="s">
        <v>1912</v>
      </c>
      <c r="F475" s="865" t="s">
        <v>1913</v>
      </c>
      <c r="G475" s="837" t="s">
        <v>2354</v>
      </c>
      <c r="H475" s="837" t="s">
        <v>2355</v>
      </c>
      <c r="I475" s="851">
        <v>5708.2998046875</v>
      </c>
      <c r="J475" s="851">
        <v>3</v>
      </c>
      <c r="K475" s="852">
        <v>17124.8994140625</v>
      </c>
    </row>
    <row r="476" spans="1:11" ht="14.4" customHeight="1" x14ac:dyDescent="0.3">
      <c r="A476" s="833" t="s">
        <v>562</v>
      </c>
      <c r="B476" s="834" t="s">
        <v>563</v>
      </c>
      <c r="C476" s="837" t="s">
        <v>590</v>
      </c>
      <c r="D476" s="865" t="s">
        <v>591</v>
      </c>
      <c r="E476" s="837" t="s">
        <v>1912</v>
      </c>
      <c r="F476" s="865" t="s">
        <v>1913</v>
      </c>
      <c r="G476" s="837" t="s">
        <v>2356</v>
      </c>
      <c r="H476" s="837" t="s">
        <v>2357</v>
      </c>
      <c r="I476" s="851">
        <v>3938.1732584635415</v>
      </c>
      <c r="J476" s="851">
        <v>6</v>
      </c>
      <c r="K476" s="852">
        <v>23629.03955078125</v>
      </c>
    </row>
    <row r="477" spans="1:11" ht="14.4" customHeight="1" x14ac:dyDescent="0.3">
      <c r="A477" s="833" t="s">
        <v>562</v>
      </c>
      <c r="B477" s="834" t="s">
        <v>563</v>
      </c>
      <c r="C477" s="837" t="s">
        <v>590</v>
      </c>
      <c r="D477" s="865" t="s">
        <v>591</v>
      </c>
      <c r="E477" s="837" t="s">
        <v>2358</v>
      </c>
      <c r="F477" s="865" t="s">
        <v>2359</v>
      </c>
      <c r="G477" s="837" t="s">
        <v>2360</v>
      </c>
      <c r="H477" s="837" t="s">
        <v>2361</v>
      </c>
      <c r="I477" s="851">
        <v>36905</v>
      </c>
      <c r="J477" s="851">
        <v>1</v>
      </c>
      <c r="K477" s="852">
        <v>36905</v>
      </c>
    </row>
    <row r="478" spans="1:11" ht="14.4" customHeight="1" x14ac:dyDescent="0.3">
      <c r="A478" s="833" t="s">
        <v>562</v>
      </c>
      <c r="B478" s="834" t="s">
        <v>563</v>
      </c>
      <c r="C478" s="837" t="s">
        <v>590</v>
      </c>
      <c r="D478" s="865" t="s">
        <v>591</v>
      </c>
      <c r="E478" s="837" t="s">
        <v>2358</v>
      </c>
      <c r="F478" s="865" t="s">
        <v>2359</v>
      </c>
      <c r="G478" s="837" t="s">
        <v>2362</v>
      </c>
      <c r="H478" s="837" t="s">
        <v>2363</v>
      </c>
      <c r="I478" s="851">
        <v>36905</v>
      </c>
      <c r="J478" s="851">
        <v>1</v>
      </c>
      <c r="K478" s="852">
        <v>36905</v>
      </c>
    </row>
    <row r="479" spans="1:11" ht="14.4" customHeight="1" x14ac:dyDescent="0.3">
      <c r="A479" s="833" t="s">
        <v>562</v>
      </c>
      <c r="B479" s="834" t="s">
        <v>563</v>
      </c>
      <c r="C479" s="837" t="s">
        <v>590</v>
      </c>
      <c r="D479" s="865" t="s">
        <v>591</v>
      </c>
      <c r="E479" s="837" t="s">
        <v>2358</v>
      </c>
      <c r="F479" s="865" t="s">
        <v>2359</v>
      </c>
      <c r="G479" s="837" t="s">
        <v>2364</v>
      </c>
      <c r="H479" s="837" t="s">
        <v>2365</v>
      </c>
      <c r="I479" s="851">
        <v>36905</v>
      </c>
      <c r="J479" s="851">
        <v>1</v>
      </c>
      <c r="K479" s="852">
        <v>36905</v>
      </c>
    </row>
    <row r="480" spans="1:11" ht="14.4" customHeight="1" x14ac:dyDescent="0.3">
      <c r="A480" s="833" t="s">
        <v>562</v>
      </c>
      <c r="B480" s="834" t="s">
        <v>563</v>
      </c>
      <c r="C480" s="837" t="s">
        <v>590</v>
      </c>
      <c r="D480" s="865" t="s">
        <v>591</v>
      </c>
      <c r="E480" s="837" t="s">
        <v>2358</v>
      </c>
      <c r="F480" s="865" t="s">
        <v>2359</v>
      </c>
      <c r="G480" s="837" t="s">
        <v>2366</v>
      </c>
      <c r="H480" s="837" t="s">
        <v>2367</v>
      </c>
      <c r="I480" s="851">
        <v>170.69999694824219</v>
      </c>
      <c r="J480" s="851">
        <v>36</v>
      </c>
      <c r="K480" s="852">
        <v>6145.2001953125</v>
      </c>
    </row>
    <row r="481" spans="1:11" ht="14.4" customHeight="1" thickBot="1" x14ac:dyDescent="0.35">
      <c r="A481" s="841" t="s">
        <v>562</v>
      </c>
      <c r="B481" s="842" t="s">
        <v>563</v>
      </c>
      <c r="C481" s="845" t="s">
        <v>590</v>
      </c>
      <c r="D481" s="866" t="s">
        <v>591</v>
      </c>
      <c r="E481" s="845" t="s">
        <v>2358</v>
      </c>
      <c r="F481" s="866" t="s">
        <v>2359</v>
      </c>
      <c r="G481" s="845" t="s">
        <v>2368</v>
      </c>
      <c r="H481" s="845" t="s">
        <v>2369</v>
      </c>
      <c r="I481" s="853">
        <v>363.91000366210938</v>
      </c>
      <c r="J481" s="853">
        <v>18</v>
      </c>
      <c r="K481" s="854">
        <v>6550.33984375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7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460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370" customWidth="1"/>
    <col min="18" max="18" width="7.33203125" style="459" customWidth="1"/>
    <col min="19" max="19" width="8" style="370" customWidth="1"/>
    <col min="21" max="21" width="11.21875" bestFit="1" customWidth="1"/>
  </cols>
  <sheetData>
    <row r="1" spans="1:19" ht="18.600000000000001" thickBot="1" x14ac:dyDescent="0.4">
      <c r="A1" s="598" t="s">
        <v>129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5" thickBot="1" x14ac:dyDescent="0.35">
      <c r="A2" s="371" t="s">
        <v>328</v>
      </c>
      <c r="B2" s="372"/>
    </row>
    <row r="3" spans="1:19" x14ac:dyDescent="0.3">
      <c r="A3" s="610" t="s">
        <v>235</v>
      </c>
      <c r="B3" s="611"/>
      <c r="C3" s="612" t="s">
        <v>224</v>
      </c>
      <c r="D3" s="613"/>
      <c r="E3" s="613"/>
      <c r="F3" s="614"/>
      <c r="G3" s="615" t="s">
        <v>225</v>
      </c>
      <c r="H3" s="616"/>
      <c r="I3" s="616"/>
      <c r="J3" s="617"/>
      <c r="K3" s="618" t="s">
        <v>234</v>
      </c>
      <c r="L3" s="619"/>
      <c r="M3" s="619"/>
      <c r="N3" s="619"/>
      <c r="O3" s="620"/>
      <c r="P3" s="616" t="s">
        <v>299</v>
      </c>
      <c r="Q3" s="616"/>
      <c r="R3" s="616"/>
      <c r="S3" s="617"/>
    </row>
    <row r="4" spans="1:19" ht="15" thickBot="1" x14ac:dyDescent="0.35">
      <c r="A4" s="590">
        <v>2019</v>
      </c>
      <c r="B4" s="591"/>
      <c r="C4" s="592" t="s">
        <v>298</v>
      </c>
      <c r="D4" s="594" t="s">
        <v>130</v>
      </c>
      <c r="E4" s="594" t="s">
        <v>95</v>
      </c>
      <c r="F4" s="596" t="s">
        <v>68</v>
      </c>
      <c r="G4" s="584" t="s">
        <v>226</v>
      </c>
      <c r="H4" s="586" t="s">
        <v>230</v>
      </c>
      <c r="I4" s="586" t="s">
        <v>297</v>
      </c>
      <c r="J4" s="588" t="s">
        <v>227</v>
      </c>
      <c r="K4" s="607" t="s">
        <v>296</v>
      </c>
      <c r="L4" s="608"/>
      <c r="M4" s="608"/>
      <c r="N4" s="609"/>
      <c r="O4" s="596" t="s">
        <v>295</v>
      </c>
      <c r="P4" s="599" t="s">
        <v>294</v>
      </c>
      <c r="Q4" s="599" t="s">
        <v>237</v>
      </c>
      <c r="R4" s="601" t="s">
        <v>95</v>
      </c>
      <c r="S4" s="603" t="s">
        <v>236</v>
      </c>
    </row>
    <row r="5" spans="1:19" s="494" customFormat="1" ht="19.2" customHeight="1" x14ac:dyDescent="0.3">
      <c r="A5" s="605" t="s">
        <v>293</v>
      </c>
      <c r="B5" s="606"/>
      <c r="C5" s="593"/>
      <c r="D5" s="595"/>
      <c r="E5" s="595"/>
      <c r="F5" s="597"/>
      <c r="G5" s="585"/>
      <c r="H5" s="587"/>
      <c r="I5" s="587"/>
      <c r="J5" s="589"/>
      <c r="K5" s="497" t="s">
        <v>228</v>
      </c>
      <c r="L5" s="496" t="s">
        <v>229</v>
      </c>
      <c r="M5" s="496" t="s">
        <v>292</v>
      </c>
      <c r="N5" s="495" t="s">
        <v>3</v>
      </c>
      <c r="O5" s="597"/>
      <c r="P5" s="600"/>
      <c r="Q5" s="600"/>
      <c r="R5" s="602"/>
      <c r="S5" s="604"/>
    </row>
    <row r="6" spans="1:19" ht="15" thickBot="1" x14ac:dyDescent="0.35">
      <c r="A6" s="582" t="s">
        <v>223</v>
      </c>
      <c r="B6" s="583"/>
      <c r="C6" s="493">
        <f ca="1">SUM(Tabulka[01 uv_sk])/2</f>
        <v>94.583333333333329</v>
      </c>
      <c r="D6" s="491"/>
      <c r="E6" s="491"/>
      <c r="F6" s="490"/>
      <c r="G6" s="492">
        <f ca="1">SUM(Tabulka[05 h_vram])/2</f>
        <v>41916.959999999999</v>
      </c>
      <c r="H6" s="491">
        <f ca="1">SUM(Tabulka[06 h_naduv])/2</f>
        <v>1894.75</v>
      </c>
      <c r="I6" s="491">
        <f ca="1">SUM(Tabulka[07 h_nadzk])/2</f>
        <v>20</v>
      </c>
      <c r="J6" s="490">
        <f ca="1">SUM(Tabulka[08 h_oon])/2</f>
        <v>0</v>
      </c>
      <c r="K6" s="492">
        <f ca="1">SUM(Tabulka[09 m_kl])/2</f>
        <v>0</v>
      </c>
      <c r="L6" s="491">
        <f ca="1">SUM(Tabulka[10 m_gr])/2</f>
        <v>0</v>
      </c>
      <c r="M6" s="491">
        <f ca="1">SUM(Tabulka[11 m_jo])/2</f>
        <v>750</v>
      </c>
      <c r="N6" s="491">
        <f ca="1">SUM(Tabulka[12 m_oc])/2</f>
        <v>750</v>
      </c>
      <c r="O6" s="490">
        <f ca="1">SUM(Tabulka[13 m_sk])/2</f>
        <v>13942338</v>
      </c>
      <c r="P6" s="489">
        <f ca="1">SUM(Tabulka[14_vzsk])/2</f>
        <v>36205</v>
      </c>
      <c r="Q6" s="489">
        <f ca="1">SUM(Tabulka[15_vzpl])/2</f>
        <v>34417.155425219942</v>
      </c>
      <c r="R6" s="488">
        <f ca="1">IF(Q6=0,0,P6/Q6)</f>
        <v>1.0519463201618915</v>
      </c>
      <c r="S6" s="487">
        <f ca="1">Q6-P6</f>
        <v>-1787.8445747800579</v>
      </c>
    </row>
    <row r="7" spans="1:19" hidden="1" x14ac:dyDescent="0.3">
      <c r="A7" s="486" t="s">
        <v>291</v>
      </c>
      <c r="B7" s="485" t="s">
        <v>290</v>
      </c>
      <c r="C7" s="484" t="s">
        <v>289</v>
      </c>
      <c r="D7" s="483" t="s">
        <v>288</v>
      </c>
      <c r="E7" s="482" t="s">
        <v>287</v>
      </c>
      <c r="F7" s="481" t="s">
        <v>286</v>
      </c>
      <c r="G7" s="480" t="s">
        <v>285</v>
      </c>
      <c r="H7" s="478" t="s">
        <v>284</v>
      </c>
      <c r="I7" s="478" t="s">
        <v>283</v>
      </c>
      <c r="J7" s="477" t="s">
        <v>282</v>
      </c>
      <c r="K7" s="479" t="s">
        <v>281</v>
      </c>
      <c r="L7" s="478" t="s">
        <v>280</v>
      </c>
      <c r="M7" s="478" t="s">
        <v>279</v>
      </c>
      <c r="N7" s="477" t="s">
        <v>278</v>
      </c>
      <c r="O7" s="476" t="s">
        <v>277</v>
      </c>
      <c r="P7" s="475" t="s">
        <v>276</v>
      </c>
      <c r="Q7" s="474" t="s">
        <v>275</v>
      </c>
      <c r="R7" s="473" t="s">
        <v>274</v>
      </c>
      <c r="S7" s="472" t="s">
        <v>273</v>
      </c>
    </row>
    <row r="8" spans="1:19" x14ac:dyDescent="0.3">
      <c r="A8" s="469" t="s">
        <v>272</v>
      </c>
      <c r="B8" s="468"/>
      <c r="C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</v>
      </c>
      <c r="D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6404</v>
      </c>
      <c r="H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1157.5</v>
      </c>
      <c r="I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4168438</v>
      </c>
      <c r="P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14600</v>
      </c>
      <c r="Q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10667.15542521994</v>
      </c>
      <c r="R8" s="471">
        <f ca="1">IF(Tabulka[[#This Row],[15_vzpl]]=0,"",Tabulka[[#This Row],[14_vzsk]]/Tabulka[[#This Row],[15_vzpl]])</f>
        <v>1.3686872852233678</v>
      </c>
      <c r="S8" s="470">
        <f ca="1">IF(Tabulka[[#This Row],[15_vzpl]]-Tabulka[[#This Row],[14_vzsk]]=0,"",Tabulka[[#This Row],[15_vzpl]]-Tabulka[[#This Row],[14_vzsk]])</f>
        <v>-3932.8445747800597</v>
      </c>
    </row>
    <row r="9" spans="1:19" x14ac:dyDescent="0.3">
      <c r="A9" s="469">
        <v>99</v>
      </c>
      <c r="B9" s="468" t="s">
        <v>2377</v>
      </c>
      <c r="C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1960</v>
      </c>
      <c r="H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353.5</v>
      </c>
      <c r="I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857066</v>
      </c>
      <c r="P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14600</v>
      </c>
      <c r="Q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10667.15542521994</v>
      </c>
      <c r="R9" s="471">
        <f ca="1">IF(Tabulka[[#This Row],[15_vzpl]]=0,"",Tabulka[[#This Row],[14_vzsk]]/Tabulka[[#This Row],[15_vzpl]])</f>
        <v>1.3686872852233678</v>
      </c>
      <c r="S9" s="470">
        <f ca="1">IF(Tabulka[[#This Row],[15_vzpl]]-Tabulka[[#This Row],[14_vzsk]]=0,"",Tabulka[[#This Row],[15_vzpl]]-Tabulka[[#This Row],[14_vzsk]])</f>
        <v>-3932.8445747800597</v>
      </c>
    </row>
    <row r="10" spans="1:19" x14ac:dyDescent="0.3">
      <c r="A10" s="469">
        <v>100</v>
      </c>
      <c r="B10" s="468" t="s">
        <v>2378</v>
      </c>
      <c r="C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1024</v>
      </c>
      <c r="H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177.5</v>
      </c>
      <c r="I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473138</v>
      </c>
      <c r="P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1" t="str">
        <f ca="1">IF(Tabulka[[#This Row],[15_vzpl]]=0,"",Tabulka[[#This Row],[14_vzsk]]/Tabulka[[#This Row],[15_vzpl]])</f>
        <v/>
      </c>
      <c r="S10" s="470" t="str">
        <f ca="1">IF(Tabulka[[#This Row],[15_vzpl]]-Tabulka[[#This Row],[14_vzsk]]=0,"",Tabulka[[#This Row],[15_vzpl]]-Tabulka[[#This Row],[14_vzsk]])</f>
        <v/>
      </c>
    </row>
    <row r="11" spans="1:19" x14ac:dyDescent="0.3">
      <c r="A11" s="469">
        <v>101</v>
      </c>
      <c r="B11" s="468" t="s">
        <v>2379</v>
      </c>
      <c r="C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</v>
      </c>
      <c r="D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3420</v>
      </c>
      <c r="H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626.5</v>
      </c>
      <c r="I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2838234</v>
      </c>
      <c r="P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1" t="str">
        <f ca="1">IF(Tabulka[[#This Row],[15_vzpl]]=0,"",Tabulka[[#This Row],[14_vzsk]]/Tabulka[[#This Row],[15_vzpl]])</f>
        <v/>
      </c>
      <c r="S11" s="470" t="str">
        <f ca="1">IF(Tabulka[[#This Row],[15_vzpl]]-Tabulka[[#This Row],[14_vzsk]]=0,"",Tabulka[[#This Row],[15_vzpl]]-Tabulka[[#This Row],[14_vzsk]])</f>
        <v/>
      </c>
    </row>
    <row r="12" spans="1:19" x14ac:dyDescent="0.3">
      <c r="A12" s="469" t="s">
        <v>2371</v>
      </c>
      <c r="B12" s="468"/>
      <c r="C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79.583333333333329</v>
      </c>
      <c r="D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34544.959999999999</v>
      </c>
      <c r="H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737.25</v>
      </c>
      <c r="I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</v>
      </c>
      <c r="J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N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O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9597403</v>
      </c>
      <c r="P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21605</v>
      </c>
      <c r="Q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23750</v>
      </c>
      <c r="R12" s="471">
        <f ca="1">IF(Tabulka[[#This Row],[15_vzpl]]=0,"",Tabulka[[#This Row],[14_vzsk]]/Tabulka[[#This Row],[15_vzpl]])</f>
        <v>0.90968421052631576</v>
      </c>
      <c r="S12" s="470">
        <f ca="1">IF(Tabulka[[#This Row],[15_vzpl]]-Tabulka[[#This Row],[14_vzsk]]=0,"",Tabulka[[#This Row],[15_vzpl]]-Tabulka[[#This Row],[14_vzsk]])</f>
        <v>2145</v>
      </c>
    </row>
    <row r="13" spans="1:19" x14ac:dyDescent="0.3">
      <c r="A13" s="469">
        <v>303</v>
      </c>
      <c r="B13" s="468" t="s">
        <v>2380</v>
      </c>
      <c r="C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20.833333333333332</v>
      </c>
      <c r="D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8767.75</v>
      </c>
      <c r="H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289</v>
      </c>
      <c r="I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</v>
      </c>
      <c r="J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2457614</v>
      </c>
      <c r="P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21605</v>
      </c>
      <c r="Q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23750</v>
      </c>
      <c r="R13" s="471">
        <f ca="1">IF(Tabulka[[#This Row],[15_vzpl]]=0,"",Tabulka[[#This Row],[14_vzsk]]/Tabulka[[#This Row],[15_vzpl]])</f>
        <v>0.90968421052631576</v>
      </c>
      <c r="S13" s="470">
        <f ca="1">IF(Tabulka[[#This Row],[15_vzpl]]-Tabulka[[#This Row],[14_vzsk]]=0,"",Tabulka[[#This Row],[15_vzpl]]-Tabulka[[#This Row],[14_vzsk]])</f>
        <v>2145</v>
      </c>
    </row>
    <row r="14" spans="1:19" x14ac:dyDescent="0.3">
      <c r="A14" s="469">
        <v>304</v>
      </c>
      <c r="B14" s="468" t="s">
        <v>2381</v>
      </c>
      <c r="C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32.333333333333336</v>
      </c>
      <c r="D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13998.880000000001</v>
      </c>
      <c r="H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148.5</v>
      </c>
      <c r="I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4485432</v>
      </c>
      <c r="P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71" t="str">
        <f ca="1">IF(Tabulka[[#This Row],[15_vzpl]]=0,"",Tabulka[[#This Row],[14_vzsk]]/Tabulka[[#This Row],[15_vzpl]])</f>
        <v/>
      </c>
      <c r="S14" s="470" t="str">
        <f ca="1">IF(Tabulka[[#This Row],[15_vzpl]]-Tabulka[[#This Row],[14_vzsk]]=0,"",Tabulka[[#This Row],[15_vzpl]]-Tabulka[[#This Row],[14_vzsk]])</f>
        <v/>
      </c>
    </row>
    <row r="15" spans="1:19" x14ac:dyDescent="0.3">
      <c r="A15" s="469">
        <v>305</v>
      </c>
      <c r="B15" s="468" t="s">
        <v>2382</v>
      </c>
      <c r="C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4.75</v>
      </c>
      <c r="D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2123.0700000000002</v>
      </c>
      <c r="H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703191</v>
      </c>
      <c r="P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71" t="str">
        <f ca="1">IF(Tabulka[[#This Row],[15_vzpl]]=0,"",Tabulka[[#This Row],[14_vzsk]]/Tabulka[[#This Row],[15_vzpl]])</f>
        <v/>
      </c>
      <c r="S15" s="470" t="str">
        <f ca="1">IF(Tabulka[[#This Row],[15_vzpl]]-Tabulka[[#This Row],[14_vzsk]]=0,"",Tabulka[[#This Row],[15_vzpl]]-Tabulka[[#This Row],[14_vzsk]])</f>
        <v/>
      </c>
    </row>
    <row r="16" spans="1:19" x14ac:dyDescent="0.3">
      <c r="A16" s="469">
        <v>418</v>
      </c>
      <c r="B16" s="468" t="s">
        <v>2383</v>
      </c>
      <c r="C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841.5</v>
      </c>
      <c r="H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N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O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226878</v>
      </c>
      <c r="P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1" t="str">
        <f ca="1">IF(Tabulka[[#This Row],[15_vzpl]]=0,"",Tabulka[[#This Row],[14_vzsk]]/Tabulka[[#This Row],[15_vzpl]])</f>
        <v/>
      </c>
      <c r="S16" s="470" t="str">
        <f ca="1">IF(Tabulka[[#This Row],[15_vzpl]]-Tabulka[[#This Row],[14_vzsk]]=0,"",Tabulka[[#This Row],[15_vzpl]]-Tabulka[[#This Row],[14_vzsk]])</f>
        <v/>
      </c>
    </row>
    <row r="17" spans="1:19" x14ac:dyDescent="0.3">
      <c r="A17" s="469">
        <v>424</v>
      </c>
      <c r="B17" s="468" t="s">
        <v>2384</v>
      </c>
      <c r="C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3.6666666666666665</v>
      </c>
      <c r="D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1650.5</v>
      </c>
      <c r="H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27.25</v>
      </c>
      <c r="I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346854</v>
      </c>
      <c r="P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1" t="str">
        <f ca="1">IF(Tabulka[[#This Row],[15_vzpl]]=0,"",Tabulka[[#This Row],[14_vzsk]]/Tabulka[[#This Row],[15_vzpl]])</f>
        <v/>
      </c>
      <c r="S17" s="470" t="str">
        <f ca="1">IF(Tabulka[[#This Row],[15_vzpl]]-Tabulka[[#This Row],[14_vzsk]]=0,"",Tabulka[[#This Row],[15_vzpl]]-Tabulka[[#This Row],[14_vzsk]])</f>
        <v/>
      </c>
    </row>
    <row r="18" spans="1:19" x14ac:dyDescent="0.3">
      <c r="A18" s="469">
        <v>636</v>
      </c>
      <c r="B18" s="468" t="s">
        <v>2385</v>
      </c>
      <c r="C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353</v>
      </c>
      <c r="H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72446</v>
      </c>
      <c r="P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1" t="str">
        <f ca="1">IF(Tabulka[[#This Row],[15_vzpl]]=0,"",Tabulka[[#This Row],[14_vzsk]]/Tabulka[[#This Row],[15_vzpl]])</f>
        <v/>
      </c>
      <c r="S18" s="470" t="str">
        <f ca="1">IF(Tabulka[[#This Row],[15_vzpl]]-Tabulka[[#This Row],[14_vzsk]]=0,"",Tabulka[[#This Row],[15_vzpl]]-Tabulka[[#This Row],[14_vzsk]])</f>
        <v/>
      </c>
    </row>
    <row r="19" spans="1:19" x14ac:dyDescent="0.3">
      <c r="A19" s="469">
        <v>642</v>
      </c>
      <c r="B19" s="468" t="s">
        <v>2386</v>
      </c>
      <c r="C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15</v>
      </c>
      <c r="D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6810.26</v>
      </c>
      <c r="H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272.5</v>
      </c>
      <c r="I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1304988</v>
      </c>
      <c r="P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1" t="str">
        <f ca="1">IF(Tabulka[[#This Row],[15_vzpl]]=0,"",Tabulka[[#This Row],[14_vzsk]]/Tabulka[[#This Row],[15_vzpl]])</f>
        <v/>
      </c>
      <c r="S19" s="470" t="str">
        <f ca="1">IF(Tabulka[[#This Row],[15_vzpl]]-Tabulka[[#This Row],[14_vzsk]]=0,"",Tabulka[[#This Row],[15_vzpl]]-Tabulka[[#This Row],[14_vzsk]])</f>
        <v/>
      </c>
    </row>
    <row r="20" spans="1:19" x14ac:dyDescent="0.3">
      <c r="A20" s="469" t="s">
        <v>2372</v>
      </c>
      <c r="B20" s="468"/>
      <c r="C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968</v>
      </c>
      <c r="H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176497</v>
      </c>
      <c r="P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1" t="str">
        <f ca="1">IF(Tabulka[[#This Row],[15_vzpl]]=0,"",Tabulka[[#This Row],[14_vzsk]]/Tabulka[[#This Row],[15_vzpl]])</f>
        <v/>
      </c>
      <c r="S20" s="470" t="str">
        <f ca="1">IF(Tabulka[[#This Row],[15_vzpl]]-Tabulka[[#This Row],[14_vzsk]]=0,"",Tabulka[[#This Row],[15_vzpl]]-Tabulka[[#This Row],[14_vzsk]])</f>
        <v/>
      </c>
    </row>
    <row r="21" spans="1:19" x14ac:dyDescent="0.3">
      <c r="A21" s="469">
        <v>30</v>
      </c>
      <c r="B21" s="468" t="s">
        <v>2387</v>
      </c>
      <c r="C2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968</v>
      </c>
      <c r="H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176497</v>
      </c>
      <c r="P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471" t="str">
        <f ca="1">IF(Tabulka[[#This Row],[15_vzpl]]=0,"",Tabulka[[#This Row],[14_vzsk]]/Tabulka[[#This Row],[15_vzpl]])</f>
        <v/>
      </c>
      <c r="S21" s="470" t="str">
        <f ca="1">IF(Tabulka[[#This Row],[15_vzpl]]-Tabulka[[#This Row],[14_vzsk]]=0,"",Tabulka[[#This Row],[15_vzpl]]-Tabulka[[#This Row],[14_vzsk]])</f>
        <v/>
      </c>
    </row>
    <row r="22" spans="1:19" x14ac:dyDescent="0.3">
      <c r="A22" t="s">
        <v>301</v>
      </c>
    </row>
    <row r="23" spans="1:19" x14ac:dyDescent="0.3">
      <c r="A23" s="222" t="s">
        <v>201</v>
      </c>
    </row>
    <row r="24" spans="1:19" x14ac:dyDescent="0.3">
      <c r="A24" s="223" t="s">
        <v>271</v>
      </c>
    </row>
    <row r="25" spans="1:19" x14ac:dyDescent="0.3">
      <c r="A25" s="461" t="s">
        <v>270</v>
      </c>
    </row>
    <row r="26" spans="1:19" x14ac:dyDescent="0.3">
      <c r="A26" s="374" t="s">
        <v>233</v>
      </c>
    </row>
    <row r="27" spans="1:19" x14ac:dyDescent="0.3">
      <c r="A27" s="376" t="s">
        <v>238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1">
    <cfRule type="cellIs" dxfId="25" priority="3" operator="lessThan">
      <formula>0</formula>
    </cfRule>
  </conditionalFormatting>
  <conditionalFormatting sqref="R6:R21">
    <cfRule type="cellIs" dxfId="24" priority="4" operator="greaterThan">
      <formula>1</formula>
    </cfRule>
  </conditionalFormatting>
  <conditionalFormatting sqref="A8:S21">
    <cfRule type="expression" dxfId="23" priority="2">
      <formula>$B8=""</formula>
    </cfRule>
  </conditionalFormatting>
  <conditionalFormatting sqref="P8:S21">
    <cfRule type="expression" dxfId="22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0" bestFit="1" customWidth="1"/>
    <col min="2" max="2" width="11.6640625" style="270" hidden="1" customWidth="1"/>
    <col min="3" max="4" width="11" style="272" customWidth="1"/>
    <col min="5" max="5" width="11" style="273" customWidth="1"/>
    <col min="6" max="16384" width="8.88671875" style="270"/>
  </cols>
  <sheetData>
    <row r="1" spans="1:5" ht="18.600000000000001" thickBot="1" x14ac:dyDescent="0.4">
      <c r="A1" s="512" t="s">
        <v>150</v>
      </c>
      <c r="B1" s="512"/>
      <c r="C1" s="513"/>
      <c r="D1" s="513"/>
      <c r="E1" s="513"/>
    </row>
    <row r="2" spans="1:5" ht="14.4" customHeight="1" thickBot="1" x14ac:dyDescent="0.35">
      <c r="A2" s="371" t="s">
        <v>328</v>
      </c>
      <c r="B2" s="271"/>
    </row>
    <row r="3" spans="1:5" ht="14.4" customHeight="1" thickBot="1" x14ac:dyDescent="0.35">
      <c r="A3" s="274"/>
      <c r="C3" s="275" t="s">
        <v>130</v>
      </c>
      <c r="D3" s="276" t="s">
        <v>93</v>
      </c>
      <c r="E3" s="277" t="s">
        <v>95</v>
      </c>
    </row>
    <row r="4" spans="1:5" ht="14.4" customHeight="1" thickBot="1" x14ac:dyDescent="0.3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41050.582519597781</v>
      </c>
      <c r="D4" s="280">
        <f ca="1">IF(ISERROR(VLOOKUP("Náklady celkem",INDIRECT("HI!$A:$G"),5,0)),0,VLOOKUP("Náklady celkem",INDIRECT("HI!$A:$G"),5,0))</f>
        <v>39451.192229999986</v>
      </c>
      <c r="E4" s="281">
        <f ca="1">IF(C4=0,0,D4/C4)</f>
        <v>0.96103854826337143</v>
      </c>
    </row>
    <row r="5" spans="1:5" ht="14.4" customHeight="1" x14ac:dyDescent="0.3">
      <c r="A5" s="282" t="s">
        <v>193</v>
      </c>
      <c r="B5" s="283"/>
      <c r="C5" s="284"/>
      <c r="D5" s="284"/>
      <c r="E5" s="285"/>
    </row>
    <row r="6" spans="1:5" ht="14.4" customHeight="1" x14ac:dyDescent="0.3">
      <c r="A6" s="286" t="s">
        <v>198</v>
      </c>
      <c r="B6" s="287"/>
      <c r="C6" s="288"/>
      <c r="D6" s="288"/>
      <c r="E6" s="285"/>
    </row>
    <row r="7" spans="1:5" ht="14.4" customHeight="1" x14ac:dyDescent="0.3">
      <c r="A7" s="4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1724.9482179946899</v>
      </c>
      <c r="D7" s="288">
        <f>IF(ISERROR(HI!E5),"",HI!E5)</f>
        <v>1622.4156000000003</v>
      </c>
      <c r="E7" s="285">
        <f t="shared" ref="E7:E15" si="0">IF(C7=0,0,D7/C7)</f>
        <v>0.94055901683014742</v>
      </c>
    </row>
    <row r="8" spans="1:5" ht="14.4" customHeight="1" x14ac:dyDescent="0.3">
      <c r="A8" s="401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0.96827704671421067</v>
      </c>
      <c r="E8" s="285">
        <f t="shared" si="0"/>
        <v>1.0758633852380117</v>
      </c>
    </row>
    <row r="9" spans="1:5" ht="14.4" customHeight="1" x14ac:dyDescent="0.3">
      <c r="A9" s="401" t="str">
        <f>HYPERLINK("#'LŽ Statim'!A1","Podíl statimových žádanek (max. 30%)")</f>
        <v>Podíl statimových žádanek (max. 30%)</v>
      </c>
      <c r="B9" s="399" t="s">
        <v>251</v>
      </c>
      <c r="C9" s="400">
        <v>0.3</v>
      </c>
      <c r="D9" s="400">
        <f>IF('LŽ Statim'!G3="",0,'LŽ Statim'!G3)</f>
        <v>0.13154362416107382</v>
      </c>
      <c r="E9" s="285">
        <f>IF(C9=0,0,D9/C9)</f>
        <v>0.43847874720357943</v>
      </c>
    </row>
    <row r="10" spans="1:5" ht="14.4" customHeight="1" x14ac:dyDescent="0.3">
      <c r="A10" s="290" t="s">
        <v>194</v>
      </c>
      <c r="B10" s="287"/>
      <c r="C10" s="288"/>
      <c r="D10" s="288"/>
      <c r="E10" s="285"/>
    </row>
    <row r="11" spans="1:5" ht="14.4" customHeight="1" x14ac:dyDescent="0.3">
      <c r="A11" s="401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0.82378008346913967</v>
      </c>
      <c r="E11" s="285">
        <f t="shared" si="0"/>
        <v>1.3729668057818996</v>
      </c>
    </row>
    <row r="12" spans="1:5" ht="14.4" customHeight="1" x14ac:dyDescent="0.3">
      <c r="A12" s="401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0.85552921145944749</v>
      </c>
      <c r="E12" s="285">
        <f t="shared" si="0"/>
        <v>1.0694115143243093</v>
      </c>
    </row>
    <row r="13" spans="1:5" ht="14.4" customHeight="1" x14ac:dyDescent="0.3">
      <c r="A13" s="290" t="s">
        <v>195</v>
      </c>
      <c r="B13" s="287"/>
      <c r="C13" s="288"/>
      <c r="D13" s="288"/>
      <c r="E13" s="285"/>
    </row>
    <row r="14" spans="1:5" ht="14.4" customHeight="1" x14ac:dyDescent="0.3">
      <c r="A14" s="291" t="s">
        <v>199</v>
      </c>
      <c r="B14" s="287"/>
      <c r="C14" s="284"/>
      <c r="D14" s="284"/>
      <c r="E14" s="285"/>
    </row>
    <row r="15" spans="1:5" ht="14.4" customHeight="1" x14ac:dyDescent="0.3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15949.791677459716</v>
      </c>
      <c r="D15" s="288">
        <f>IF(ISERROR(HI!E6),"",HI!E6)</f>
        <v>13829.965709999999</v>
      </c>
      <c r="E15" s="285">
        <f t="shared" si="0"/>
        <v>0.86709381474521319</v>
      </c>
    </row>
    <row r="16" spans="1:5" ht="14.4" customHeight="1" thickBot="1" x14ac:dyDescent="0.3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19272.487867248536</v>
      </c>
      <c r="D16" s="284">
        <f ca="1">IF(ISERROR(VLOOKUP("Osobní náklady (Kč) *",INDIRECT("HI!$A:$G"),5,0)),0,VLOOKUP("Osobní náklady (Kč) *",INDIRECT("HI!$A:$G"),5,0))</f>
        <v>18964.245920000001</v>
      </c>
      <c r="E16" s="285">
        <f ca="1">IF(C16=0,0,D16/C16)</f>
        <v>0.98400611538210603</v>
      </c>
    </row>
    <row r="17" spans="1:5" ht="14.4" customHeight="1" thickBot="1" x14ac:dyDescent="0.35">
      <c r="A17" s="297"/>
      <c r="B17" s="298"/>
      <c r="C17" s="299"/>
      <c r="D17" s="299"/>
      <c r="E17" s="300"/>
    </row>
    <row r="18" spans="1:5" ht="14.4" customHeight="1" thickBot="1" x14ac:dyDescent="0.3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37564.949289999997</v>
      </c>
      <c r="D18" s="303">
        <f ca="1">IF(ISERROR(VLOOKUP("Výnosy celkem",INDIRECT("HI!$A:$G"),5,0)),0,VLOOKUP("Výnosy celkem",INDIRECT("HI!$A:$G"),5,0))</f>
        <v>37769.089690000001</v>
      </c>
      <c r="E18" s="304">
        <f t="shared" ref="E18:E31" ca="1" si="1">IF(C18=0,0,D18/C18)</f>
        <v>1.0054343318401431</v>
      </c>
    </row>
    <row r="19" spans="1:5" ht="14.4" customHeight="1" x14ac:dyDescent="0.3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655.88928999999985</v>
      </c>
      <c r="D19" s="284">
        <f ca="1">IF(ISERROR(VLOOKUP("Ambulance *",INDIRECT("HI!$A:$G"),5,0)),0,VLOOKUP("Ambulance *",INDIRECT("HI!$A:$G"),5,0))</f>
        <v>633.25968999999998</v>
      </c>
      <c r="E19" s="285">
        <f t="shared" ca="1" si="1"/>
        <v>0.96549783577042414</v>
      </c>
    </row>
    <row r="20" spans="1:5" ht="14.4" customHeight="1" x14ac:dyDescent="0.3">
      <c r="A20" s="429" t="str">
        <f>HYPERLINK("#'ZV Vykáz.-A'!A1","Zdravotní výkony vykázané u ambulantních pacientů (min. 100 % 2016)")</f>
        <v>Zdravotní výkony vykázané u ambulantních pacientů (min. 100 % 2016)</v>
      </c>
      <c r="B20" s="430" t="s">
        <v>152</v>
      </c>
      <c r="C20" s="289">
        <v>1</v>
      </c>
      <c r="D20" s="289">
        <f>IF(ISERROR(VLOOKUP("Celkem:",'ZV Vykáz.-A'!$A:$AB,10,0)),"",VLOOKUP("Celkem:",'ZV Vykáz.-A'!$A:$AB,10,0))</f>
        <v>0.96549783577042425</v>
      </c>
      <c r="E20" s="285">
        <f t="shared" si="1"/>
        <v>0.96549783577042425</v>
      </c>
    </row>
    <row r="21" spans="1:5" ht="14.4" customHeight="1" x14ac:dyDescent="0.3">
      <c r="A21" s="427" t="str">
        <f>HYPERLINK("#'ZV Vykáz.-A'!A1","Specializovaná ambulantní péče")</f>
        <v>Specializovaná ambulantní péče</v>
      </c>
      <c r="B21" s="430" t="s">
        <v>152</v>
      </c>
      <c r="C21" s="289">
        <v>1</v>
      </c>
      <c r="D21" s="400">
        <f>IF(ISERROR(VLOOKUP("Specializovaná ambulantní péče",'ZV Vykáz.-A'!$A:$AB,10,0)),"",VLOOKUP("Specializovaná ambulantní péče",'ZV Vykáz.-A'!$A:$AB,10,0))</f>
        <v>0.96549783577042425</v>
      </c>
      <c r="E21" s="285">
        <f t="shared" si="1"/>
        <v>0.96549783577042425</v>
      </c>
    </row>
    <row r="22" spans="1:5" ht="14.4" customHeight="1" x14ac:dyDescent="0.3">
      <c r="A22" s="427" t="str">
        <f>HYPERLINK("#'ZV Vykáz.-A'!A1","Ambulantní péče ve vyjmenovaných odbornostech (§9)")</f>
        <v>Ambulantní péče ve vyjmenovaných odbornostech (§9)</v>
      </c>
      <c r="B22" s="430" t="s">
        <v>152</v>
      </c>
      <c r="C22" s="289">
        <v>1</v>
      </c>
      <c r="D22" s="400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" customHeight="1" x14ac:dyDescent="0.3">
      <c r="A23" s="306" t="str">
        <f>HYPERLINK("#'ZV Vykáz.-H'!A1","Zdravotní výkony vykázané u hospitalizovaných pacientů (max. 85 %)")</f>
        <v>Zdravotní výkony vykázané u hospitalizovaných pacientů (max. 85 %)</v>
      </c>
      <c r="B23" s="430" t="s">
        <v>154</v>
      </c>
      <c r="C23" s="289">
        <v>0.85</v>
      </c>
      <c r="D23" s="289">
        <f>IF(ISERROR(VLOOKUP("Celkem:",'ZV Vykáz.-H'!$A:$S,7,0)),"",VLOOKUP("Celkem:",'ZV Vykáz.-H'!$A:$S,7,0))</f>
        <v>1.0753868527344119</v>
      </c>
      <c r="E23" s="285">
        <f t="shared" si="1"/>
        <v>1.2651610032169553</v>
      </c>
    </row>
    <row r="24" spans="1:5" ht="14.4" customHeight="1" x14ac:dyDescent="0.3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36909.06</v>
      </c>
      <c r="D24" s="284">
        <f ca="1">IF(ISERROR(VLOOKUP("Hospitalizace *",INDIRECT("HI!$A:$G"),5,0)),0,VLOOKUP("Hospitalizace *",INDIRECT("HI!$A:$G"),5,0))</f>
        <v>37135.83</v>
      </c>
      <c r="E24" s="285">
        <f ca="1">IF(C24=0,0,D24/C24)</f>
        <v>1.0061440199235636</v>
      </c>
    </row>
    <row r="25" spans="1:5" ht="14.4" customHeight="1" x14ac:dyDescent="0.3">
      <c r="A25" s="429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1.0061440199235636</v>
      </c>
      <c r="E25" s="285">
        <f t="shared" si="1"/>
        <v>1.0061440199235636</v>
      </c>
    </row>
    <row r="26" spans="1:5" ht="14.4" customHeight="1" x14ac:dyDescent="0.3">
      <c r="A26" s="428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1.0061440199235636</v>
      </c>
      <c r="E26" s="285">
        <f t="shared" si="1"/>
        <v>1.0061440199235636</v>
      </c>
    </row>
    <row r="27" spans="1:5" ht="14.4" customHeight="1" x14ac:dyDescent="0.3">
      <c r="A27" s="428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" customHeight="1" x14ac:dyDescent="0.3">
      <c r="A28" s="427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" customHeight="1" x14ac:dyDescent="0.3">
      <c r="A29" s="306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1.1019283746556474</v>
      </c>
      <c r="E29" s="285">
        <f t="shared" si="1"/>
        <v>1.1599246049006815</v>
      </c>
    </row>
    <row r="30" spans="1:5" ht="14.4" customHeight="1" x14ac:dyDescent="0.3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8">
        <f>IF(ISERROR(INDEX(ALOS!$E:$E,COUNT(ALOS!$E:$E)+32)),0,INDEX(ALOS!$E:$E,COUNT(ALOS!$E:$E)+32))</f>
        <v>0.70809414466130882</v>
      </c>
      <c r="E30" s="285">
        <f t="shared" si="1"/>
        <v>0.70809414466130882</v>
      </c>
    </row>
    <row r="31" spans="1:5" ht="27.6" x14ac:dyDescent="0.3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0.95</v>
      </c>
      <c r="D31" s="289">
        <f>IF(ISERROR(VLOOKUP("Celkem:",'ZV Vyžád.'!$A:$M,7,0)),"",VLOOKUP("Celkem:",'ZV Vyžád.'!$A:$M,7,0))</f>
        <v>1.0494976455178353</v>
      </c>
      <c r="E31" s="285">
        <f t="shared" si="1"/>
        <v>1.1047343637029845</v>
      </c>
    </row>
    <row r="32" spans="1:5" ht="14.4" customHeight="1" thickBot="1" x14ac:dyDescent="0.35">
      <c r="A32" s="310" t="s">
        <v>196</v>
      </c>
      <c r="B32" s="294"/>
      <c r="C32" s="295"/>
      <c r="D32" s="295"/>
      <c r="E32" s="296"/>
    </row>
    <row r="33" spans="1:5" ht="14.4" customHeight="1" thickBot="1" x14ac:dyDescent="0.35">
      <c r="A33" s="311"/>
      <c r="B33" s="312"/>
      <c r="C33" s="313"/>
      <c r="D33" s="313"/>
      <c r="E33" s="314"/>
    </row>
    <row r="34" spans="1:5" ht="14.4" customHeight="1" thickBot="1" x14ac:dyDescent="0.35">
      <c r="A34" s="315" t="s">
        <v>197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8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8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5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4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3" priority="5" operator="lessThan">
      <formula>1</formula>
    </cfRule>
  </conditionalFormatting>
  <conditionalFormatting sqref="E30:E31 E4 E7 E15 E22:E23">
    <cfRule type="cellIs" dxfId="82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48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2376</v>
      </c>
    </row>
    <row r="2" spans="1:19" x14ac:dyDescent="0.3">
      <c r="A2" s="371" t="s">
        <v>328</v>
      </c>
    </row>
    <row r="3" spans="1:19" x14ac:dyDescent="0.3">
      <c r="A3" s="507" t="s">
        <v>210</v>
      </c>
      <c r="B3" s="506">
        <v>2019</v>
      </c>
      <c r="C3" t="s">
        <v>300</v>
      </c>
      <c r="D3" t="s">
        <v>291</v>
      </c>
      <c r="E3" t="s">
        <v>289</v>
      </c>
      <c r="F3" t="s">
        <v>288</v>
      </c>
      <c r="G3" t="s">
        <v>287</v>
      </c>
      <c r="H3" t="s">
        <v>286</v>
      </c>
      <c r="I3" t="s">
        <v>285</v>
      </c>
      <c r="J3" t="s">
        <v>284</v>
      </c>
      <c r="K3" t="s">
        <v>283</v>
      </c>
      <c r="L3" t="s">
        <v>282</v>
      </c>
      <c r="M3" t="s">
        <v>281</v>
      </c>
      <c r="N3" t="s">
        <v>280</v>
      </c>
      <c r="O3" t="s">
        <v>279</v>
      </c>
      <c r="P3" t="s">
        <v>278</v>
      </c>
      <c r="Q3" t="s">
        <v>277</v>
      </c>
      <c r="R3" t="s">
        <v>276</v>
      </c>
      <c r="S3" t="s">
        <v>275</v>
      </c>
    </row>
    <row r="4" spans="1:19" x14ac:dyDescent="0.3">
      <c r="A4" s="505" t="s">
        <v>211</v>
      </c>
      <c r="B4" s="504">
        <v>1</v>
      </c>
      <c r="C4" s="499">
        <v>1</v>
      </c>
      <c r="D4" s="499" t="s">
        <v>272</v>
      </c>
      <c r="E4" s="498">
        <v>13</v>
      </c>
      <c r="F4" s="498"/>
      <c r="G4" s="498"/>
      <c r="H4" s="498"/>
      <c r="I4" s="498">
        <v>2368</v>
      </c>
      <c r="J4" s="498">
        <v>385</v>
      </c>
      <c r="K4" s="498"/>
      <c r="L4" s="498"/>
      <c r="M4" s="498"/>
      <c r="N4" s="498"/>
      <c r="O4" s="498"/>
      <c r="P4" s="498"/>
      <c r="Q4" s="498">
        <v>1373086</v>
      </c>
      <c r="R4" s="498"/>
      <c r="S4" s="498">
        <v>3555.7184750733136</v>
      </c>
    </row>
    <row r="5" spans="1:19" x14ac:dyDescent="0.3">
      <c r="A5" s="503" t="s">
        <v>212</v>
      </c>
      <c r="B5" s="502">
        <v>2</v>
      </c>
      <c r="C5">
        <v>1</v>
      </c>
      <c r="D5">
        <v>99</v>
      </c>
      <c r="E5">
        <v>4</v>
      </c>
      <c r="I5">
        <v>728</v>
      </c>
      <c r="J5">
        <v>117.5</v>
      </c>
      <c r="Q5">
        <v>282977</v>
      </c>
      <c r="S5">
        <v>3555.7184750733136</v>
      </c>
    </row>
    <row r="6" spans="1:19" x14ac:dyDescent="0.3">
      <c r="A6" s="505" t="s">
        <v>213</v>
      </c>
      <c r="B6" s="504">
        <v>3</v>
      </c>
      <c r="C6">
        <v>1</v>
      </c>
      <c r="D6">
        <v>100</v>
      </c>
      <c r="E6">
        <v>2</v>
      </c>
      <c r="I6">
        <v>368</v>
      </c>
      <c r="J6">
        <v>59</v>
      </c>
      <c r="Q6">
        <v>159794</v>
      </c>
    </row>
    <row r="7" spans="1:19" x14ac:dyDescent="0.3">
      <c r="A7" s="503" t="s">
        <v>214</v>
      </c>
      <c r="B7" s="502">
        <v>4</v>
      </c>
      <c r="C7">
        <v>1</v>
      </c>
      <c r="D7">
        <v>101</v>
      </c>
      <c r="E7">
        <v>7</v>
      </c>
      <c r="I7">
        <v>1272</v>
      </c>
      <c r="J7">
        <v>208.5</v>
      </c>
      <c r="Q7">
        <v>930315</v>
      </c>
    </row>
    <row r="8" spans="1:19" x14ac:dyDescent="0.3">
      <c r="A8" s="505" t="s">
        <v>215</v>
      </c>
      <c r="B8" s="504">
        <v>5</v>
      </c>
      <c r="C8">
        <v>1</v>
      </c>
      <c r="D8" t="s">
        <v>2371</v>
      </c>
      <c r="E8">
        <v>78.25</v>
      </c>
      <c r="I8">
        <v>12487.75</v>
      </c>
      <c r="J8">
        <v>182.5</v>
      </c>
      <c r="O8">
        <v>750</v>
      </c>
      <c r="P8">
        <v>750</v>
      </c>
      <c r="Q8">
        <v>3209250</v>
      </c>
      <c r="R8">
        <v>9405</v>
      </c>
      <c r="S8">
        <v>7916.666666666667</v>
      </c>
    </row>
    <row r="9" spans="1:19" x14ac:dyDescent="0.3">
      <c r="A9" s="503" t="s">
        <v>216</v>
      </c>
      <c r="B9" s="502">
        <v>6</v>
      </c>
      <c r="C9">
        <v>1</v>
      </c>
      <c r="D9">
        <v>303</v>
      </c>
      <c r="E9">
        <v>20.5</v>
      </c>
      <c r="I9">
        <v>3233</v>
      </c>
      <c r="J9">
        <v>88.5</v>
      </c>
      <c r="Q9">
        <v>818097</v>
      </c>
      <c r="R9">
        <v>9405</v>
      </c>
      <c r="S9">
        <v>7916.666666666667</v>
      </c>
    </row>
    <row r="10" spans="1:19" x14ac:dyDescent="0.3">
      <c r="A10" s="505" t="s">
        <v>217</v>
      </c>
      <c r="B10" s="504">
        <v>7</v>
      </c>
      <c r="C10">
        <v>1</v>
      </c>
      <c r="D10">
        <v>304</v>
      </c>
      <c r="E10">
        <v>32</v>
      </c>
      <c r="I10">
        <v>5276.6</v>
      </c>
      <c r="J10">
        <v>32.5</v>
      </c>
      <c r="Q10">
        <v>1536790</v>
      </c>
    </row>
    <row r="11" spans="1:19" x14ac:dyDescent="0.3">
      <c r="A11" s="503" t="s">
        <v>218</v>
      </c>
      <c r="B11" s="502">
        <v>8</v>
      </c>
      <c r="C11">
        <v>1</v>
      </c>
      <c r="D11">
        <v>305</v>
      </c>
      <c r="E11">
        <v>4.75</v>
      </c>
      <c r="I11">
        <v>677.9</v>
      </c>
      <c r="Q11">
        <v>224494</v>
      </c>
    </row>
    <row r="12" spans="1:19" x14ac:dyDescent="0.3">
      <c r="A12" s="505" t="s">
        <v>219</v>
      </c>
      <c r="B12" s="504">
        <v>9</v>
      </c>
      <c r="C12">
        <v>1</v>
      </c>
      <c r="D12">
        <v>418</v>
      </c>
      <c r="E12">
        <v>2</v>
      </c>
      <c r="I12">
        <v>301.5</v>
      </c>
      <c r="O12">
        <v>750</v>
      </c>
      <c r="P12">
        <v>750</v>
      </c>
      <c r="Q12">
        <v>76505</v>
      </c>
    </row>
    <row r="13" spans="1:19" x14ac:dyDescent="0.3">
      <c r="A13" s="503" t="s">
        <v>220</v>
      </c>
      <c r="B13" s="502">
        <v>10</v>
      </c>
      <c r="C13">
        <v>1</v>
      </c>
      <c r="D13">
        <v>424</v>
      </c>
      <c r="E13">
        <v>3</v>
      </c>
      <c r="I13">
        <v>393.75</v>
      </c>
      <c r="Q13">
        <v>90032</v>
      </c>
    </row>
    <row r="14" spans="1:19" x14ac:dyDescent="0.3">
      <c r="A14" s="505" t="s">
        <v>221</v>
      </c>
      <c r="B14" s="504">
        <v>11</v>
      </c>
      <c r="C14">
        <v>1</v>
      </c>
      <c r="D14">
        <v>636</v>
      </c>
      <c r="E14">
        <v>1</v>
      </c>
      <c r="I14">
        <v>172.5</v>
      </c>
      <c r="Q14">
        <v>33869</v>
      </c>
    </row>
    <row r="15" spans="1:19" x14ac:dyDescent="0.3">
      <c r="A15" s="503" t="s">
        <v>222</v>
      </c>
      <c r="B15" s="502">
        <v>12</v>
      </c>
      <c r="C15">
        <v>1</v>
      </c>
      <c r="D15">
        <v>642</v>
      </c>
      <c r="E15">
        <v>15</v>
      </c>
      <c r="I15">
        <v>2432.5</v>
      </c>
      <c r="J15">
        <v>61.5</v>
      </c>
      <c r="Q15">
        <v>429463</v>
      </c>
    </row>
    <row r="16" spans="1:19" x14ac:dyDescent="0.3">
      <c r="A16" s="501" t="s">
        <v>210</v>
      </c>
      <c r="B16" s="500">
        <v>2019</v>
      </c>
      <c r="C16">
        <v>1</v>
      </c>
      <c r="D16" t="s">
        <v>2372</v>
      </c>
      <c r="E16">
        <v>2</v>
      </c>
      <c r="I16">
        <v>360</v>
      </c>
      <c r="Q16">
        <v>58977</v>
      </c>
    </row>
    <row r="17" spans="3:19" x14ac:dyDescent="0.3">
      <c r="C17">
        <v>1</v>
      </c>
      <c r="D17">
        <v>30</v>
      </c>
      <c r="E17">
        <v>2</v>
      </c>
      <c r="I17">
        <v>360</v>
      </c>
      <c r="Q17">
        <v>58977</v>
      </c>
    </row>
    <row r="18" spans="3:19" x14ac:dyDescent="0.3">
      <c r="C18" t="s">
        <v>2373</v>
      </c>
      <c r="E18">
        <v>93.25</v>
      </c>
      <c r="I18">
        <v>15215.75</v>
      </c>
      <c r="J18">
        <v>567.5</v>
      </c>
      <c r="O18">
        <v>750</v>
      </c>
      <c r="P18">
        <v>750</v>
      </c>
      <c r="Q18">
        <v>4641313</v>
      </c>
      <c r="R18">
        <v>9405</v>
      </c>
      <c r="S18">
        <v>11472.38514173998</v>
      </c>
    </row>
    <row r="19" spans="3:19" x14ac:dyDescent="0.3">
      <c r="C19">
        <v>2</v>
      </c>
      <c r="D19" t="s">
        <v>272</v>
      </c>
      <c r="E19">
        <v>13</v>
      </c>
      <c r="I19">
        <v>1992</v>
      </c>
      <c r="J19">
        <v>387.5</v>
      </c>
      <c r="Q19">
        <v>1380138</v>
      </c>
      <c r="R19">
        <v>14600</v>
      </c>
      <c r="S19">
        <v>3555.7184750733136</v>
      </c>
    </row>
    <row r="20" spans="3:19" x14ac:dyDescent="0.3">
      <c r="C20">
        <v>2</v>
      </c>
      <c r="D20">
        <v>99</v>
      </c>
      <c r="E20">
        <v>4</v>
      </c>
      <c r="I20">
        <v>600</v>
      </c>
      <c r="J20">
        <v>118.5</v>
      </c>
      <c r="Q20">
        <v>286156</v>
      </c>
      <c r="R20">
        <v>14600</v>
      </c>
      <c r="S20">
        <v>3555.7184750733136</v>
      </c>
    </row>
    <row r="21" spans="3:19" x14ac:dyDescent="0.3">
      <c r="C21">
        <v>2</v>
      </c>
      <c r="D21">
        <v>100</v>
      </c>
      <c r="E21">
        <v>2</v>
      </c>
      <c r="I21">
        <v>320</v>
      </c>
      <c r="J21">
        <v>59.5</v>
      </c>
      <c r="Q21">
        <v>154416</v>
      </c>
    </row>
    <row r="22" spans="3:19" x14ac:dyDescent="0.3">
      <c r="C22">
        <v>2</v>
      </c>
      <c r="D22">
        <v>101</v>
      </c>
      <c r="E22">
        <v>7</v>
      </c>
      <c r="I22">
        <v>1072</v>
      </c>
      <c r="J22">
        <v>209.5</v>
      </c>
      <c r="Q22">
        <v>939566</v>
      </c>
    </row>
    <row r="23" spans="3:19" x14ac:dyDescent="0.3">
      <c r="C23">
        <v>2</v>
      </c>
      <c r="D23" t="s">
        <v>2371</v>
      </c>
      <c r="E23">
        <v>79.25</v>
      </c>
      <c r="I23">
        <v>10930.98</v>
      </c>
      <c r="J23">
        <v>280</v>
      </c>
      <c r="Q23">
        <v>3149715</v>
      </c>
      <c r="R23">
        <v>1000</v>
      </c>
      <c r="S23">
        <v>7916.666666666667</v>
      </c>
    </row>
    <row r="24" spans="3:19" x14ac:dyDescent="0.3">
      <c r="C24">
        <v>2</v>
      </c>
      <c r="D24">
        <v>303</v>
      </c>
      <c r="E24">
        <v>20.5</v>
      </c>
      <c r="I24">
        <v>2878.5</v>
      </c>
      <c r="J24">
        <v>105</v>
      </c>
      <c r="Q24">
        <v>809045</v>
      </c>
      <c r="R24">
        <v>1000</v>
      </c>
      <c r="S24">
        <v>7916.666666666667</v>
      </c>
    </row>
    <row r="25" spans="3:19" x14ac:dyDescent="0.3">
      <c r="C25">
        <v>2</v>
      </c>
      <c r="D25">
        <v>304</v>
      </c>
      <c r="E25">
        <v>32</v>
      </c>
      <c r="I25">
        <v>4353.58</v>
      </c>
      <c r="J25">
        <v>56.5</v>
      </c>
      <c r="Q25">
        <v>1458088</v>
      </c>
    </row>
    <row r="26" spans="3:19" x14ac:dyDescent="0.3">
      <c r="C26">
        <v>2</v>
      </c>
      <c r="D26">
        <v>305</v>
      </c>
      <c r="E26">
        <v>4.75</v>
      </c>
      <c r="I26">
        <v>714.52</v>
      </c>
      <c r="Q26">
        <v>238631</v>
      </c>
    </row>
    <row r="27" spans="3:19" x14ac:dyDescent="0.3">
      <c r="C27">
        <v>2</v>
      </c>
      <c r="D27">
        <v>418</v>
      </c>
      <c r="E27">
        <v>2</v>
      </c>
      <c r="I27">
        <v>225</v>
      </c>
      <c r="Q27">
        <v>72717</v>
      </c>
    </row>
    <row r="28" spans="3:19" x14ac:dyDescent="0.3">
      <c r="C28">
        <v>2</v>
      </c>
      <c r="D28">
        <v>424</v>
      </c>
      <c r="E28">
        <v>4</v>
      </c>
      <c r="I28">
        <v>590.25</v>
      </c>
      <c r="J28">
        <v>24</v>
      </c>
      <c r="Q28">
        <v>127972</v>
      </c>
    </row>
    <row r="29" spans="3:19" x14ac:dyDescent="0.3">
      <c r="C29">
        <v>2</v>
      </c>
      <c r="D29">
        <v>636</v>
      </c>
      <c r="E29">
        <v>1</v>
      </c>
      <c r="I29">
        <v>23</v>
      </c>
      <c r="Q29">
        <v>8113</v>
      </c>
    </row>
    <row r="30" spans="3:19" x14ac:dyDescent="0.3">
      <c r="C30">
        <v>2</v>
      </c>
      <c r="D30">
        <v>642</v>
      </c>
      <c r="E30">
        <v>15</v>
      </c>
      <c r="I30">
        <v>2146.13</v>
      </c>
      <c r="J30">
        <v>94.5</v>
      </c>
      <c r="Q30">
        <v>435149</v>
      </c>
    </row>
    <row r="31" spans="3:19" x14ac:dyDescent="0.3">
      <c r="C31">
        <v>2</v>
      </c>
      <c r="D31" t="s">
        <v>2372</v>
      </c>
      <c r="E31">
        <v>2</v>
      </c>
      <c r="I31">
        <v>296</v>
      </c>
      <c r="Q31">
        <v>58605</v>
      </c>
    </row>
    <row r="32" spans="3:19" x14ac:dyDescent="0.3">
      <c r="C32">
        <v>2</v>
      </c>
      <c r="D32">
        <v>30</v>
      </c>
      <c r="E32">
        <v>2</v>
      </c>
      <c r="I32">
        <v>296</v>
      </c>
      <c r="Q32">
        <v>58605</v>
      </c>
    </row>
    <row r="33" spans="3:19" x14ac:dyDescent="0.3">
      <c r="C33" t="s">
        <v>2374</v>
      </c>
      <c r="E33">
        <v>94.25</v>
      </c>
      <c r="I33">
        <v>13218.98</v>
      </c>
      <c r="J33">
        <v>667.5</v>
      </c>
      <c r="Q33">
        <v>4588458</v>
      </c>
      <c r="R33">
        <v>15600</v>
      </c>
      <c r="S33">
        <v>11472.38514173998</v>
      </c>
    </row>
    <row r="34" spans="3:19" x14ac:dyDescent="0.3">
      <c r="C34">
        <v>3</v>
      </c>
      <c r="D34" t="s">
        <v>272</v>
      </c>
      <c r="E34">
        <v>13</v>
      </c>
      <c r="I34">
        <v>2044</v>
      </c>
      <c r="J34">
        <v>385</v>
      </c>
      <c r="Q34">
        <v>1415214</v>
      </c>
      <c r="S34">
        <v>3555.7184750733136</v>
      </c>
    </row>
    <row r="35" spans="3:19" x14ac:dyDescent="0.3">
      <c r="C35">
        <v>3</v>
      </c>
      <c r="D35">
        <v>99</v>
      </c>
      <c r="E35">
        <v>4</v>
      </c>
      <c r="I35">
        <v>632</v>
      </c>
      <c r="J35">
        <v>117.5</v>
      </c>
      <c r="Q35">
        <v>287933</v>
      </c>
      <c r="S35">
        <v>3555.7184750733136</v>
      </c>
    </row>
    <row r="36" spans="3:19" x14ac:dyDescent="0.3">
      <c r="C36">
        <v>3</v>
      </c>
      <c r="D36">
        <v>100</v>
      </c>
      <c r="E36">
        <v>2</v>
      </c>
      <c r="I36">
        <v>336</v>
      </c>
      <c r="J36">
        <v>59</v>
      </c>
      <c r="Q36">
        <v>158928</v>
      </c>
    </row>
    <row r="37" spans="3:19" x14ac:dyDescent="0.3">
      <c r="C37">
        <v>3</v>
      </c>
      <c r="D37">
        <v>101</v>
      </c>
      <c r="E37">
        <v>7</v>
      </c>
      <c r="I37">
        <v>1076</v>
      </c>
      <c r="J37">
        <v>208.5</v>
      </c>
      <c r="Q37">
        <v>968353</v>
      </c>
    </row>
    <row r="38" spans="3:19" x14ac:dyDescent="0.3">
      <c r="C38">
        <v>3</v>
      </c>
      <c r="D38" t="s">
        <v>2371</v>
      </c>
      <c r="E38">
        <v>81.25</v>
      </c>
      <c r="I38">
        <v>11126.23</v>
      </c>
      <c r="J38">
        <v>274.75</v>
      </c>
      <c r="K38">
        <v>20</v>
      </c>
      <c r="Q38">
        <v>3238438</v>
      </c>
      <c r="R38">
        <v>11200</v>
      </c>
      <c r="S38">
        <v>7916.666666666667</v>
      </c>
    </row>
    <row r="39" spans="3:19" x14ac:dyDescent="0.3">
      <c r="C39">
        <v>3</v>
      </c>
      <c r="D39">
        <v>303</v>
      </c>
      <c r="E39">
        <v>21.5</v>
      </c>
      <c r="I39">
        <v>2656.25</v>
      </c>
      <c r="J39">
        <v>95.5</v>
      </c>
      <c r="K39">
        <v>20</v>
      </c>
      <c r="Q39">
        <v>830472</v>
      </c>
      <c r="R39">
        <v>11200</v>
      </c>
      <c r="S39">
        <v>7916.666666666667</v>
      </c>
    </row>
    <row r="40" spans="3:19" x14ac:dyDescent="0.3">
      <c r="C40">
        <v>3</v>
      </c>
      <c r="D40">
        <v>304</v>
      </c>
      <c r="E40">
        <v>33</v>
      </c>
      <c r="I40">
        <v>4368.7</v>
      </c>
      <c r="J40">
        <v>59.5</v>
      </c>
      <c r="Q40">
        <v>1490554</v>
      </c>
    </row>
    <row r="41" spans="3:19" x14ac:dyDescent="0.3">
      <c r="C41">
        <v>3</v>
      </c>
      <c r="D41">
        <v>305</v>
      </c>
      <c r="E41">
        <v>4.75</v>
      </c>
      <c r="I41">
        <v>730.65</v>
      </c>
      <c r="Q41">
        <v>240066</v>
      </c>
    </row>
    <row r="42" spans="3:19" x14ac:dyDescent="0.3">
      <c r="C42">
        <v>3</v>
      </c>
      <c r="D42">
        <v>418</v>
      </c>
      <c r="E42">
        <v>2</v>
      </c>
      <c r="I42">
        <v>315</v>
      </c>
      <c r="Q42">
        <v>77656</v>
      </c>
    </row>
    <row r="43" spans="3:19" x14ac:dyDescent="0.3">
      <c r="C43">
        <v>3</v>
      </c>
      <c r="D43">
        <v>424</v>
      </c>
      <c r="E43">
        <v>4</v>
      </c>
      <c r="I43">
        <v>666.5</v>
      </c>
      <c r="J43">
        <v>3.25</v>
      </c>
      <c r="Q43">
        <v>128850</v>
      </c>
    </row>
    <row r="44" spans="3:19" x14ac:dyDescent="0.3">
      <c r="C44">
        <v>3</v>
      </c>
      <c r="D44">
        <v>636</v>
      </c>
      <c r="E44">
        <v>1</v>
      </c>
      <c r="I44">
        <v>157.5</v>
      </c>
      <c r="Q44">
        <v>30464</v>
      </c>
    </row>
    <row r="45" spans="3:19" x14ac:dyDescent="0.3">
      <c r="C45">
        <v>3</v>
      </c>
      <c r="D45">
        <v>642</v>
      </c>
      <c r="E45">
        <v>15</v>
      </c>
      <c r="I45">
        <v>2231.63</v>
      </c>
      <c r="J45">
        <v>116.5</v>
      </c>
      <c r="Q45">
        <v>440376</v>
      </c>
    </row>
    <row r="46" spans="3:19" x14ac:dyDescent="0.3">
      <c r="C46">
        <v>3</v>
      </c>
      <c r="D46" t="s">
        <v>2372</v>
      </c>
      <c r="E46">
        <v>2</v>
      </c>
      <c r="I46">
        <v>312</v>
      </c>
      <c r="Q46">
        <v>58915</v>
      </c>
    </row>
    <row r="47" spans="3:19" x14ac:dyDescent="0.3">
      <c r="C47">
        <v>3</v>
      </c>
      <c r="D47">
        <v>30</v>
      </c>
      <c r="E47">
        <v>2</v>
      </c>
      <c r="I47">
        <v>312</v>
      </c>
      <c r="Q47">
        <v>58915</v>
      </c>
    </row>
    <row r="48" spans="3:19" x14ac:dyDescent="0.3">
      <c r="C48" t="s">
        <v>2375</v>
      </c>
      <c r="E48">
        <v>96.25</v>
      </c>
      <c r="I48">
        <v>13482.23</v>
      </c>
      <c r="J48">
        <v>659.75</v>
      </c>
      <c r="K48">
        <v>20</v>
      </c>
      <c r="Q48">
        <v>4712567</v>
      </c>
      <c r="R48">
        <v>11200</v>
      </c>
      <c r="S48">
        <v>11472.38514173998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6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247" customWidth="1" collapsed="1"/>
    <col min="2" max="2" width="7.77734375" style="215" hidden="1" customWidth="1" outlineLevel="1"/>
    <col min="3" max="4" width="5.44140625" style="247" hidden="1" customWidth="1"/>
    <col min="5" max="5" width="7.77734375" style="215" customWidth="1"/>
    <col min="6" max="6" width="7.77734375" style="215" hidden="1" customWidth="1"/>
    <col min="7" max="7" width="5.44140625" style="247" hidden="1" customWidth="1"/>
    <col min="8" max="8" width="7.77734375" style="215" customWidth="1" collapsed="1"/>
    <col min="9" max="9" width="7.77734375" style="332" hidden="1" customWidth="1" outlineLevel="1"/>
    <col min="10" max="10" width="7.77734375" style="332" customWidth="1" collapsed="1"/>
    <col min="11" max="12" width="7.77734375" style="215" hidden="1" customWidth="1"/>
    <col min="13" max="13" width="5.44140625" style="247" hidden="1" customWidth="1"/>
    <col min="14" max="14" width="7.77734375" style="215" customWidth="1"/>
    <col min="15" max="15" width="7.77734375" style="215" hidden="1" customWidth="1"/>
    <col min="16" max="16" width="5.44140625" style="247" hidden="1" customWidth="1"/>
    <col min="17" max="17" width="7.77734375" style="215" customWidth="1" collapsed="1"/>
    <col min="18" max="18" width="7.77734375" style="332" hidden="1" customWidth="1" outlineLevel="1"/>
    <col min="19" max="19" width="7.77734375" style="332" customWidth="1" collapsed="1"/>
    <col min="20" max="21" width="7.77734375" style="215" hidden="1" customWidth="1"/>
    <col min="22" max="22" width="5" style="247" hidden="1" customWidth="1"/>
    <col min="23" max="23" width="7.77734375" style="215" customWidth="1"/>
    <col min="24" max="24" width="7.77734375" style="215" hidden="1" customWidth="1"/>
    <col min="25" max="25" width="5" style="247" hidden="1" customWidth="1"/>
    <col min="26" max="26" width="7.77734375" style="215" customWidth="1" collapsed="1"/>
    <col min="27" max="27" width="7.77734375" style="332" hidden="1" customWidth="1" outlineLevel="1"/>
    <col min="28" max="28" width="7.77734375" style="332" customWidth="1" collapsed="1"/>
    <col min="29" max="16384" width="8.88671875" style="247"/>
  </cols>
  <sheetData>
    <row r="1" spans="1:28" ht="18.600000000000001" customHeight="1" thickBot="1" x14ac:dyDescent="0.4">
      <c r="A1" s="622" t="s">
        <v>2391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  <c r="AA1" s="512"/>
      <c r="AB1" s="512"/>
    </row>
    <row r="2" spans="1:28" ht="14.4" customHeight="1" thickBot="1" x14ac:dyDescent="0.35">
      <c r="A2" s="371" t="s">
        <v>328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" customHeight="1" thickBot="1" x14ac:dyDescent="0.35">
      <c r="A3" s="342" t="s">
        <v>158</v>
      </c>
      <c r="B3" s="343">
        <f>SUBTOTAL(9,B6:B1048576)/4</f>
        <v>621320.58999999985</v>
      </c>
      <c r="C3" s="344">
        <f t="shared" ref="C3:Z3" si="0">SUBTOTAL(9,C6:C1048576)</f>
        <v>6</v>
      </c>
      <c r="D3" s="344"/>
      <c r="E3" s="344">
        <f>SUBTOTAL(9,E6:E1048576)/4</f>
        <v>655889.2899999998</v>
      </c>
      <c r="F3" s="344"/>
      <c r="G3" s="344">
        <f t="shared" si="0"/>
        <v>6</v>
      </c>
      <c r="H3" s="344">
        <f>SUBTOTAL(9,H6:H1048576)/4</f>
        <v>633259.68999999994</v>
      </c>
      <c r="I3" s="347">
        <f>IF(B3&lt;&gt;0,H3/B3,"")</f>
        <v>1.0192156838066482</v>
      </c>
      <c r="J3" s="345">
        <f>IF(E3&lt;&gt;0,H3/E3,"")</f>
        <v>0.96549783577042425</v>
      </c>
      <c r="K3" s="346">
        <f t="shared" si="0"/>
        <v>96222.86</v>
      </c>
      <c r="L3" s="346"/>
      <c r="M3" s="344">
        <f t="shared" si="0"/>
        <v>6.1025000172983717</v>
      </c>
      <c r="N3" s="344">
        <f t="shared" si="0"/>
        <v>48832.340000000004</v>
      </c>
      <c r="O3" s="344"/>
      <c r="P3" s="344">
        <f t="shared" si="0"/>
        <v>3</v>
      </c>
      <c r="Q3" s="344">
        <f t="shared" si="0"/>
        <v>78717.08</v>
      </c>
      <c r="R3" s="347">
        <f>IF(K3&lt;&gt;0,Q3/K3,"")</f>
        <v>0.81807046683085494</v>
      </c>
      <c r="S3" s="347">
        <f>IF(N3&lt;&gt;0,Q3/N3,"")</f>
        <v>1.611986646554312</v>
      </c>
      <c r="T3" s="343">
        <f t="shared" si="0"/>
        <v>0</v>
      </c>
      <c r="U3" s="346"/>
      <c r="V3" s="344">
        <f t="shared" si="0"/>
        <v>0</v>
      </c>
      <c r="W3" s="344">
        <f t="shared" si="0"/>
        <v>0</v>
      </c>
      <c r="X3" s="344"/>
      <c r="Y3" s="344">
        <f t="shared" si="0"/>
        <v>0</v>
      </c>
      <c r="Z3" s="344">
        <f t="shared" si="0"/>
        <v>0</v>
      </c>
      <c r="AA3" s="347" t="str">
        <f>IF(T3&lt;&gt;0,Z3/T3,"")</f>
        <v/>
      </c>
      <c r="AB3" s="345" t="str">
        <f>IF(W3&lt;&gt;0,Z3/W3,"")</f>
        <v/>
      </c>
    </row>
    <row r="4" spans="1:28" ht="14.4" customHeight="1" x14ac:dyDescent="0.3">
      <c r="A4" s="623" t="s">
        <v>255</v>
      </c>
      <c r="B4" s="624" t="s">
        <v>122</v>
      </c>
      <c r="C4" s="625"/>
      <c r="D4" s="626"/>
      <c r="E4" s="625"/>
      <c r="F4" s="626"/>
      <c r="G4" s="625"/>
      <c r="H4" s="625"/>
      <c r="I4" s="626"/>
      <c r="J4" s="627"/>
      <c r="K4" s="624" t="s">
        <v>123</v>
      </c>
      <c r="L4" s="626"/>
      <c r="M4" s="625"/>
      <c r="N4" s="625"/>
      <c r="O4" s="626"/>
      <c r="P4" s="625"/>
      <c r="Q4" s="625"/>
      <c r="R4" s="626"/>
      <c r="S4" s="627"/>
      <c r="T4" s="624" t="s">
        <v>124</v>
      </c>
      <c r="U4" s="626"/>
      <c r="V4" s="625"/>
      <c r="W4" s="625"/>
      <c r="X4" s="626"/>
      <c r="Y4" s="625"/>
      <c r="Z4" s="625"/>
      <c r="AA4" s="626"/>
      <c r="AB4" s="627"/>
    </row>
    <row r="5" spans="1:28" ht="14.4" customHeight="1" thickBot="1" x14ac:dyDescent="0.35">
      <c r="A5" s="867"/>
      <c r="B5" s="868">
        <v>2015</v>
      </c>
      <c r="C5" s="869"/>
      <c r="D5" s="869"/>
      <c r="E5" s="869">
        <v>2018</v>
      </c>
      <c r="F5" s="869"/>
      <c r="G5" s="869"/>
      <c r="H5" s="869">
        <v>2019</v>
      </c>
      <c r="I5" s="870" t="s">
        <v>257</v>
      </c>
      <c r="J5" s="871" t="s">
        <v>2</v>
      </c>
      <c r="K5" s="868">
        <v>2015</v>
      </c>
      <c r="L5" s="869"/>
      <c r="M5" s="869"/>
      <c r="N5" s="869">
        <v>2018</v>
      </c>
      <c r="O5" s="869"/>
      <c r="P5" s="869"/>
      <c r="Q5" s="869">
        <v>2019</v>
      </c>
      <c r="R5" s="870" t="s">
        <v>257</v>
      </c>
      <c r="S5" s="871" t="s">
        <v>2</v>
      </c>
      <c r="T5" s="868">
        <v>2015</v>
      </c>
      <c r="U5" s="869"/>
      <c r="V5" s="869"/>
      <c r="W5" s="869">
        <v>2018</v>
      </c>
      <c r="X5" s="869"/>
      <c r="Y5" s="869"/>
      <c r="Z5" s="869">
        <v>2019</v>
      </c>
      <c r="AA5" s="870" t="s">
        <v>257</v>
      </c>
      <c r="AB5" s="871" t="s">
        <v>2</v>
      </c>
    </row>
    <row r="6" spans="1:28" ht="14.4" customHeight="1" x14ac:dyDescent="0.3">
      <c r="A6" s="872" t="s">
        <v>2388</v>
      </c>
      <c r="B6" s="873">
        <v>621320.58999999985</v>
      </c>
      <c r="C6" s="874">
        <v>1</v>
      </c>
      <c r="D6" s="874">
        <v>0.94729491618928541</v>
      </c>
      <c r="E6" s="873">
        <v>655889.28999999992</v>
      </c>
      <c r="F6" s="874">
        <v>1.0556374608477084</v>
      </c>
      <c r="G6" s="874">
        <v>1</v>
      </c>
      <c r="H6" s="873">
        <v>633259.69000000006</v>
      </c>
      <c r="I6" s="874">
        <v>1.0192156838066484</v>
      </c>
      <c r="J6" s="874">
        <v>0.96549783577042425</v>
      </c>
      <c r="K6" s="873">
        <v>48111.43</v>
      </c>
      <c r="L6" s="874">
        <v>1</v>
      </c>
      <c r="M6" s="874">
        <v>1.970474075172314</v>
      </c>
      <c r="N6" s="873">
        <v>24416.170000000002</v>
      </c>
      <c r="O6" s="874">
        <v>0.5074920865997955</v>
      </c>
      <c r="P6" s="874">
        <v>1</v>
      </c>
      <c r="Q6" s="873">
        <v>39358.54</v>
      </c>
      <c r="R6" s="874">
        <v>0.81807046683085494</v>
      </c>
      <c r="S6" s="874">
        <v>1.611986646554312</v>
      </c>
      <c r="T6" s="873"/>
      <c r="U6" s="874"/>
      <c r="V6" s="874"/>
      <c r="W6" s="873"/>
      <c r="X6" s="874"/>
      <c r="Y6" s="874"/>
      <c r="Z6" s="873"/>
      <c r="AA6" s="874"/>
      <c r="AB6" s="875"/>
    </row>
    <row r="7" spans="1:28" ht="14.4" customHeight="1" x14ac:dyDescent="0.3">
      <c r="A7" s="882" t="s">
        <v>2389</v>
      </c>
      <c r="B7" s="876">
        <v>613790.58999999985</v>
      </c>
      <c r="C7" s="877">
        <v>1</v>
      </c>
      <c r="D7" s="877">
        <v>0.95014863057071286</v>
      </c>
      <c r="E7" s="876">
        <v>645994.28999999992</v>
      </c>
      <c r="F7" s="877">
        <v>1.0524669170962691</v>
      </c>
      <c r="G7" s="877">
        <v>1</v>
      </c>
      <c r="H7" s="876">
        <v>623079.69000000006</v>
      </c>
      <c r="I7" s="877">
        <v>1.0151339889391269</v>
      </c>
      <c r="J7" s="877">
        <v>0.9645281694362966</v>
      </c>
      <c r="K7" s="876">
        <v>1762.4699999999998</v>
      </c>
      <c r="L7" s="877">
        <v>1</v>
      </c>
      <c r="M7" s="877">
        <v>2.1683665309235849</v>
      </c>
      <c r="N7" s="876">
        <v>812.81000000000029</v>
      </c>
      <c r="O7" s="877">
        <v>0.46117664414146076</v>
      </c>
      <c r="P7" s="877">
        <v>1</v>
      </c>
      <c r="Q7" s="876">
        <v>2164.35</v>
      </c>
      <c r="R7" s="877">
        <v>1.2280209024834465</v>
      </c>
      <c r="S7" s="877">
        <v>2.6627994242196813</v>
      </c>
      <c r="T7" s="876"/>
      <c r="U7" s="877"/>
      <c r="V7" s="877"/>
      <c r="W7" s="876"/>
      <c r="X7" s="877"/>
      <c r="Y7" s="877"/>
      <c r="Z7" s="876"/>
      <c r="AA7" s="877"/>
      <c r="AB7" s="878"/>
    </row>
    <row r="8" spans="1:28" ht="14.4" customHeight="1" thickBot="1" x14ac:dyDescent="0.35">
      <c r="A8" s="883" t="s">
        <v>2390</v>
      </c>
      <c r="B8" s="879">
        <v>7530</v>
      </c>
      <c r="C8" s="880">
        <v>1</v>
      </c>
      <c r="D8" s="880">
        <v>0.7609903991915109</v>
      </c>
      <c r="E8" s="879">
        <v>9895</v>
      </c>
      <c r="F8" s="880">
        <v>1.3140770252324037</v>
      </c>
      <c r="G8" s="880">
        <v>1</v>
      </c>
      <c r="H8" s="879">
        <v>10180</v>
      </c>
      <c r="I8" s="880">
        <v>1.3519256308100929</v>
      </c>
      <c r="J8" s="880">
        <v>1.0288024254674077</v>
      </c>
      <c r="K8" s="879">
        <v>46348.959999999999</v>
      </c>
      <c r="L8" s="880">
        <v>1</v>
      </c>
      <c r="M8" s="880">
        <v>1.9636594112024728</v>
      </c>
      <c r="N8" s="879">
        <v>23603.360000000001</v>
      </c>
      <c r="O8" s="880">
        <v>0.50925328205854026</v>
      </c>
      <c r="P8" s="880">
        <v>1</v>
      </c>
      <c r="Q8" s="879">
        <v>37194.19</v>
      </c>
      <c r="R8" s="880">
        <v>0.80248165223124757</v>
      </c>
      <c r="S8" s="880">
        <v>1.5758006487211991</v>
      </c>
      <c r="T8" s="879"/>
      <c r="U8" s="880"/>
      <c r="V8" s="880"/>
      <c r="W8" s="879"/>
      <c r="X8" s="880"/>
      <c r="Y8" s="880"/>
      <c r="Z8" s="879"/>
      <c r="AA8" s="880"/>
      <c r="AB8" s="881"/>
    </row>
    <row r="9" spans="1:28" ht="14.4" customHeight="1" thickBot="1" x14ac:dyDescent="0.35"/>
    <row r="10" spans="1:28" ht="14.4" customHeight="1" x14ac:dyDescent="0.3">
      <c r="A10" s="872" t="s">
        <v>584</v>
      </c>
      <c r="B10" s="873">
        <v>621320.59</v>
      </c>
      <c r="C10" s="874">
        <v>1</v>
      </c>
      <c r="D10" s="874">
        <v>0.94729491618928574</v>
      </c>
      <c r="E10" s="873">
        <v>655889.2899999998</v>
      </c>
      <c r="F10" s="874">
        <v>1.0556374608477079</v>
      </c>
      <c r="G10" s="874">
        <v>1</v>
      </c>
      <c r="H10" s="873">
        <v>633259.68999999994</v>
      </c>
      <c r="I10" s="874">
        <v>1.019215683806648</v>
      </c>
      <c r="J10" s="875">
        <v>0.96549783577042425</v>
      </c>
    </row>
    <row r="11" spans="1:28" ht="14.4" customHeight="1" x14ac:dyDescent="0.3">
      <c r="A11" s="882" t="s">
        <v>2392</v>
      </c>
      <c r="B11" s="876">
        <v>126751.66</v>
      </c>
      <c r="C11" s="877">
        <v>1</v>
      </c>
      <c r="D11" s="877">
        <v>1.053384669684917</v>
      </c>
      <c r="E11" s="876">
        <v>120327.99</v>
      </c>
      <c r="F11" s="877">
        <v>0.94932082151823494</v>
      </c>
      <c r="G11" s="877">
        <v>1</v>
      </c>
      <c r="H11" s="876">
        <v>97289.66</v>
      </c>
      <c r="I11" s="877">
        <v>0.76756122957285133</v>
      </c>
      <c r="J11" s="878">
        <v>0.80853723227654684</v>
      </c>
    </row>
    <row r="12" spans="1:28" ht="14.4" customHeight="1" thickBot="1" x14ac:dyDescent="0.35">
      <c r="A12" s="883" t="s">
        <v>2393</v>
      </c>
      <c r="B12" s="879">
        <v>494568.93</v>
      </c>
      <c r="C12" s="880">
        <v>1</v>
      </c>
      <c r="D12" s="880">
        <v>0.92345905127947103</v>
      </c>
      <c r="E12" s="879">
        <v>535561.29999999981</v>
      </c>
      <c r="F12" s="880">
        <v>1.0828850490062121</v>
      </c>
      <c r="G12" s="880">
        <v>1</v>
      </c>
      <c r="H12" s="879">
        <v>535970.02999999991</v>
      </c>
      <c r="I12" s="880">
        <v>1.0837114858792281</v>
      </c>
      <c r="J12" s="881">
        <v>1.0007631806106978</v>
      </c>
    </row>
    <row r="13" spans="1:28" ht="14.4" customHeight="1" x14ac:dyDescent="0.3">
      <c r="A13" s="806" t="s">
        <v>301</v>
      </c>
    </row>
    <row r="14" spans="1:28" ht="14.4" customHeight="1" x14ac:dyDescent="0.3">
      <c r="A14" s="807" t="s">
        <v>1364</v>
      </c>
    </row>
    <row r="15" spans="1:28" ht="14.4" customHeight="1" x14ac:dyDescent="0.3">
      <c r="A15" s="806" t="s">
        <v>2394</v>
      </c>
    </row>
    <row r="16" spans="1:28" ht="14.4" customHeight="1" x14ac:dyDescent="0.3">
      <c r="A16" s="806" t="s">
        <v>2395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4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247" bestFit="1" customWidth="1"/>
    <col min="2" max="2" width="7.77734375" style="329" hidden="1" customWidth="1" outlineLevel="1"/>
    <col min="3" max="3" width="7.77734375" style="329" customWidth="1" collapsed="1"/>
    <col min="4" max="4" width="7.77734375" style="329" customWidth="1"/>
    <col min="5" max="5" width="7.77734375" style="215" hidden="1" customWidth="1" outlineLevel="1"/>
    <col min="6" max="6" width="7.77734375" style="215" customWidth="1" collapsed="1"/>
    <col min="7" max="7" width="7.77734375" style="215" customWidth="1"/>
    <col min="8" max="16384" width="8.88671875" style="247"/>
  </cols>
  <sheetData>
    <row r="1" spans="1:7" ht="18.600000000000001" customHeight="1" thickBot="1" x14ac:dyDescent="0.4">
      <c r="A1" s="622" t="s">
        <v>2403</v>
      </c>
      <c r="B1" s="512"/>
      <c r="C1" s="512"/>
      <c r="D1" s="512"/>
      <c r="E1" s="512"/>
      <c r="F1" s="512"/>
      <c r="G1" s="512"/>
    </row>
    <row r="2" spans="1:7" ht="14.4" customHeight="1" thickBot="1" x14ac:dyDescent="0.35">
      <c r="A2" s="371" t="s">
        <v>328</v>
      </c>
      <c r="B2" s="220"/>
      <c r="C2" s="220"/>
      <c r="D2" s="220"/>
      <c r="E2" s="220"/>
      <c r="F2" s="220"/>
      <c r="G2" s="220"/>
    </row>
    <row r="3" spans="1:7" ht="14.4" customHeight="1" thickBot="1" x14ac:dyDescent="0.35">
      <c r="A3" s="439" t="s">
        <v>158</v>
      </c>
      <c r="B3" s="403">
        <f t="shared" ref="B3:G3" si="0">SUBTOTAL(9,B6:B1048576)</f>
        <v>4288</v>
      </c>
      <c r="C3" s="404">
        <f t="shared" si="0"/>
        <v>4470</v>
      </c>
      <c r="D3" s="438">
        <f t="shared" si="0"/>
        <v>4369</v>
      </c>
      <c r="E3" s="346">
        <f t="shared" si="0"/>
        <v>621320.58999999985</v>
      </c>
      <c r="F3" s="344">
        <f t="shared" si="0"/>
        <v>655889.29</v>
      </c>
      <c r="G3" s="405">
        <f t="shared" si="0"/>
        <v>633259.69000000006</v>
      </c>
    </row>
    <row r="4" spans="1:7" ht="14.4" customHeight="1" x14ac:dyDescent="0.3">
      <c r="A4" s="623" t="s">
        <v>166</v>
      </c>
      <c r="B4" s="628" t="s">
        <v>253</v>
      </c>
      <c r="C4" s="626"/>
      <c r="D4" s="629"/>
      <c r="E4" s="628" t="s">
        <v>122</v>
      </c>
      <c r="F4" s="626"/>
      <c r="G4" s="629"/>
    </row>
    <row r="5" spans="1:7" ht="14.4" customHeight="1" thickBot="1" x14ac:dyDescent="0.35">
      <c r="A5" s="867"/>
      <c r="B5" s="868">
        <v>2015</v>
      </c>
      <c r="C5" s="869">
        <v>2018</v>
      </c>
      <c r="D5" s="884">
        <v>2019</v>
      </c>
      <c r="E5" s="868">
        <v>2015</v>
      </c>
      <c r="F5" s="869">
        <v>2018</v>
      </c>
      <c r="G5" s="884">
        <v>2019</v>
      </c>
    </row>
    <row r="6" spans="1:7" ht="14.4" customHeight="1" x14ac:dyDescent="0.3">
      <c r="A6" s="858" t="s">
        <v>2396</v>
      </c>
      <c r="B6" s="225">
        <v>367</v>
      </c>
      <c r="C6" s="225"/>
      <c r="D6" s="225"/>
      <c r="E6" s="885">
        <v>52098.650000000009</v>
      </c>
      <c r="F6" s="885"/>
      <c r="G6" s="886"/>
    </row>
    <row r="7" spans="1:7" ht="14.4" customHeight="1" x14ac:dyDescent="0.3">
      <c r="A7" s="859" t="s">
        <v>2392</v>
      </c>
      <c r="B7" s="851">
        <v>334</v>
      </c>
      <c r="C7" s="851">
        <v>296</v>
      </c>
      <c r="D7" s="851">
        <v>251</v>
      </c>
      <c r="E7" s="887">
        <v>126751.66</v>
      </c>
      <c r="F7" s="887">
        <v>120327.99</v>
      </c>
      <c r="G7" s="888">
        <v>97289.66</v>
      </c>
    </row>
    <row r="8" spans="1:7" ht="14.4" customHeight="1" x14ac:dyDescent="0.3">
      <c r="A8" s="859" t="s">
        <v>2397</v>
      </c>
      <c r="B8" s="851">
        <v>53</v>
      </c>
      <c r="C8" s="851">
        <v>40</v>
      </c>
      <c r="D8" s="851">
        <v>50</v>
      </c>
      <c r="E8" s="887">
        <v>7954.66</v>
      </c>
      <c r="F8" s="887">
        <v>6237.66</v>
      </c>
      <c r="G8" s="888">
        <v>7841.33</v>
      </c>
    </row>
    <row r="9" spans="1:7" ht="14.4" customHeight="1" x14ac:dyDescent="0.3">
      <c r="A9" s="859" t="s">
        <v>1366</v>
      </c>
      <c r="B9" s="851">
        <v>401</v>
      </c>
      <c r="C9" s="851">
        <v>457</v>
      </c>
      <c r="D9" s="851">
        <v>446</v>
      </c>
      <c r="E9" s="887">
        <v>46327.66</v>
      </c>
      <c r="F9" s="887">
        <v>49662.99</v>
      </c>
      <c r="G9" s="888">
        <v>43741.67</v>
      </c>
    </row>
    <row r="10" spans="1:7" ht="14.4" customHeight="1" x14ac:dyDescent="0.3">
      <c r="A10" s="859" t="s">
        <v>1367</v>
      </c>
      <c r="B10" s="851">
        <v>391</v>
      </c>
      <c r="C10" s="851">
        <v>395</v>
      </c>
      <c r="D10" s="851">
        <v>295</v>
      </c>
      <c r="E10" s="887">
        <v>41879.990000000005</v>
      </c>
      <c r="F10" s="887">
        <v>51458.009999999995</v>
      </c>
      <c r="G10" s="888">
        <v>33280.67</v>
      </c>
    </row>
    <row r="11" spans="1:7" ht="14.4" customHeight="1" x14ac:dyDescent="0.3">
      <c r="A11" s="859" t="s">
        <v>2398</v>
      </c>
      <c r="B11" s="851">
        <v>124</v>
      </c>
      <c r="C11" s="851">
        <v>170</v>
      </c>
      <c r="D11" s="851">
        <v>165</v>
      </c>
      <c r="E11" s="887">
        <v>25829.66</v>
      </c>
      <c r="F11" s="887">
        <v>34327.339999999997</v>
      </c>
      <c r="G11" s="888">
        <v>33012.009999999995</v>
      </c>
    </row>
    <row r="12" spans="1:7" ht="14.4" customHeight="1" x14ac:dyDescent="0.3">
      <c r="A12" s="859" t="s">
        <v>1368</v>
      </c>
      <c r="B12" s="851">
        <v>4</v>
      </c>
      <c r="C12" s="851">
        <v>410</v>
      </c>
      <c r="D12" s="851">
        <v>382</v>
      </c>
      <c r="E12" s="887">
        <v>447.33</v>
      </c>
      <c r="F12" s="887">
        <v>31759.660000000003</v>
      </c>
      <c r="G12" s="888">
        <v>26491.340000000004</v>
      </c>
    </row>
    <row r="13" spans="1:7" ht="14.4" customHeight="1" x14ac:dyDescent="0.3">
      <c r="A13" s="859" t="s">
        <v>1369</v>
      </c>
      <c r="B13" s="851">
        <v>580</v>
      </c>
      <c r="C13" s="851">
        <v>604</v>
      </c>
      <c r="D13" s="851">
        <v>605</v>
      </c>
      <c r="E13" s="887">
        <v>67315.66</v>
      </c>
      <c r="F13" s="887">
        <v>90614.33</v>
      </c>
      <c r="G13" s="888">
        <v>115274</v>
      </c>
    </row>
    <row r="14" spans="1:7" ht="14.4" customHeight="1" x14ac:dyDescent="0.3">
      <c r="A14" s="859" t="s">
        <v>1370</v>
      </c>
      <c r="B14" s="851">
        <v>756</v>
      </c>
      <c r="C14" s="851">
        <v>807</v>
      </c>
      <c r="D14" s="851">
        <v>803</v>
      </c>
      <c r="E14" s="887">
        <v>112191</v>
      </c>
      <c r="F14" s="887">
        <v>127339.65000000001</v>
      </c>
      <c r="G14" s="888">
        <v>125328.67</v>
      </c>
    </row>
    <row r="15" spans="1:7" ht="14.4" customHeight="1" x14ac:dyDescent="0.3">
      <c r="A15" s="859" t="s">
        <v>1371</v>
      </c>
      <c r="B15" s="851">
        <v>476</v>
      </c>
      <c r="C15" s="851">
        <v>457</v>
      </c>
      <c r="D15" s="851">
        <v>429</v>
      </c>
      <c r="E15" s="887">
        <v>44473.32</v>
      </c>
      <c r="F15" s="887">
        <v>43381.320000000007</v>
      </c>
      <c r="G15" s="888">
        <v>38158.33</v>
      </c>
    </row>
    <row r="16" spans="1:7" ht="14.4" customHeight="1" x14ac:dyDescent="0.3">
      <c r="A16" s="859" t="s">
        <v>1372</v>
      </c>
      <c r="B16" s="851">
        <v>410</v>
      </c>
      <c r="C16" s="851">
        <v>513</v>
      </c>
      <c r="D16" s="851">
        <v>358</v>
      </c>
      <c r="E16" s="887">
        <v>46021.33</v>
      </c>
      <c r="F16" s="887">
        <v>59906.33</v>
      </c>
      <c r="G16" s="888">
        <v>38848.009999999995</v>
      </c>
    </row>
    <row r="17" spans="1:7" ht="14.4" customHeight="1" x14ac:dyDescent="0.3">
      <c r="A17" s="859" t="s">
        <v>2399</v>
      </c>
      <c r="B17" s="851">
        <v>2</v>
      </c>
      <c r="C17" s="851">
        <v>15</v>
      </c>
      <c r="D17" s="851"/>
      <c r="E17" s="887">
        <v>74</v>
      </c>
      <c r="F17" s="887">
        <v>2445</v>
      </c>
      <c r="G17" s="888"/>
    </row>
    <row r="18" spans="1:7" ht="14.4" customHeight="1" x14ac:dyDescent="0.3">
      <c r="A18" s="859" t="s">
        <v>2400</v>
      </c>
      <c r="B18" s="851">
        <v>1</v>
      </c>
      <c r="C18" s="851">
        <v>2</v>
      </c>
      <c r="D18" s="851"/>
      <c r="E18" s="887">
        <v>37</v>
      </c>
      <c r="F18" s="887">
        <v>74</v>
      </c>
      <c r="G18" s="888"/>
    </row>
    <row r="19" spans="1:7" ht="14.4" customHeight="1" x14ac:dyDescent="0.3">
      <c r="A19" s="859" t="s">
        <v>1373</v>
      </c>
      <c r="B19" s="851"/>
      <c r="C19" s="851"/>
      <c r="D19" s="851">
        <v>303</v>
      </c>
      <c r="E19" s="887"/>
      <c r="F19" s="887"/>
      <c r="G19" s="888">
        <v>38894</v>
      </c>
    </row>
    <row r="20" spans="1:7" ht="14.4" customHeight="1" x14ac:dyDescent="0.3">
      <c r="A20" s="859" t="s">
        <v>2401</v>
      </c>
      <c r="B20" s="851">
        <v>14</v>
      </c>
      <c r="C20" s="851">
        <v>20</v>
      </c>
      <c r="D20" s="851">
        <v>10</v>
      </c>
      <c r="E20" s="887">
        <v>2844.33</v>
      </c>
      <c r="F20" s="887">
        <v>4385.67</v>
      </c>
      <c r="G20" s="888">
        <v>1436.6599999999999</v>
      </c>
    </row>
    <row r="21" spans="1:7" ht="14.4" customHeight="1" thickBot="1" x14ac:dyDescent="0.35">
      <c r="A21" s="891" t="s">
        <v>2402</v>
      </c>
      <c r="B21" s="853">
        <v>375</v>
      </c>
      <c r="C21" s="853">
        <v>284</v>
      </c>
      <c r="D21" s="853">
        <v>272</v>
      </c>
      <c r="E21" s="889">
        <v>47074.34</v>
      </c>
      <c r="F21" s="889">
        <v>33969.339999999997</v>
      </c>
      <c r="G21" s="890">
        <v>33663.339999999997</v>
      </c>
    </row>
    <row r="22" spans="1:7" ht="14.4" customHeight="1" x14ac:dyDescent="0.3">
      <c r="A22" s="806" t="s">
        <v>301</v>
      </c>
    </row>
    <row r="23" spans="1:7" ht="14.4" customHeight="1" x14ac:dyDescent="0.3">
      <c r="A23" s="807" t="s">
        <v>1364</v>
      </c>
    </row>
    <row r="24" spans="1:7" ht="14.4" customHeight="1" x14ac:dyDescent="0.3">
      <c r="A24" s="806" t="s">
        <v>2394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37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.109375" style="247" bestFit="1" customWidth="1"/>
    <col min="5" max="5" width="8" style="247" customWidth="1"/>
    <col min="6" max="6" width="50.88671875" style="247" bestFit="1" customWidth="1" collapsed="1"/>
    <col min="7" max="8" width="11.109375" style="329" hidden="1" customWidth="1" outlineLevel="1"/>
    <col min="9" max="10" width="9.33203125" style="247" hidden="1" customWidth="1"/>
    <col min="11" max="12" width="11.109375" style="329" customWidth="1"/>
    <col min="13" max="14" width="9.33203125" style="247" hidden="1" customWidth="1"/>
    <col min="15" max="16" width="11.109375" style="329" customWidth="1"/>
    <col min="17" max="17" width="11.109375" style="332" customWidth="1"/>
    <col min="18" max="18" width="11.109375" style="329" customWidth="1"/>
    <col min="19" max="16384" width="8.88671875" style="247"/>
  </cols>
  <sheetData>
    <row r="1" spans="1:18" ht="18.600000000000001" customHeight="1" thickBot="1" x14ac:dyDescent="0.4">
      <c r="A1" s="512" t="s">
        <v>2468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</row>
    <row r="2" spans="1:18" ht="14.4" customHeight="1" thickBot="1" x14ac:dyDescent="0.35">
      <c r="A2" s="371" t="s">
        <v>328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" customHeight="1" thickBot="1" x14ac:dyDescent="0.35">
      <c r="F3" s="112" t="s">
        <v>158</v>
      </c>
      <c r="G3" s="207">
        <f t="shared" ref="G3:P3" si="0">SUBTOTAL(9,G6:G1048576)</f>
        <v>4313.7</v>
      </c>
      <c r="H3" s="208">
        <f t="shared" si="0"/>
        <v>669432.02</v>
      </c>
      <c r="I3" s="78"/>
      <c r="J3" s="78"/>
      <c r="K3" s="208">
        <f t="shared" si="0"/>
        <v>4485.7</v>
      </c>
      <c r="L3" s="208">
        <f t="shared" si="0"/>
        <v>680305.46</v>
      </c>
      <c r="M3" s="78"/>
      <c r="N3" s="78"/>
      <c r="O3" s="208">
        <f t="shared" si="0"/>
        <v>4382.8000000000011</v>
      </c>
      <c r="P3" s="208">
        <f t="shared" si="0"/>
        <v>672618.23</v>
      </c>
      <c r="Q3" s="79">
        <f>IF(L3=0,0,P3/L3)</f>
        <v>0.98870032588008339</v>
      </c>
      <c r="R3" s="209">
        <f>IF(O3=0,0,P3/O3)</f>
        <v>153.46769873140454</v>
      </c>
    </row>
    <row r="4" spans="1:18" ht="14.4" customHeight="1" x14ac:dyDescent="0.3">
      <c r="A4" s="630" t="s">
        <v>261</v>
      </c>
      <c r="B4" s="630" t="s">
        <v>118</v>
      </c>
      <c r="C4" s="638" t="s">
        <v>0</v>
      </c>
      <c r="D4" s="632" t="s">
        <v>119</v>
      </c>
      <c r="E4" s="637" t="s">
        <v>89</v>
      </c>
      <c r="F4" s="633" t="s">
        <v>80</v>
      </c>
      <c r="G4" s="634">
        <v>2015</v>
      </c>
      <c r="H4" s="635"/>
      <c r="I4" s="206"/>
      <c r="J4" s="206"/>
      <c r="K4" s="634">
        <v>2018</v>
      </c>
      <c r="L4" s="635"/>
      <c r="M4" s="206"/>
      <c r="N4" s="206"/>
      <c r="O4" s="634">
        <v>2019</v>
      </c>
      <c r="P4" s="635"/>
      <c r="Q4" s="636" t="s">
        <v>2</v>
      </c>
      <c r="R4" s="631" t="s">
        <v>121</v>
      </c>
    </row>
    <row r="5" spans="1:18" ht="14.4" customHeight="1" thickBot="1" x14ac:dyDescent="0.35">
      <c r="A5" s="892"/>
      <c r="B5" s="892"/>
      <c r="C5" s="893"/>
      <c r="D5" s="894"/>
      <c r="E5" s="895"/>
      <c r="F5" s="896"/>
      <c r="G5" s="897" t="s">
        <v>90</v>
      </c>
      <c r="H5" s="898" t="s">
        <v>14</v>
      </c>
      <c r="I5" s="899"/>
      <c r="J5" s="899"/>
      <c r="K5" s="897" t="s">
        <v>90</v>
      </c>
      <c r="L5" s="898" t="s">
        <v>14</v>
      </c>
      <c r="M5" s="899"/>
      <c r="N5" s="899"/>
      <c r="O5" s="897" t="s">
        <v>90</v>
      </c>
      <c r="P5" s="898" t="s">
        <v>14</v>
      </c>
      <c r="Q5" s="900"/>
      <c r="R5" s="901"/>
    </row>
    <row r="6" spans="1:18" ht="14.4" customHeight="1" x14ac:dyDescent="0.3">
      <c r="A6" s="826" t="s">
        <v>562</v>
      </c>
      <c r="B6" s="827" t="s">
        <v>2404</v>
      </c>
      <c r="C6" s="827" t="s">
        <v>584</v>
      </c>
      <c r="D6" s="827" t="s">
        <v>2405</v>
      </c>
      <c r="E6" s="827" t="s">
        <v>2406</v>
      </c>
      <c r="F6" s="827" t="s">
        <v>2407</v>
      </c>
      <c r="G6" s="225">
        <v>6.5</v>
      </c>
      <c r="H6" s="225">
        <v>981.50000000000011</v>
      </c>
      <c r="I6" s="827">
        <v>2.1662840999382009</v>
      </c>
      <c r="J6" s="827">
        <v>151.00000000000003</v>
      </c>
      <c r="K6" s="225">
        <v>6.5</v>
      </c>
      <c r="L6" s="225">
        <v>453.08000000000004</v>
      </c>
      <c r="M6" s="827">
        <v>1</v>
      </c>
      <c r="N6" s="827">
        <v>69.704615384615394</v>
      </c>
      <c r="O6" s="225">
        <v>4.6000000000000005</v>
      </c>
      <c r="P6" s="225">
        <v>320.62</v>
      </c>
      <c r="Q6" s="832">
        <v>0.70764544892734171</v>
      </c>
      <c r="R6" s="850">
        <v>69.699999999999989</v>
      </c>
    </row>
    <row r="7" spans="1:18" ht="14.4" customHeight="1" x14ac:dyDescent="0.3">
      <c r="A7" s="833" t="s">
        <v>562</v>
      </c>
      <c r="B7" s="834" t="s">
        <v>2404</v>
      </c>
      <c r="C7" s="834" t="s">
        <v>584</v>
      </c>
      <c r="D7" s="834" t="s">
        <v>2405</v>
      </c>
      <c r="E7" s="834" t="s">
        <v>2408</v>
      </c>
      <c r="F7" s="834" t="s">
        <v>2409</v>
      </c>
      <c r="G7" s="851">
        <v>2.5</v>
      </c>
      <c r="H7" s="851">
        <v>633.95000000000005</v>
      </c>
      <c r="I7" s="834">
        <v>1.9156619224609435</v>
      </c>
      <c r="J7" s="834">
        <v>253.58</v>
      </c>
      <c r="K7" s="851">
        <v>0.9</v>
      </c>
      <c r="L7" s="851">
        <v>330.93</v>
      </c>
      <c r="M7" s="834">
        <v>1</v>
      </c>
      <c r="N7" s="834">
        <v>367.7</v>
      </c>
      <c r="O7" s="851">
        <v>6.3000000000000007</v>
      </c>
      <c r="P7" s="851">
        <v>1795.9899999999998</v>
      </c>
      <c r="Q7" s="839">
        <v>5.427099386577221</v>
      </c>
      <c r="R7" s="852">
        <v>285.07777777777773</v>
      </c>
    </row>
    <row r="8" spans="1:18" ht="14.4" customHeight="1" x14ac:dyDescent="0.3">
      <c r="A8" s="833" t="s">
        <v>562</v>
      </c>
      <c r="B8" s="834" t="s">
        <v>2404</v>
      </c>
      <c r="C8" s="834" t="s">
        <v>584</v>
      </c>
      <c r="D8" s="834" t="s">
        <v>2405</v>
      </c>
      <c r="E8" s="834" t="s">
        <v>2410</v>
      </c>
      <c r="F8" s="834" t="s">
        <v>633</v>
      </c>
      <c r="G8" s="851"/>
      <c r="H8" s="851"/>
      <c r="I8" s="834"/>
      <c r="J8" s="834"/>
      <c r="K8" s="851"/>
      <c r="L8" s="851"/>
      <c r="M8" s="834"/>
      <c r="N8" s="834"/>
      <c r="O8" s="851">
        <v>0.7</v>
      </c>
      <c r="P8" s="851">
        <v>47.74</v>
      </c>
      <c r="Q8" s="839"/>
      <c r="R8" s="852">
        <v>68.2</v>
      </c>
    </row>
    <row r="9" spans="1:18" ht="14.4" customHeight="1" x14ac:dyDescent="0.3">
      <c r="A9" s="833" t="s">
        <v>562</v>
      </c>
      <c r="B9" s="834" t="s">
        <v>2404</v>
      </c>
      <c r="C9" s="834" t="s">
        <v>584</v>
      </c>
      <c r="D9" s="834" t="s">
        <v>2405</v>
      </c>
      <c r="E9" s="834" t="s">
        <v>2411</v>
      </c>
      <c r="F9" s="834" t="s">
        <v>2412</v>
      </c>
      <c r="G9" s="851"/>
      <c r="H9" s="851"/>
      <c r="I9" s="834"/>
      <c r="J9" s="834"/>
      <c r="K9" s="851">
        <v>0.2</v>
      </c>
      <c r="L9" s="851">
        <v>7.8</v>
      </c>
      <c r="M9" s="834">
        <v>1</v>
      </c>
      <c r="N9" s="834">
        <v>39</v>
      </c>
      <c r="O9" s="851"/>
      <c r="P9" s="851"/>
      <c r="Q9" s="839"/>
      <c r="R9" s="852"/>
    </row>
    <row r="10" spans="1:18" ht="14.4" customHeight="1" x14ac:dyDescent="0.3">
      <c r="A10" s="833" t="s">
        <v>562</v>
      </c>
      <c r="B10" s="834" t="s">
        <v>2404</v>
      </c>
      <c r="C10" s="834" t="s">
        <v>584</v>
      </c>
      <c r="D10" s="834" t="s">
        <v>2405</v>
      </c>
      <c r="E10" s="834" t="s">
        <v>2413</v>
      </c>
      <c r="F10" s="834" t="s">
        <v>2414</v>
      </c>
      <c r="G10" s="851">
        <v>0.7</v>
      </c>
      <c r="H10" s="851">
        <v>147.01999999999998</v>
      </c>
      <c r="I10" s="834">
        <v>7.0009523809523797</v>
      </c>
      <c r="J10" s="834">
        <v>210.02857142857141</v>
      </c>
      <c r="K10" s="851">
        <v>0.1</v>
      </c>
      <c r="L10" s="851">
        <v>21</v>
      </c>
      <c r="M10" s="834">
        <v>1</v>
      </c>
      <c r="N10" s="834">
        <v>210</v>
      </c>
      <c r="O10" s="851"/>
      <c r="P10" s="851"/>
      <c r="Q10" s="839"/>
      <c r="R10" s="852"/>
    </row>
    <row r="11" spans="1:18" ht="14.4" customHeight="1" x14ac:dyDescent="0.3">
      <c r="A11" s="833" t="s">
        <v>562</v>
      </c>
      <c r="B11" s="834" t="s">
        <v>2404</v>
      </c>
      <c r="C11" s="834" t="s">
        <v>584</v>
      </c>
      <c r="D11" s="834" t="s">
        <v>2415</v>
      </c>
      <c r="E11" s="834" t="s">
        <v>2416</v>
      </c>
      <c r="F11" s="834" t="s">
        <v>2417</v>
      </c>
      <c r="G11" s="851">
        <v>42</v>
      </c>
      <c r="H11" s="851">
        <v>3486</v>
      </c>
      <c r="I11" s="834">
        <v>1.6153846153846154</v>
      </c>
      <c r="J11" s="834">
        <v>83</v>
      </c>
      <c r="K11" s="851">
        <v>26</v>
      </c>
      <c r="L11" s="851">
        <v>2158</v>
      </c>
      <c r="M11" s="834">
        <v>1</v>
      </c>
      <c r="N11" s="834">
        <v>83</v>
      </c>
      <c r="O11" s="851">
        <v>39</v>
      </c>
      <c r="P11" s="851">
        <v>3276</v>
      </c>
      <c r="Q11" s="839">
        <v>1.5180722891566265</v>
      </c>
      <c r="R11" s="852">
        <v>84</v>
      </c>
    </row>
    <row r="12" spans="1:18" ht="14.4" customHeight="1" x14ac:dyDescent="0.3">
      <c r="A12" s="833" t="s">
        <v>562</v>
      </c>
      <c r="B12" s="834" t="s">
        <v>2404</v>
      </c>
      <c r="C12" s="834" t="s">
        <v>584</v>
      </c>
      <c r="D12" s="834" t="s">
        <v>2415</v>
      </c>
      <c r="E12" s="834" t="s">
        <v>2418</v>
      </c>
      <c r="F12" s="834" t="s">
        <v>2419</v>
      </c>
      <c r="G12" s="851">
        <v>79</v>
      </c>
      <c r="H12" s="851">
        <v>2923</v>
      </c>
      <c r="I12" s="834">
        <v>0.64227642276422769</v>
      </c>
      <c r="J12" s="834">
        <v>37</v>
      </c>
      <c r="K12" s="851">
        <v>123</v>
      </c>
      <c r="L12" s="851">
        <v>4551</v>
      </c>
      <c r="M12" s="834">
        <v>1</v>
      </c>
      <c r="N12" s="834">
        <v>37</v>
      </c>
      <c r="O12" s="851">
        <v>264</v>
      </c>
      <c r="P12" s="851">
        <v>10032</v>
      </c>
      <c r="Q12" s="839">
        <v>2.20435069215557</v>
      </c>
      <c r="R12" s="852">
        <v>38</v>
      </c>
    </row>
    <row r="13" spans="1:18" ht="14.4" customHeight="1" x14ac:dyDescent="0.3">
      <c r="A13" s="833" t="s">
        <v>562</v>
      </c>
      <c r="B13" s="834" t="s">
        <v>2404</v>
      </c>
      <c r="C13" s="834" t="s">
        <v>584</v>
      </c>
      <c r="D13" s="834" t="s">
        <v>2415</v>
      </c>
      <c r="E13" s="834" t="s">
        <v>2420</v>
      </c>
      <c r="F13" s="834" t="s">
        <v>2421</v>
      </c>
      <c r="G13" s="851">
        <v>1</v>
      </c>
      <c r="H13" s="851">
        <v>5</v>
      </c>
      <c r="I13" s="834">
        <v>1</v>
      </c>
      <c r="J13" s="834">
        <v>5</v>
      </c>
      <c r="K13" s="851">
        <v>1</v>
      </c>
      <c r="L13" s="851">
        <v>5</v>
      </c>
      <c r="M13" s="834">
        <v>1</v>
      </c>
      <c r="N13" s="834">
        <v>5</v>
      </c>
      <c r="O13" s="851"/>
      <c r="P13" s="851"/>
      <c r="Q13" s="839"/>
      <c r="R13" s="852"/>
    </row>
    <row r="14" spans="1:18" ht="14.4" customHeight="1" x14ac:dyDescent="0.3">
      <c r="A14" s="833" t="s">
        <v>562</v>
      </c>
      <c r="B14" s="834" t="s">
        <v>2404</v>
      </c>
      <c r="C14" s="834" t="s">
        <v>584</v>
      </c>
      <c r="D14" s="834" t="s">
        <v>2415</v>
      </c>
      <c r="E14" s="834" t="s">
        <v>2422</v>
      </c>
      <c r="F14" s="834" t="s">
        <v>2423</v>
      </c>
      <c r="G14" s="851">
        <v>1</v>
      </c>
      <c r="H14" s="851">
        <v>5</v>
      </c>
      <c r="I14" s="834">
        <v>1</v>
      </c>
      <c r="J14" s="834">
        <v>5</v>
      </c>
      <c r="K14" s="851">
        <v>1</v>
      </c>
      <c r="L14" s="851">
        <v>5</v>
      </c>
      <c r="M14" s="834">
        <v>1</v>
      </c>
      <c r="N14" s="834">
        <v>5</v>
      </c>
      <c r="O14" s="851"/>
      <c r="P14" s="851"/>
      <c r="Q14" s="839"/>
      <c r="R14" s="852"/>
    </row>
    <row r="15" spans="1:18" ht="14.4" customHeight="1" x14ac:dyDescent="0.3">
      <c r="A15" s="833" t="s">
        <v>562</v>
      </c>
      <c r="B15" s="834" t="s">
        <v>2404</v>
      </c>
      <c r="C15" s="834" t="s">
        <v>584</v>
      </c>
      <c r="D15" s="834" t="s">
        <v>2415</v>
      </c>
      <c r="E15" s="834" t="s">
        <v>2424</v>
      </c>
      <c r="F15" s="834" t="s">
        <v>2425</v>
      </c>
      <c r="G15" s="851">
        <v>3</v>
      </c>
      <c r="H15" s="851">
        <v>348</v>
      </c>
      <c r="I15" s="834"/>
      <c r="J15" s="834">
        <v>116</v>
      </c>
      <c r="K15" s="851"/>
      <c r="L15" s="851"/>
      <c r="M15" s="834"/>
      <c r="N15" s="834"/>
      <c r="O15" s="851"/>
      <c r="P15" s="851"/>
      <c r="Q15" s="839"/>
      <c r="R15" s="852"/>
    </row>
    <row r="16" spans="1:18" ht="14.4" customHeight="1" x14ac:dyDescent="0.3">
      <c r="A16" s="833" t="s">
        <v>562</v>
      </c>
      <c r="B16" s="834" t="s">
        <v>2404</v>
      </c>
      <c r="C16" s="834" t="s">
        <v>584</v>
      </c>
      <c r="D16" s="834" t="s">
        <v>2415</v>
      </c>
      <c r="E16" s="834" t="s">
        <v>2426</v>
      </c>
      <c r="F16" s="834" t="s">
        <v>2427</v>
      </c>
      <c r="G16" s="851">
        <v>2</v>
      </c>
      <c r="H16" s="851">
        <v>258</v>
      </c>
      <c r="I16" s="834">
        <v>1.9846153846153847</v>
      </c>
      <c r="J16" s="834">
        <v>129</v>
      </c>
      <c r="K16" s="851">
        <v>1</v>
      </c>
      <c r="L16" s="851">
        <v>130</v>
      </c>
      <c r="M16" s="834">
        <v>1</v>
      </c>
      <c r="N16" s="834">
        <v>130</v>
      </c>
      <c r="O16" s="851">
        <v>7</v>
      </c>
      <c r="P16" s="851">
        <v>917</v>
      </c>
      <c r="Q16" s="839">
        <v>7.0538461538461537</v>
      </c>
      <c r="R16" s="852">
        <v>131</v>
      </c>
    </row>
    <row r="17" spans="1:18" ht="14.4" customHeight="1" x14ac:dyDescent="0.3">
      <c r="A17" s="833" t="s">
        <v>562</v>
      </c>
      <c r="B17" s="834" t="s">
        <v>2404</v>
      </c>
      <c r="C17" s="834" t="s">
        <v>584</v>
      </c>
      <c r="D17" s="834" t="s">
        <v>2415</v>
      </c>
      <c r="E17" s="834" t="s">
        <v>2428</v>
      </c>
      <c r="F17" s="834" t="s">
        <v>2429</v>
      </c>
      <c r="G17" s="851">
        <v>809</v>
      </c>
      <c r="H17" s="851">
        <v>101934</v>
      </c>
      <c r="I17" s="834">
        <v>1.0817114841776854</v>
      </c>
      <c r="J17" s="834">
        <v>126</v>
      </c>
      <c r="K17" s="851">
        <v>742</v>
      </c>
      <c r="L17" s="851">
        <v>94234</v>
      </c>
      <c r="M17" s="834">
        <v>1</v>
      </c>
      <c r="N17" s="834">
        <v>127</v>
      </c>
      <c r="O17" s="851">
        <v>730</v>
      </c>
      <c r="P17" s="851">
        <v>91980</v>
      </c>
      <c r="Q17" s="839">
        <v>0.97608082008616848</v>
      </c>
      <c r="R17" s="852">
        <v>126</v>
      </c>
    </row>
    <row r="18" spans="1:18" ht="14.4" customHeight="1" x14ac:dyDescent="0.3">
      <c r="A18" s="833" t="s">
        <v>562</v>
      </c>
      <c r="B18" s="834" t="s">
        <v>2404</v>
      </c>
      <c r="C18" s="834" t="s">
        <v>584</v>
      </c>
      <c r="D18" s="834" t="s">
        <v>2415</v>
      </c>
      <c r="E18" s="834" t="s">
        <v>2430</v>
      </c>
      <c r="F18" s="834" t="s">
        <v>2431</v>
      </c>
      <c r="G18" s="851"/>
      <c r="H18" s="851"/>
      <c r="I18" s="834"/>
      <c r="J18" s="834"/>
      <c r="K18" s="851">
        <v>1</v>
      </c>
      <c r="L18" s="851">
        <v>847</v>
      </c>
      <c r="M18" s="834">
        <v>1</v>
      </c>
      <c r="N18" s="834">
        <v>847</v>
      </c>
      <c r="O18" s="851"/>
      <c r="P18" s="851"/>
      <c r="Q18" s="839"/>
      <c r="R18" s="852"/>
    </row>
    <row r="19" spans="1:18" ht="14.4" customHeight="1" x14ac:dyDescent="0.3">
      <c r="A19" s="833" t="s">
        <v>562</v>
      </c>
      <c r="B19" s="834" t="s">
        <v>2404</v>
      </c>
      <c r="C19" s="834" t="s">
        <v>584</v>
      </c>
      <c r="D19" s="834" t="s">
        <v>2415</v>
      </c>
      <c r="E19" s="834" t="s">
        <v>2432</v>
      </c>
      <c r="F19" s="834" t="s">
        <v>2433</v>
      </c>
      <c r="G19" s="851">
        <v>65</v>
      </c>
      <c r="H19" s="851">
        <v>109070</v>
      </c>
      <c r="I19" s="834">
        <v>1.1389933166248956</v>
      </c>
      <c r="J19" s="834">
        <v>1678</v>
      </c>
      <c r="K19" s="851">
        <v>57</v>
      </c>
      <c r="L19" s="851">
        <v>95760</v>
      </c>
      <c r="M19" s="834">
        <v>1</v>
      </c>
      <c r="N19" s="834">
        <v>1680</v>
      </c>
      <c r="O19" s="851">
        <v>45</v>
      </c>
      <c r="P19" s="851">
        <v>75915</v>
      </c>
      <c r="Q19" s="839">
        <v>0.79276315789473684</v>
      </c>
      <c r="R19" s="852">
        <v>1687</v>
      </c>
    </row>
    <row r="20" spans="1:18" ht="14.4" customHeight="1" x14ac:dyDescent="0.3">
      <c r="A20" s="833" t="s">
        <v>562</v>
      </c>
      <c r="B20" s="834" t="s">
        <v>2404</v>
      </c>
      <c r="C20" s="834" t="s">
        <v>584</v>
      </c>
      <c r="D20" s="834" t="s">
        <v>2415</v>
      </c>
      <c r="E20" s="834" t="s">
        <v>2434</v>
      </c>
      <c r="F20" s="834" t="s">
        <v>2435</v>
      </c>
      <c r="G20" s="851">
        <v>15</v>
      </c>
      <c r="H20" s="851">
        <v>0</v>
      </c>
      <c r="I20" s="834"/>
      <c r="J20" s="834">
        <v>0</v>
      </c>
      <c r="K20" s="851">
        <v>11</v>
      </c>
      <c r="L20" s="851">
        <v>0</v>
      </c>
      <c r="M20" s="834"/>
      <c r="N20" s="834">
        <v>0</v>
      </c>
      <c r="O20" s="851">
        <v>3</v>
      </c>
      <c r="P20" s="851">
        <v>0</v>
      </c>
      <c r="Q20" s="839"/>
      <c r="R20" s="852">
        <v>0</v>
      </c>
    </row>
    <row r="21" spans="1:18" ht="14.4" customHeight="1" x14ac:dyDescent="0.3">
      <c r="A21" s="833" t="s">
        <v>562</v>
      </c>
      <c r="B21" s="834" t="s">
        <v>2404</v>
      </c>
      <c r="C21" s="834" t="s">
        <v>584</v>
      </c>
      <c r="D21" s="834" t="s">
        <v>2415</v>
      </c>
      <c r="E21" s="834" t="s">
        <v>2436</v>
      </c>
      <c r="F21" s="834" t="s">
        <v>2437</v>
      </c>
      <c r="G21" s="851">
        <v>1862</v>
      </c>
      <c r="H21" s="851">
        <v>62066.590000000033</v>
      </c>
      <c r="I21" s="834">
        <v>0.95585161324799706</v>
      </c>
      <c r="J21" s="834">
        <v>33.333292158968867</v>
      </c>
      <c r="K21" s="851">
        <v>1948</v>
      </c>
      <c r="L21" s="851">
        <v>64933.29</v>
      </c>
      <c r="M21" s="834">
        <v>1</v>
      </c>
      <c r="N21" s="834">
        <v>33.333311088295687</v>
      </c>
      <c r="O21" s="851">
        <v>1829</v>
      </c>
      <c r="P21" s="851">
        <v>60966.689999999995</v>
      </c>
      <c r="Q21" s="839">
        <v>0.93891269023947488</v>
      </c>
      <c r="R21" s="852">
        <v>33.333346090759974</v>
      </c>
    </row>
    <row r="22" spans="1:18" ht="14.4" customHeight="1" x14ac:dyDescent="0.3">
      <c r="A22" s="833" t="s">
        <v>562</v>
      </c>
      <c r="B22" s="834" t="s">
        <v>2404</v>
      </c>
      <c r="C22" s="834" t="s">
        <v>584</v>
      </c>
      <c r="D22" s="834" t="s">
        <v>2415</v>
      </c>
      <c r="E22" s="834" t="s">
        <v>2438</v>
      </c>
      <c r="F22" s="834" t="s">
        <v>2439</v>
      </c>
      <c r="G22" s="851">
        <v>1063</v>
      </c>
      <c r="H22" s="851">
        <v>266813</v>
      </c>
      <c r="I22" s="834">
        <v>0.91431929709131776</v>
      </c>
      <c r="J22" s="834">
        <v>251</v>
      </c>
      <c r="K22" s="851">
        <v>1158</v>
      </c>
      <c r="L22" s="851">
        <v>291816</v>
      </c>
      <c r="M22" s="834">
        <v>1</v>
      </c>
      <c r="N22" s="834">
        <v>252</v>
      </c>
      <c r="O22" s="851">
        <v>844</v>
      </c>
      <c r="P22" s="851">
        <v>214376</v>
      </c>
      <c r="Q22" s="839">
        <v>0.73462729939413873</v>
      </c>
      <c r="R22" s="852">
        <v>254</v>
      </c>
    </row>
    <row r="23" spans="1:18" ht="14.4" customHeight="1" x14ac:dyDescent="0.3">
      <c r="A23" s="833" t="s">
        <v>562</v>
      </c>
      <c r="B23" s="834" t="s">
        <v>2404</v>
      </c>
      <c r="C23" s="834" t="s">
        <v>584</v>
      </c>
      <c r="D23" s="834" t="s">
        <v>2415</v>
      </c>
      <c r="E23" s="834" t="s">
        <v>2440</v>
      </c>
      <c r="F23" s="834" t="s">
        <v>2441</v>
      </c>
      <c r="G23" s="851">
        <v>58</v>
      </c>
      <c r="H23" s="851">
        <v>6728</v>
      </c>
      <c r="I23" s="834">
        <v>1.0740740740740742</v>
      </c>
      <c r="J23" s="834">
        <v>116</v>
      </c>
      <c r="K23" s="851">
        <v>54</v>
      </c>
      <c r="L23" s="851">
        <v>6264</v>
      </c>
      <c r="M23" s="834">
        <v>1</v>
      </c>
      <c r="N23" s="834">
        <v>116</v>
      </c>
      <c r="O23" s="851">
        <v>62</v>
      </c>
      <c r="P23" s="851">
        <v>7192</v>
      </c>
      <c r="Q23" s="839">
        <v>1.1481481481481481</v>
      </c>
      <c r="R23" s="852">
        <v>116</v>
      </c>
    </row>
    <row r="24" spans="1:18" ht="14.4" customHeight="1" x14ac:dyDescent="0.3">
      <c r="A24" s="833" t="s">
        <v>562</v>
      </c>
      <c r="B24" s="834" t="s">
        <v>2404</v>
      </c>
      <c r="C24" s="834" t="s">
        <v>584</v>
      </c>
      <c r="D24" s="834" t="s">
        <v>2415</v>
      </c>
      <c r="E24" s="834" t="s">
        <v>2442</v>
      </c>
      <c r="F24" s="834" t="s">
        <v>2443</v>
      </c>
      <c r="G24" s="851">
        <v>4</v>
      </c>
      <c r="H24" s="851">
        <v>148</v>
      </c>
      <c r="I24" s="834"/>
      <c r="J24" s="834">
        <v>37</v>
      </c>
      <c r="K24" s="851"/>
      <c r="L24" s="851"/>
      <c r="M24" s="834"/>
      <c r="N24" s="834"/>
      <c r="O24" s="851"/>
      <c r="P24" s="851"/>
      <c r="Q24" s="839"/>
      <c r="R24" s="852"/>
    </row>
    <row r="25" spans="1:18" ht="14.4" customHeight="1" x14ac:dyDescent="0.3">
      <c r="A25" s="833" t="s">
        <v>562</v>
      </c>
      <c r="B25" s="834" t="s">
        <v>2404</v>
      </c>
      <c r="C25" s="834" t="s">
        <v>584</v>
      </c>
      <c r="D25" s="834" t="s">
        <v>2415</v>
      </c>
      <c r="E25" s="834" t="s">
        <v>2444</v>
      </c>
      <c r="F25" s="834" t="s">
        <v>2445</v>
      </c>
      <c r="G25" s="851">
        <v>66</v>
      </c>
      <c r="H25" s="851">
        <v>5676</v>
      </c>
      <c r="I25" s="834">
        <v>1.1379310344827587</v>
      </c>
      <c r="J25" s="834">
        <v>86</v>
      </c>
      <c r="K25" s="851">
        <v>58</v>
      </c>
      <c r="L25" s="851">
        <v>4988</v>
      </c>
      <c r="M25" s="834">
        <v>1</v>
      </c>
      <c r="N25" s="834">
        <v>86</v>
      </c>
      <c r="O25" s="851">
        <v>46</v>
      </c>
      <c r="P25" s="851">
        <v>4002</v>
      </c>
      <c r="Q25" s="839">
        <v>0.80232558139534882</v>
      </c>
      <c r="R25" s="852">
        <v>87</v>
      </c>
    </row>
    <row r="26" spans="1:18" ht="14.4" customHeight="1" x14ac:dyDescent="0.3">
      <c r="A26" s="833" t="s">
        <v>562</v>
      </c>
      <c r="B26" s="834" t="s">
        <v>2404</v>
      </c>
      <c r="C26" s="834" t="s">
        <v>584</v>
      </c>
      <c r="D26" s="834" t="s">
        <v>2415</v>
      </c>
      <c r="E26" s="834" t="s">
        <v>2446</v>
      </c>
      <c r="F26" s="834" t="s">
        <v>2447</v>
      </c>
      <c r="G26" s="851"/>
      <c r="H26" s="851"/>
      <c r="I26" s="834"/>
      <c r="J26" s="834"/>
      <c r="K26" s="851">
        <v>4</v>
      </c>
      <c r="L26" s="851">
        <v>128</v>
      </c>
      <c r="M26" s="834">
        <v>1</v>
      </c>
      <c r="N26" s="834">
        <v>32</v>
      </c>
      <c r="O26" s="851">
        <v>10</v>
      </c>
      <c r="P26" s="851">
        <v>330</v>
      </c>
      <c r="Q26" s="839">
        <v>2.578125</v>
      </c>
      <c r="R26" s="852">
        <v>33</v>
      </c>
    </row>
    <row r="27" spans="1:18" ht="14.4" customHeight="1" x14ac:dyDescent="0.3">
      <c r="A27" s="833" t="s">
        <v>562</v>
      </c>
      <c r="B27" s="834" t="s">
        <v>2404</v>
      </c>
      <c r="C27" s="834" t="s">
        <v>584</v>
      </c>
      <c r="D27" s="834" t="s">
        <v>2415</v>
      </c>
      <c r="E27" s="834" t="s">
        <v>2448</v>
      </c>
      <c r="F27" s="834" t="s">
        <v>2449</v>
      </c>
      <c r="G27" s="851">
        <v>2</v>
      </c>
      <c r="H27" s="851">
        <v>118</v>
      </c>
      <c r="I27" s="834">
        <v>1</v>
      </c>
      <c r="J27" s="834">
        <v>59</v>
      </c>
      <c r="K27" s="851">
        <v>2</v>
      </c>
      <c r="L27" s="851">
        <v>118</v>
      </c>
      <c r="M27" s="834">
        <v>1</v>
      </c>
      <c r="N27" s="834">
        <v>59</v>
      </c>
      <c r="O27" s="851">
        <v>5</v>
      </c>
      <c r="P27" s="851">
        <v>305</v>
      </c>
      <c r="Q27" s="839">
        <v>2.5847457627118646</v>
      </c>
      <c r="R27" s="852">
        <v>61</v>
      </c>
    </row>
    <row r="28" spans="1:18" ht="14.4" customHeight="1" x14ac:dyDescent="0.3">
      <c r="A28" s="833" t="s">
        <v>562</v>
      </c>
      <c r="B28" s="834" t="s">
        <v>2404</v>
      </c>
      <c r="C28" s="834" t="s">
        <v>584</v>
      </c>
      <c r="D28" s="834" t="s">
        <v>2415</v>
      </c>
      <c r="E28" s="834" t="s">
        <v>2450</v>
      </c>
      <c r="F28" s="834" t="s">
        <v>2451</v>
      </c>
      <c r="G28" s="851"/>
      <c r="H28" s="851"/>
      <c r="I28" s="834"/>
      <c r="J28" s="834"/>
      <c r="K28" s="851"/>
      <c r="L28" s="851"/>
      <c r="M28" s="834"/>
      <c r="N28" s="834"/>
      <c r="O28" s="851">
        <v>13</v>
      </c>
      <c r="P28" s="851">
        <v>1508</v>
      </c>
      <c r="Q28" s="839"/>
      <c r="R28" s="852">
        <v>116</v>
      </c>
    </row>
    <row r="29" spans="1:18" ht="14.4" customHeight="1" x14ac:dyDescent="0.3">
      <c r="A29" s="833" t="s">
        <v>562</v>
      </c>
      <c r="B29" s="834" t="s">
        <v>2404</v>
      </c>
      <c r="C29" s="834" t="s">
        <v>584</v>
      </c>
      <c r="D29" s="834" t="s">
        <v>2415</v>
      </c>
      <c r="E29" s="834" t="s">
        <v>2452</v>
      </c>
      <c r="F29" s="834" t="s">
        <v>2453</v>
      </c>
      <c r="G29" s="851">
        <v>17</v>
      </c>
      <c r="H29" s="851">
        <v>3111</v>
      </c>
      <c r="I29" s="834">
        <v>0.39504761904761904</v>
      </c>
      <c r="J29" s="834">
        <v>183</v>
      </c>
      <c r="K29" s="851">
        <v>21</v>
      </c>
      <c r="L29" s="851">
        <v>7875</v>
      </c>
      <c r="M29" s="834">
        <v>1</v>
      </c>
      <c r="N29" s="834">
        <v>375</v>
      </c>
      <c r="O29" s="851">
        <v>22</v>
      </c>
      <c r="P29" s="851">
        <v>8272</v>
      </c>
      <c r="Q29" s="839">
        <v>1.0504126984126985</v>
      </c>
      <c r="R29" s="852">
        <v>376</v>
      </c>
    </row>
    <row r="30" spans="1:18" ht="14.4" customHeight="1" x14ac:dyDescent="0.3">
      <c r="A30" s="833" t="s">
        <v>562</v>
      </c>
      <c r="B30" s="834" t="s">
        <v>2404</v>
      </c>
      <c r="C30" s="834" t="s">
        <v>584</v>
      </c>
      <c r="D30" s="834" t="s">
        <v>2415</v>
      </c>
      <c r="E30" s="834" t="s">
        <v>2454</v>
      </c>
      <c r="F30" s="834" t="s">
        <v>2455</v>
      </c>
      <c r="G30" s="851">
        <v>137</v>
      </c>
      <c r="H30" s="851">
        <v>51101</v>
      </c>
      <c r="I30" s="834">
        <v>0.70794657947964867</v>
      </c>
      <c r="J30" s="834">
        <v>373</v>
      </c>
      <c r="K30" s="851">
        <v>193</v>
      </c>
      <c r="L30" s="851">
        <v>72182</v>
      </c>
      <c r="M30" s="834">
        <v>1</v>
      </c>
      <c r="N30" s="834">
        <v>374</v>
      </c>
      <c r="O30" s="851">
        <v>383</v>
      </c>
      <c r="P30" s="851">
        <v>144008</v>
      </c>
      <c r="Q30" s="839">
        <v>1.9950680224986839</v>
      </c>
      <c r="R30" s="852">
        <v>376</v>
      </c>
    </row>
    <row r="31" spans="1:18" ht="14.4" customHeight="1" x14ac:dyDescent="0.3">
      <c r="A31" s="833" t="s">
        <v>562</v>
      </c>
      <c r="B31" s="834" t="s">
        <v>2404</v>
      </c>
      <c r="C31" s="834" t="s">
        <v>584</v>
      </c>
      <c r="D31" s="834" t="s">
        <v>2415</v>
      </c>
      <c r="E31" s="834" t="s">
        <v>2456</v>
      </c>
      <c r="F31" s="834" t="s">
        <v>2457</v>
      </c>
      <c r="G31" s="851">
        <v>17</v>
      </c>
      <c r="H31" s="851">
        <v>0</v>
      </c>
      <c r="I31" s="834"/>
      <c r="J31" s="834">
        <v>0</v>
      </c>
      <c r="K31" s="851">
        <v>14</v>
      </c>
      <c r="L31" s="851">
        <v>0</v>
      </c>
      <c r="M31" s="834"/>
      <c r="N31" s="834">
        <v>0</v>
      </c>
      <c r="O31" s="851">
        <v>9</v>
      </c>
      <c r="P31" s="851">
        <v>0</v>
      </c>
      <c r="Q31" s="839"/>
      <c r="R31" s="852">
        <v>0</v>
      </c>
    </row>
    <row r="32" spans="1:18" ht="14.4" customHeight="1" x14ac:dyDescent="0.3">
      <c r="A32" s="833" t="s">
        <v>562</v>
      </c>
      <c r="B32" s="834" t="s">
        <v>2458</v>
      </c>
      <c r="C32" s="834" t="s">
        <v>584</v>
      </c>
      <c r="D32" s="834" t="s">
        <v>2405</v>
      </c>
      <c r="E32" s="834" t="s">
        <v>2459</v>
      </c>
      <c r="F32" s="834" t="s">
        <v>2460</v>
      </c>
      <c r="G32" s="851">
        <v>16</v>
      </c>
      <c r="H32" s="851">
        <v>46348.959999999999</v>
      </c>
      <c r="I32" s="834">
        <v>1.9636594112024728</v>
      </c>
      <c r="J32" s="834">
        <v>2896.81</v>
      </c>
      <c r="K32" s="851">
        <v>8</v>
      </c>
      <c r="L32" s="851">
        <v>23603.360000000001</v>
      </c>
      <c r="M32" s="834">
        <v>1</v>
      </c>
      <c r="N32" s="834">
        <v>2950.42</v>
      </c>
      <c r="O32" s="851">
        <v>1.6</v>
      </c>
      <c r="P32" s="851">
        <v>27050.32</v>
      </c>
      <c r="Q32" s="839">
        <v>1.1460368354335992</v>
      </c>
      <c r="R32" s="852">
        <v>16906.449999999997</v>
      </c>
    </row>
    <row r="33" spans="1:18" ht="14.4" customHeight="1" x14ac:dyDescent="0.3">
      <c r="A33" s="833" t="s">
        <v>562</v>
      </c>
      <c r="B33" s="834" t="s">
        <v>2458</v>
      </c>
      <c r="C33" s="834" t="s">
        <v>584</v>
      </c>
      <c r="D33" s="834" t="s">
        <v>2405</v>
      </c>
      <c r="E33" s="834" t="s">
        <v>2461</v>
      </c>
      <c r="F33" s="834" t="s">
        <v>2460</v>
      </c>
      <c r="G33" s="851"/>
      <c r="H33" s="851"/>
      <c r="I33" s="834"/>
      <c r="J33" s="834"/>
      <c r="K33" s="851"/>
      <c r="L33" s="851"/>
      <c r="M33" s="834"/>
      <c r="N33" s="834"/>
      <c r="O33" s="851">
        <v>0.6</v>
      </c>
      <c r="P33" s="851">
        <v>10143.870000000001</v>
      </c>
      <c r="Q33" s="839"/>
      <c r="R33" s="852">
        <v>16906.45</v>
      </c>
    </row>
    <row r="34" spans="1:18" ht="14.4" customHeight="1" x14ac:dyDescent="0.3">
      <c r="A34" s="833" t="s">
        <v>562</v>
      </c>
      <c r="B34" s="834" t="s">
        <v>2458</v>
      </c>
      <c r="C34" s="834" t="s">
        <v>584</v>
      </c>
      <c r="D34" s="834" t="s">
        <v>2415</v>
      </c>
      <c r="E34" s="834" t="s">
        <v>2418</v>
      </c>
      <c r="F34" s="834" t="s">
        <v>2419</v>
      </c>
      <c r="G34" s="851"/>
      <c r="H34" s="851"/>
      <c r="I34" s="834"/>
      <c r="J34" s="834"/>
      <c r="K34" s="851"/>
      <c r="L34" s="851"/>
      <c r="M34" s="834"/>
      <c r="N34" s="834"/>
      <c r="O34" s="851">
        <v>1</v>
      </c>
      <c r="P34" s="851">
        <v>38</v>
      </c>
      <c r="Q34" s="839"/>
      <c r="R34" s="852">
        <v>38</v>
      </c>
    </row>
    <row r="35" spans="1:18" ht="14.4" customHeight="1" x14ac:dyDescent="0.3">
      <c r="A35" s="833" t="s">
        <v>562</v>
      </c>
      <c r="B35" s="834" t="s">
        <v>2458</v>
      </c>
      <c r="C35" s="834" t="s">
        <v>584</v>
      </c>
      <c r="D35" s="834" t="s">
        <v>2415</v>
      </c>
      <c r="E35" s="834" t="s">
        <v>2462</v>
      </c>
      <c r="F35" s="834" t="s">
        <v>2463</v>
      </c>
      <c r="G35" s="851">
        <v>3</v>
      </c>
      <c r="H35" s="851">
        <v>753</v>
      </c>
      <c r="I35" s="834">
        <v>0.49801587301587302</v>
      </c>
      <c r="J35" s="834">
        <v>251</v>
      </c>
      <c r="K35" s="851">
        <v>6</v>
      </c>
      <c r="L35" s="851">
        <v>1512</v>
      </c>
      <c r="M35" s="834">
        <v>1</v>
      </c>
      <c r="N35" s="834">
        <v>252</v>
      </c>
      <c r="O35" s="851">
        <v>4</v>
      </c>
      <c r="P35" s="851">
        <v>1016</v>
      </c>
      <c r="Q35" s="839">
        <v>0.67195767195767198</v>
      </c>
      <c r="R35" s="852">
        <v>254</v>
      </c>
    </row>
    <row r="36" spans="1:18" ht="14.4" customHeight="1" x14ac:dyDescent="0.3">
      <c r="A36" s="833" t="s">
        <v>562</v>
      </c>
      <c r="B36" s="834" t="s">
        <v>2458</v>
      </c>
      <c r="C36" s="834" t="s">
        <v>584</v>
      </c>
      <c r="D36" s="834" t="s">
        <v>2415</v>
      </c>
      <c r="E36" s="834" t="s">
        <v>2464</v>
      </c>
      <c r="F36" s="834" t="s">
        <v>2465</v>
      </c>
      <c r="G36" s="851">
        <v>31</v>
      </c>
      <c r="H36" s="851">
        <v>3906</v>
      </c>
      <c r="I36" s="834">
        <v>0.93199713672154616</v>
      </c>
      <c r="J36" s="834">
        <v>126</v>
      </c>
      <c r="K36" s="851">
        <v>33</v>
      </c>
      <c r="L36" s="851">
        <v>4191</v>
      </c>
      <c r="M36" s="834">
        <v>1</v>
      </c>
      <c r="N36" s="834">
        <v>127</v>
      </c>
      <c r="O36" s="851">
        <v>35</v>
      </c>
      <c r="P36" s="851">
        <v>4410</v>
      </c>
      <c r="Q36" s="839">
        <v>1.0522548317823908</v>
      </c>
      <c r="R36" s="852">
        <v>126</v>
      </c>
    </row>
    <row r="37" spans="1:18" ht="14.4" customHeight="1" thickBot="1" x14ac:dyDescent="0.35">
      <c r="A37" s="841" t="s">
        <v>562</v>
      </c>
      <c r="B37" s="842" t="s">
        <v>2458</v>
      </c>
      <c r="C37" s="842" t="s">
        <v>584</v>
      </c>
      <c r="D37" s="842" t="s">
        <v>2415</v>
      </c>
      <c r="E37" s="842" t="s">
        <v>2466</v>
      </c>
      <c r="F37" s="842" t="s">
        <v>2467</v>
      </c>
      <c r="G37" s="853">
        <v>11</v>
      </c>
      <c r="H37" s="853">
        <v>2871</v>
      </c>
      <c r="I37" s="842">
        <v>0.68487595419847325</v>
      </c>
      <c r="J37" s="842">
        <v>261</v>
      </c>
      <c r="K37" s="853">
        <v>16</v>
      </c>
      <c r="L37" s="853">
        <v>4192</v>
      </c>
      <c r="M37" s="842">
        <v>1</v>
      </c>
      <c r="N37" s="842">
        <v>262</v>
      </c>
      <c r="O37" s="853">
        <v>18</v>
      </c>
      <c r="P37" s="853">
        <v>4716</v>
      </c>
      <c r="Q37" s="847">
        <v>1.125</v>
      </c>
      <c r="R37" s="854">
        <v>262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166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7.77734375" style="247" customWidth="1"/>
    <col min="5" max="5" width="2.109375" style="247" bestFit="1" customWidth="1"/>
    <col min="6" max="6" width="8" style="247" customWidth="1"/>
    <col min="7" max="7" width="50.88671875" style="247" bestFit="1" customWidth="1" collapsed="1"/>
    <col min="8" max="9" width="11.109375" style="329" hidden="1" customWidth="1" outlineLevel="1"/>
    <col min="10" max="11" width="9.33203125" style="247" hidden="1" customWidth="1"/>
    <col min="12" max="13" width="11.109375" style="329" customWidth="1"/>
    <col min="14" max="15" width="9.33203125" style="247" hidden="1" customWidth="1"/>
    <col min="16" max="17" width="11.109375" style="329" customWidth="1"/>
    <col min="18" max="18" width="11.109375" style="332" customWidth="1"/>
    <col min="19" max="19" width="11.109375" style="329" customWidth="1"/>
    <col min="20" max="16384" width="8.88671875" style="247"/>
  </cols>
  <sheetData>
    <row r="1" spans="1:19" ht="18.600000000000001" customHeight="1" thickBot="1" x14ac:dyDescent="0.4">
      <c r="A1" s="512" t="s">
        <v>2469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4.4" customHeight="1" thickBot="1" x14ac:dyDescent="0.35">
      <c r="A2" s="371" t="s">
        <v>328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" customHeight="1" thickBot="1" x14ac:dyDescent="0.35">
      <c r="G3" s="112" t="s">
        <v>158</v>
      </c>
      <c r="H3" s="207">
        <f t="shared" ref="H3:Q3" si="0">SUBTOTAL(9,H6:H1048576)</f>
        <v>4313.7000000000007</v>
      </c>
      <c r="I3" s="208">
        <f t="shared" si="0"/>
        <v>669432.0199999999</v>
      </c>
      <c r="J3" s="78"/>
      <c r="K3" s="78"/>
      <c r="L3" s="208">
        <f t="shared" si="0"/>
        <v>4485.7</v>
      </c>
      <c r="M3" s="208">
        <f t="shared" si="0"/>
        <v>680305.46000000008</v>
      </c>
      <c r="N3" s="78"/>
      <c r="O3" s="78"/>
      <c r="P3" s="208">
        <f t="shared" si="0"/>
        <v>4382.8000000000011</v>
      </c>
      <c r="Q3" s="208">
        <f t="shared" si="0"/>
        <v>672618.2300000001</v>
      </c>
      <c r="R3" s="79">
        <f>IF(M3=0,0,Q3/M3)</f>
        <v>0.98870032588008339</v>
      </c>
      <c r="S3" s="209">
        <f>IF(P3=0,0,Q3/P3)</f>
        <v>153.46769873140457</v>
      </c>
    </row>
    <row r="4" spans="1:19" ht="14.4" customHeight="1" x14ac:dyDescent="0.3">
      <c r="A4" s="630" t="s">
        <v>261</v>
      </c>
      <c r="B4" s="630" t="s">
        <v>118</v>
      </c>
      <c r="C4" s="638" t="s">
        <v>0</v>
      </c>
      <c r="D4" s="431" t="s">
        <v>166</v>
      </c>
      <c r="E4" s="632" t="s">
        <v>119</v>
      </c>
      <c r="F4" s="637" t="s">
        <v>89</v>
      </c>
      <c r="G4" s="633" t="s">
        <v>80</v>
      </c>
      <c r="H4" s="634">
        <v>2015</v>
      </c>
      <c r="I4" s="635"/>
      <c r="J4" s="206"/>
      <c r="K4" s="206"/>
      <c r="L4" s="634">
        <v>2018</v>
      </c>
      <c r="M4" s="635"/>
      <c r="N4" s="206"/>
      <c r="O4" s="206"/>
      <c r="P4" s="634">
        <v>2019</v>
      </c>
      <c r="Q4" s="635"/>
      <c r="R4" s="636" t="s">
        <v>2</v>
      </c>
      <c r="S4" s="631" t="s">
        <v>121</v>
      </c>
    </row>
    <row r="5" spans="1:19" ht="14.4" customHeight="1" thickBot="1" x14ac:dyDescent="0.35">
      <c r="A5" s="892"/>
      <c r="B5" s="892"/>
      <c r="C5" s="893"/>
      <c r="D5" s="902"/>
      <c r="E5" s="894"/>
      <c r="F5" s="895"/>
      <c r="G5" s="896"/>
      <c r="H5" s="897" t="s">
        <v>90</v>
      </c>
      <c r="I5" s="898" t="s">
        <v>14</v>
      </c>
      <c r="J5" s="899"/>
      <c r="K5" s="899"/>
      <c r="L5" s="897" t="s">
        <v>90</v>
      </c>
      <c r="M5" s="898" t="s">
        <v>14</v>
      </c>
      <c r="N5" s="899"/>
      <c r="O5" s="899"/>
      <c r="P5" s="897" t="s">
        <v>90</v>
      </c>
      <c r="Q5" s="898" t="s">
        <v>14</v>
      </c>
      <c r="R5" s="900"/>
      <c r="S5" s="901"/>
    </row>
    <row r="6" spans="1:19" ht="14.4" customHeight="1" x14ac:dyDescent="0.3">
      <c r="A6" s="826" t="s">
        <v>562</v>
      </c>
      <c r="B6" s="827" t="s">
        <v>2404</v>
      </c>
      <c r="C6" s="827" t="s">
        <v>584</v>
      </c>
      <c r="D6" s="827" t="s">
        <v>2396</v>
      </c>
      <c r="E6" s="827" t="s">
        <v>2415</v>
      </c>
      <c r="F6" s="827" t="s">
        <v>2416</v>
      </c>
      <c r="G6" s="827" t="s">
        <v>2417</v>
      </c>
      <c r="H6" s="225">
        <v>4</v>
      </c>
      <c r="I6" s="225">
        <v>332</v>
      </c>
      <c r="J6" s="827"/>
      <c r="K6" s="827">
        <v>83</v>
      </c>
      <c r="L6" s="225"/>
      <c r="M6" s="225"/>
      <c r="N6" s="827"/>
      <c r="O6" s="827"/>
      <c r="P6" s="225"/>
      <c r="Q6" s="225"/>
      <c r="R6" s="832"/>
      <c r="S6" s="850"/>
    </row>
    <row r="7" spans="1:19" ht="14.4" customHeight="1" x14ac:dyDescent="0.3">
      <c r="A7" s="833" t="s">
        <v>562</v>
      </c>
      <c r="B7" s="834" t="s">
        <v>2404</v>
      </c>
      <c r="C7" s="834" t="s">
        <v>584</v>
      </c>
      <c r="D7" s="834" t="s">
        <v>2396</v>
      </c>
      <c r="E7" s="834" t="s">
        <v>2415</v>
      </c>
      <c r="F7" s="834" t="s">
        <v>2418</v>
      </c>
      <c r="G7" s="834" t="s">
        <v>2419</v>
      </c>
      <c r="H7" s="851">
        <v>14</v>
      </c>
      <c r="I7" s="851">
        <v>518</v>
      </c>
      <c r="J7" s="834"/>
      <c r="K7" s="834">
        <v>37</v>
      </c>
      <c r="L7" s="851"/>
      <c r="M7" s="851"/>
      <c r="N7" s="834"/>
      <c r="O7" s="834"/>
      <c r="P7" s="851"/>
      <c r="Q7" s="851"/>
      <c r="R7" s="839"/>
      <c r="S7" s="852"/>
    </row>
    <row r="8" spans="1:19" ht="14.4" customHeight="1" x14ac:dyDescent="0.3">
      <c r="A8" s="833" t="s">
        <v>562</v>
      </c>
      <c r="B8" s="834" t="s">
        <v>2404</v>
      </c>
      <c r="C8" s="834" t="s">
        <v>584</v>
      </c>
      <c r="D8" s="834" t="s">
        <v>2396</v>
      </c>
      <c r="E8" s="834" t="s">
        <v>2415</v>
      </c>
      <c r="F8" s="834" t="s">
        <v>2436</v>
      </c>
      <c r="G8" s="834" t="s">
        <v>2437</v>
      </c>
      <c r="H8" s="851">
        <v>167</v>
      </c>
      <c r="I8" s="851">
        <v>5566.65</v>
      </c>
      <c r="J8" s="834"/>
      <c r="K8" s="834">
        <v>33.33323353293413</v>
      </c>
      <c r="L8" s="851"/>
      <c r="M8" s="851"/>
      <c r="N8" s="834"/>
      <c r="O8" s="834"/>
      <c r="P8" s="851"/>
      <c r="Q8" s="851"/>
      <c r="R8" s="839"/>
      <c r="S8" s="852"/>
    </row>
    <row r="9" spans="1:19" ht="14.4" customHeight="1" x14ac:dyDescent="0.3">
      <c r="A9" s="833" t="s">
        <v>562</v>
      </c>
      <c r="B9" s="834" t="s">
        <v>2404</v>
      </c>
      <c r="C9" s="834" t="s">
        <v>584</v>
      </c>
      <c r="D9" s="834" t="s">
        <v>2396</v>
      </c>
      <c r="E9" s="834" t="s">
        <v>2415</v>
      </c>
      <c r="F9" s="834" t="s">
        <v>2438</v>
      </c>
      <c r="G9" s="834" t="s">
        <v>2439</v>
      </c>
      <c r="H9" s="851">
        <v>182</v>
      </c>
      <c r="I9" s="851">
        <v>45682</v>
      </c>
      <c r="J9" s="834"/>
      <c r="K9" s="834">
        <v>251</v>
      </c>
      <c r="L9" s="851"/>
      <c r="M9" s="851"/>
      <c r="N9" s="834"/>
      <c r="O9" s="834"/>
      <c r="P9" s="851"/>
      <c r="Q9" s="851"/>
      <c r="R9" s="839"/>
      <c r="S9" s="852"/>
    </row>
    <row r="10" spans="1:19" ht="14.4" customHeight="1" x14ac:dyDescent="0.3">
      <c r="A10" s="833" t="s">
        <v>562</v>
      </c>
      <c r="B10" s="834" t="s">
        <v>2404</v>
      </c>
      <c r="C10" s="834" t="s">
        <v>584</v>
      </c>
      <c r="D10" s="834" t="s">
        <v>2392</v>
      </c>
      <c r="E10" s="834" t="s">
        <v>2405</v>
      </c>
      <c r="F10" s="834" t="s">
        <v>2406</v>
      </c>
      <c r="G10" s="834" t="s">
        <v>2407</v>
      </c>
      <c r="H10" s="851">
        <v>6.3</v>
      </c>
      <c r="I10" s="851">
        <v>951.30000000000007</v>
      </c>
      <c r="J10" s="834">
        <v>2.4370436787498404</v>
      </c>
      <c r="K10" s="834">
        <v>151.00000000000003</v>
      </c>
      <c r="L10" s="851">
        <v>5.6</v>
      </c>
      <c r="M10" s="851">
        <v>390.34999999999997</v>
      </c>
      <c r="N10" s="834">
        <v>1</v>
      </c>
      <c r="O10" s="834">
        <v>69.705357142857139</v>
      </c>
      <c r="P10" s="851">
        <v>4.1000000000000005</v>
      </c>
      <c r="Q10" s="851">
        <v>285.77000000000004</v>
      </c>
      <c r="R10" s="839">
        <v>0.73208658895862699</v>
      </c>
      <c r="S10" s="852">
        <v>69.7</v>
      </c>
    </row>
    <row r="11" spans="1:19" ht="14.4" customHeight="1" x14ac:dyDescent="0.3">
      <c r="A11" s="833" t="s">
        <v>562</v>
      </c>
      <c r="B11" s="834" t="s">
        <v>2404</v>
      </c>
      <c r="C11" s="834" t="s">
        <v>584</v>
      </c>
      <c r="D11" s="834" t="s">
        <v>2392</v>
      </c>
      <c r="E11" s="834" t="s">
        <v>2405</v>
      </c>
      <c r="F11" s="834" t="s">
        <v>2408</v>
      </c>
      <c r="G11" s="834" t="s">
        <v>2409</v>
      </c>
      <c r="H11" s="851">
        <v>0.9</v>
      </c>
      <c r="I11" s="851">
        <v>228.23</v>
      </c>
      <c r="J11" s="834"/>
      <c r="K11" s="834">
        <v>253.58888888888887</v>
      </c>
      <c r="L11" s="851"/>
      <c r="M11" s="851"/>
      <c r="N11" s="834"/>
      <c r="O11" s="834"/>
      <c r="P11" s="851"/>
      <c r="Q11" s="851"/>
      <c r="R11" s="839"/>
      <c r="S11" s="852"/>
    </row>
    <row r="12" spans="1:19" ht="14.4" customHeight="1" x14ac:dyDescent="0.3">
      <c r="A12" s="833" t="s">
        <v>562</v>
      </c>
      <c r="B12" s="834" t="s">
        <v>2404</v>
      </c>
      <c r="C12" s="834" t="s">
        <v>584</v>
      </c>
      <c r="D12" s="834" t="s">
        <v>2392</v>
      </c>
      <c r="E12" s="834" t="s">
        <v>2405</v>
      </c>
      <c r="F12" s="834" t="s">
        <v>2410</v>
      </c>
      <c r="G12" s="834" t="s">
        <v>633</v>
      </c>
      <c r="H12" s="851"/>
      <c r="I12" s="851"/>
      <c r="J12" s="834"/>
      <c r="K12" s="834"/>
      <c r="L12" s="851"/>
      <c r="M12" s="851"/>
      <c r="N12" s="834"/>
      <c r="O12" s="834"/>
      <c r="P12" s="851">
        <v>0.1</v>
      </c>
      <c r="Q12" s="851">
        <v>6.82</v>
      </c>
      <c r="R12" s="839"/>
      <c r="S12" s="852">
        <v>68.2</v>
      </c>
    </row>
    <row r="13" spans="1:19" ht="14.4" customHeight="1" x14ac:dyDescent="0.3">
      <c r="A13" s="833" t="s">
        <v>562</v>
      </c>
      <c r="B13" s="834" t="s">
        <v>2404</v>
      </c>
      <c r="C13" s="834" t="s">
        <v>584</v>
      </c>
      <c r="D13" s="834" t="s">
        <v>2392</v>
      </c>
      <c r="E13" s="834" t="s">
        <v>2405</v>
      </c>
      <c r="F13" s="834" t="s">
        <v>2413</v>
      </c>
      <c r="G13" s="834" t="s">
        <v>2414</v>
      </c>
      <c r="H13" s="851">
        <v>0.1</v>
      </c>
      <c r="I13" s="851">
        <v>21</v>
      </c>
      <c r="J13" s="834"/>
      <c r="K13" s="834">
        <v>210</v>
      </c>
      <c r="L13" s="851"/>
      <c r="M13" s="851"/>
      <c r="N13" s="834"/>
      <c r="O13" s="834"/>
      <c r="P13" s="851"/>
      <c r="Q13" s="851"/>
      <c r="R13" s="839"/>
      <c r="S13" s="852"/>
    </row>
    <row r="14" spans="1:19" ht="14.4" customHeight="1" x14ac:dyDescent="0.3">
      <c r="A14" s="833" t="s">
        <v>562</v>
      </c>
      <c r="B14" s="834" t="s">
        <v>2404</v>
      </c>
      <c r="C14" s="834" t="s">
        <v>584</v>
      </c>
      <c r="D14" s="834" t="s">
        <v>2392</v>
      </c>
      <c r="E14" s="834" t="s">
        <v>2415</v>
      </c>
      <c r="F14" s="834" t="s">
        <v>2416</v>
      </c>
      <c r="G14" s="834" t="s">
        <v>2417</v>
      </c>
      <c r="H14" s="851">
        <v>13</v>
      </c>
      <c r="I14" s="851">
        <v>1079</v>
      </c>
      <c r="J14" s="834">
        <v>2.1666666666666665</v>
      </c>
      <c r="K14" s="834">
        <v>83</v>
      </c>
      <c r="L14" s="851">
        <v>6</v>
      </c>
      <c r="M14" s="851">
        <v>498</v>
      </c>
      <c r="N14" s="834">
        <v>1</v>
      </c>
      <c r="O14" s="834">
        <v>83</v>
      </c>
      <c r="P14" s="851">
        <v>7</v>
      </c>
      <c r="Q14" s="851">
        <v>588</v>
      </c>
      <c r="R14" s="839">
        <v>1.1807228915662651</v>
      </c>
      <c r="S14" s="852">
        <v>84</v>
      </c>
    </row>
    <row r="15" spans="1:19" ht="14.4" customHeight="1" x14ac:dyDescent="0.3">
      <c r="A15" s="833" t="s">
        <v>562</v>
      </c>
      <c r="B15" s="834" t="s">
        <v>2404</v>
      </c>
      <c r="C15" s="834" t="s">
        <v>584</v>
      </c>
      <c r="D15" s="834" t="s">
        <v>2392</v>
      </c>
      <c r="E15" s="834" t="s">
        <v>2415</v>
      </c>
      <c r="F15" s="834" t="s">
        <v>2418</v>
      </c>
      <c r="G15" s="834" t="s">
        <v>2419</v>
      </c>
      <c r="H15" s="851">
        <v>9</v>
      </c>
      <c r="I15" s="851">
        <v>333</v>
      </c>
      <c r="J15" s="834">
        <v>2.25</v>
      </c>
      <c r="K15" s="834">
        <v>37</v>
      </c>
      <c r="L15" s="851">
        <v>4</v>
      </c>
      <c r="M15" s="851">
        <v>148</v>
      </c>
      <c r="N15" s="834">
        <v>1</v>
      </c>
      <c r="O15" s="834">
        <v>37</v>
      </c>
      <c r="P15" s="851">
        <v>4</v>
      </c>
      <c r="Q15" s="851">
        <v>152</v>
      </c>
      <c r="R15" s="839">
        <v>1.027027027027027</v>
      </c>
      <c r="S15" s="852">
        <v>38</v>
      </c>
    </row>
    <row r="16" spans="1:19" ht="14.4" customHeight="1" x14ac:dyDescent="0.3">
      <c r="A16" s="833" t="s">
        <v>562</v>
      </c>
      <c r="B16" s="834" t="s">
        <v>2404</v>
      </c>
      <c r="C16" s="834" t="s">
        <v>584</v>
      </c>
      <c r="D16" s="834" t="s">
        <v>2392</v>
      </c>
      <c r="E16" s="834" t="s">
        <v>2415</v>
      </c>
      <c r="F16" s="834" t="s">
        <v>2420</v>
      </c>
      <c r="G16" s="834" t="s">
        <v>2421</v>
      </c>
      <c r="H16" s="851">
        <v>1</v>
      </c>
      <c r="I16" s="851">
        <v>5</v>
      </c>
      <c r="J16" s="834">
        <v>1</v>
      </c>
      <c r="K16" s="834">
        <v>5</v>
      </c>
      <c r="L16" s="851">
        <v>1</v>
      </c>
      <c r="M16" s="851">
        <v>5</v>
      </c>
      <c r="N16" s="834">
        <v>1</v>
      </c>
      <c r="O16" s="834">
        <v>5</v>
      </c>
      <c r="P16" s="851"/>
      <c r="Q16" s="851"/>
      <c r="R16" s="839"/>
      <c r="S16" s="852"/>
    </row>
    <row r="17" spans="1:19" ht="14.4" customHeight="1" x14ac:dyDescent="0.3">
      <c r="A17" s="833" t="s">
        <v>562</v>
      </c>
      <c r="B17" s="834" t="s">
        <v>2404</v>
      </c>
      <c r="C17" s="834" t="s">
        <v>584</v>
      </c>
      <c r="D17" s="834" t="s">
        <v>2392</v>
      </c>
      <c r="E17" s="834" t="s">
        <v>2415</v>
      </c>
      <c r="F17" s="834" t="s">
        <v>2422</v>
      </c>
      <c r="G17" s="834" t="s">
        <v>2423</v>
      </c>
      <c r="H17" s="851">
        <v>1</v>
      </c>
      <c r="I17" s="851">
        <v>5</v>
      </c>
      <c r="J17" s="834"/>
      <c r="K17" s="834">
        <v>5</v>
      </c>
      <c r="L17" s="851"/>
      <c r="M17" s="851"/>
      <c r="N17" s="834"/>
      <c r="O17" s="834"/>
      <c r="P17" s="851"/>
      <c r="Q17" s="851"/>
      <c r="R17" s="839"/>
      <c r="S17" s="852"/>
    </row>
    <row r="18" spans="1:19" ht="14.4" customHeight="1" x14ac:dyDescent="0.3">
      <c r="A18" s="833" t="s">
        <v>562</v>
      </c>
      <c r="B18" s="834" t="s">
        <v>2404</v>
      </c>
      <c r="C18" s="834" t="s">
        <v>584</v>
      </c>
      <c r="D18" s="834" t="s">
        <v>2392</v>
      </c>
      <c r="E18" s="834" t="s">
        <v>2415</v>
      </c>
      <c r="F18" s="834" t="s">
        <v>2424</v>
      </c>
      <c r="G18" s="834" t="s">
        <v>2425</v>
      </c>
      <c r="H18" s="851">
        <v>1</v>
      </c>
      <c r="I18" s="851">
        <v>116</v>
      </c>
      <c r="J18" s="834"/>
      <c r="K18" s="834">
        <v>116</v>
      </c>
      <c r="L18" s="851"/>
      <c r="M18" s="851"/>
      <c r="N18" s="834"/>
      <c r="O18" s="834"/>
      <c r="P18" s="851"/>
      <c r="Q18" s="851"/>
      <c r="R18" s="839"/>
      <c r="S18" s="852"/>
    </row>
    <row r="19" spans="1:19" ht="14.4" customHeight="1" x14ac:dyDescent="0.3">
      <c r="A19" s="833" t="s">
        <v>562</v>
      </c>
      <c r="B19" s="834" t="s">
        <v>2404</v>
      </c>
      <c r="C19" s="834" t="s">
        <v>584</v>
      </c>
      <c r="D19" s="834" t="s">
        <v>2392</v>
      </c>
      <c r="E19" s="834" t="s">
        <v>2415</v>
      </c>
      <c r="F19" s="834" t="s">
        <v>2426</v>
      </c>
      <c r="G19" s="834" t="s">
        <v>2427</v>
      </c>
      <c r="H19" s="851">
        <v>1</v>
      </c>
      <c r="I19" s="851">
        <v>129</v>
      </c>
      <c r="J19" s="834"/>
      <c r="K19" s="834">
        <v>129</v>
      </c>
      <c r="L19" s="851"/>
      <c r="M19" s="851"/>
      <c r="N19" s="834"/>
      <c r="O19" s="834"/>
      <c r="P19" s="851"/>
      <c r="Q19" s="851"/>
      <c r="R19" s="839"/>
      <c r="S19" s="852"/>
    </row>
    <row r="20" spans="1:19" ht="14.4" customHeight="1" x14ac:dyDescent="0.3">
      <c r="A20" s="833" t="s">
        <v>562</v>
      </c>
      <c r="B20" s="834" t="s">
        <v>2404</v>
      </c>
      <c r="C20" s="834" t="s">
        <v>584</v>
      </c>
      <c r="D20" s="834" t="s">
        <v>2392</v>
      </c>
      <c r="E20" s="834" t="s">
        <v>2415</v>
      </c>
      <c r="F20" s="834" t="s">
        <v>2428</v>
      </c>
      <c r="G20" s="834" t="s">
        <v>2429</v>
      </c>
      <c r="H20" s="851">
        <v>56</v>
      </c>
      <c r="I20" s="851">
        <v>7056</v>
      </c>
      <c r="J20" s="834">
        <v>7.9370078740157481</v>
      </c>
      <c r="K20" s="834">
        <v>126</v>
      </c>
      <c r="L20" s="851">
        <v>7</v>
      </c>
      <c r="M20" s="851">
        <v>889</v>
      </c>
      <c r="N20" s="834">
        <v>1</v>
      </c>
      <c r="O20" s="834">
        <v>127</v>
      </c>
      <c r="P20" s="851">
        <v>19</v>
      </c>
      <c r="Q20" s="851">
        <v>2394</v>
      </c>
      <c r="R20" s="839">
        <v>2.6929133858267718</v>
      </c>
      <c r="S20" s="852">
        <v>126</v>
      </c>
    </row>
    <row r="21" spans="1:19" ht="14.4" customHeight="1" x14ac:dyDescent="0.3">
      <c r="A21" s="833" t="s">
        <v>562</v>
      </c>
      <c r="B21" s="834" t="s">
        <v>2404</v>
      </c>
      <c r="C21" s="834" t="s">
        <v>584</v>
      </c>
      <c r="D21" s="834" t="s">
        <v>2392</v>
      </c>
      <c r="E21" s="834" t="s">
        <v>2415</v>
      </c>
      <c r="F21" s="834" t="s">
        <v>2430</v>
      </c>
      <c r="G21" s="834" t="s">
        <v>2431</v>
      </c>
      <c r="H21" s="851"/>
      <c r="I21" s="851"/>
      <c r="J21" s="834"/>
      <c r="K21" s="834"/>
      <c r="L21" s="851">
        <v>1</v>
      </c>
      <c r="M21" s="851">
        <v>847</v>
      </c>
      <c r="N21" s="834">
        <v>1</v>
      </c>
      <c r="O21" s="834">
        <v>847</v>
      </c>
      <c r="P21" s="851"/>
      <c r="Q21" s="851"/>
      <c r="R21" s="839"/>
      <c r="S21" s="852"/>
    </row>
    <row r="22" spans="1:19" ht="14.4" customHeight="1" x14ac:dyDescent="0.3">
      <c r="A22" s="833" t="s">
        <v>562</v>
      </c>
      <c r="B22" s="834" t="s">
        <v>2404</v>
      </c>
      <c r="C22" s="834" t="s">
        <v>584</v>
      </c>
      <c r="D22" s="834" t="s">
        <v>2392</v>
      </c>
      <c r="E22" s="834" t="s">
        <v>2415</v>
      </c>
      <c r="F22" s="834" t="s">
        <v>2432</v>
      </c>
      <c r="G22" s="834" t="s">
        <v>2433</v>
      </c>
      <c r="H22" s="851">
        <v>63</v>
      </c>
      <c r="I22" s="851">
        <v>105714</v>
      </c>
      <c r="J22" s="834">
        <v>1.1236607142857142</v>
      </c>
      <c r="K22" s="834">
        <v>1678</v>
      </c>
      <c r="L22" s="851">
        <v>56</v>
      </c>
      <c r="M22" s="851">
        <v>94080</v>
      </c>
      <c r="N22" s="834">
        <v>1</v>
      </c>
      <c r="O22" s="834">
        <v>1680</v>
      </c>
      <c r="P22" s="851">
        <v>45</v>
      </c>
      <c r="Q22" s="851">
        <v>75915</v>
      </c>
      <c r="R22" s="839">
        <v>0.8069196428571429</v>
      </c>
      <c r="S22" s="852">
        <v>1687</v>
      </c>
    </row>
    <row r="23" spans="1:19" ht="14.4" customHeight="1" x14ac:dyDescent="0.3">
      <c r="A23" s="833" t="s">
        <v>562</v>
      </c>
      <c r="B23" s="834" t="s">
        <v>2404</v>
      </c>
      <c r="C23" s="834" t="s">
        <v>584</v>
      </c>
      <c r="D23" s="834" t="s">
        <v>2392</v>
      </c>
      <c r="E23" s="834" t="s">
        <v>2415</v>
      </c>
      <c r="F23" s="834" t="s">
        <v>2434</v>
      </c>
      <c r="G23" s="834" t="s">
        <v>2435</v>
      </c>
      <c r="H23" s="851">
        <v>14</v>
      </c>
      <c r="I23" s="851">
        <v>0</v>
      </c>
      <c r="J23" s="834"/>
      <c r="K23" s="834">
        <v>0</v>
      </c>
      <c r="L23" s="851">
        <v>10</v>
      </c>
      <c r="M23" s="851">
        <v>0</v>
      </c>
      <c r="N23" s="834"/>
      <c r="O23" s="834">
        <v>0</v>
      </c>
      <c r="P23" s="851">
        <v>3</v>
      </c>
      <c r="Q23" s="851">
        <v>0</v>
      </c>
      <c r="R23" s="839"/>
      <c r="S23" s="852">
        <v>0</v>
      </c>
    </row>
    <row r="24" spans="1:19" ht="14.4" customHeight="1" x14ac:dyDescent="0.3">
      <c r="A24" s="833" t="s">
        <v>562</v>
      </c>
      <c r="B24" s="834" t="s">
        <v>2404</v>
      </c>
      <c r="C24" s="834" t="s">
        <v>584</v>
      </c>
      <c r="D24" s="834" t="s">
        <v>2392</v>
      </c>
      <c r="E24" s="834" t="s">
        <v>2415</v>
      </c>
      <c r="F24" s="834" t="s">
        <v>2436</v>
      </c>
      <c r="G24" s="834" t="s">
        <v>2437</v>
      </c>
      <c r="H24" s="851">
        <v>68</v>
      </c>
      <c r="I24" s="851">
        <v>2266.66</v>
      </c>
      <c r="J24" s="834">
        <v>1.0793670446049741</v>
      </c>
      <c r="K24" s="834">
        <v>33.333235294117642</v>
      </c>
      <c r="L24" s="851">
        <v>63</v>
      </c>
      <c r="M24" s="851">
        <v>2099.9900000000002</v>
      </c>
      <c r="N24" s="834">
        <v>1</v>
      </c>
      <c r="O24" s="834">
        <v>33.333174603174605</v>
      </c>
      <c r="P24" s="851">
        <v>59</v>
      </c>
      <c r="Q24" s="851">
        <v>1966.6599999999999</v>
      </c>
      <c r="R24" s="839">
        <v>0.93650922147248306</v>
      </c>
      <c r="S24" s="852">
        <v>33.333220338983047</v>
      </c>
    </row>
    <row r="25" spans="1:19" ht="14.4" customHeight="1" x14ac:dyDescent="0.3">
      <c r="A25" s="833" t="s">
        <v>562</v>
      </c>
      <c r="B25" s="834" t="s">
        <v>2404</v>
      </c>
      <c r="C25" s="834" t="s">
        <v>584</v>
      </c>
      <c r="D25" s="834" t="s">
        <v>2392</v>
      </c>
      <c r="E25" s="834" t="s">
        <v>2415</v>
      </c>
      <c r="F25" s="834" t="s">
        <v>2438</v>
      </c>
      <c r="G25" s="834" t="s">
        <v>2439</v>
      </c>
      <c r="H25" s="851">
        <v>12</v>
      </c>
      <c r="I25" s="851">
        <v>3012</v>
      </c>
      <c r="J25" s="834">
        <v>0.20969089390142021</v>
      </c>
      <c r="K25" s="834">
        <v>251</v>
      </c>
      <c r="L25" s="851">
        <v>57</v>
      </c>
      <c r="M25" s="851">
        <v>14364</v>
      </c>
      <c r="N25" s="834">
        <v>1</v>
      </c>
      <c r="O25" s="834">
        <v>252</v>
      </c>
      <c r="P25" s="851">
        <v>40</v>
      </c>
      <c r="Q25" s="851">
        <v>10160</v>
      </c>
      <c r="R25" s="839">
        <v>0.70732386521860202</v>
      </c>
      <c r="S25" s="852">
        <v>254</v>
      </c>
    </row>
    <row r="26" spans="1:19" ht="14.4" customHeight="1" x14ac:dyDescent="0.3">
      <c r="A26" s="833" t="s">
        <v>562</v>
      </c>
      <c r="B26" s="834" t="s">
        <v>2404</v>
      </c>
      <c r="C26" s="834" t="s">
        <v>584</v>
      </c>
      <c r="D26" s="834" t="s">
        <v>2392</v>
      </c>
      <c r="E26" s="834" t="s">
        <v>2415</v>
      </c>
      <c r="F26" s="834" t="s">
        <v>2440</v>
      </c>
      <c r="G26" s="834" t="s">
        <v>2441</v>
      </c>
      <c r="H26" s="851">
        <v>6</v>
      </c>
      <c r="I26" s="851">
        <v>696</v>
      </c>
      <c r="J26" s="834">
        <v>0.33333333333333331</v>
      </c>
      <c r="K26" s="834">
        <v>116</v>
      </c>
      <c r="L26" s="851">
        <v>18</v>
      </c>
      <c r="M26" s="851">
        <v>2088</v>
      </c>
      <c r="N26" s="834">
        <v>1</v>
      </c>
      <c r="O26" s="834">
        <v>116</v>
      </c>
      <c r="P26" s="851">
        <v>6</v>
      </c>
      <c r="Q26" s="851">
        <v>696</v>
      </c>
      <c r="R26" s="839">
        <v>0.33333333333333331</v>
      </c>
      <c r="S26" s="852">
        <v>116</v>
      </c>
    </row>
    <row r="27" spans="1:19" ht="14.4" customHeight="1" x14ac:dyDescent="0.3">
      <c r="A27" s="833" t="s">
        <v>562</v>
      </c>
      <c r="B27" s="834" t="s">
        <v>2404</v>
      </c>
      <c r="C27" s="834" t="s">
        <v>584</v>
      </c>
      <c r="D27" s="834" t="s">
        <v>2392</v>
      </c>
      <c r="E27" s="834" t="s">
        <v>2415</v>
      </c>
      <c r="F27" s="834" t="s">
        <v>2442</v>
      </c>
      <c r="G27" s="834" t="s">
        <v>2443</v>
      </c>
      <c r="H27" s="851">
        <v>4</v>
      </c>
      <c r="I27" s="851">
        <v>148</v>
      </c>
      <c r="J27" s="834"/>
      <c r="K27" s="834">
        <v>37</v>
      </c>
      <c r="L27" s="851"/>
      <c r="M27" s="851"/>
      <c r="N27" s="834"/>
      <c r="O27" s="834"/>
      <c r="P27" s="851"/>
      <c r="Q27" s="851"/>
      <c r="R27" s="839"/>
      <c r="S27" s="852"/>
    </row>
    <row r="28" spans="1:19" ht="14.4" customHeight="1" x14ac:dyDescent="0.3">
      <c r="A28" s="833" t="s">
        <v>562</v>
      </c>
      <c r="B28" s="834" t="s">
        <v>2404</v>
      </c>
      <c r="C28" s="834" t="s">
        <v>584</v>
      </c>
      <c r="D28" s="834" t="s">
        <v>2392</v>
      </c>
      <c r="E28" s="834" t="s">
        <v>2415</v>
      </c>
      <c r="F28" s="834" t="s">
        <v>2444</v>
      </c>
      <c r="G28" s="834" t="s">
        <v>2445</v>
      </c>
      <c r="H28" s="851">
        <v>64</v>
      </c>
      <c r="I28" s="851">
        <v>5504</v>
      </c>
      <c r="J28" s="834">
        <v>1.1228070175438596</v>
      </c>
      <c r="K28" s="834">
        <v>86</v>
      </c>
      <c r="L28" s="851">
        <v>57</v>
      </c>
      <c r="M28" s="851">
        <v>4902</v>
      </c>
      <c r="N28" s="834">
        <v>1</v>
      </c>
      <c r="O28" s="834">
        <v>86</v>
      </c>
      <c r="P28" s="851">
        <v>46</v>
      </c>
      <c r="Q28" s="851">
        <v>4002</v>
      </c>
      <c r="R28" s="839">
        <v>0.81640146878824971</v>
      </c>
      <c r="S28" s="852">
        <v>87</v>
      </c>
    </row>
    <row r="29" spans="1:19" ht="14.4" customHeight="1" x14ac:dyDescent="0.3">
      <c r="A29" s="833" t="s">
        <v>562</v>
      </c>
      <c r="B29" s="834" t="s">
        <v>2404</v>
      </c>
      <c r="C29" s="834" t="s">
        <v>584</v>
      </c>
      <c r="D29" s="834" t="s">
        <v>2392</v>
      </c>
      <c r="E29" s="834" t="s">
        <v>2415</v>
      </c>
      <c r="F29" s="834" t="s">
        <v>2446</v>
      </c>
      <c r="G29" s="834" t="s">
        <v>2447</v>
      </c>
      <c r="H29" s="851"/>
      <c r="I29" s="851"/>
      <c r="J29" s="834"/>
      <c r="K29" s="834"/>
      <c r="L29" s="851">
        <v>1</v>
      </c>
      <c r="M29" s="851">
        <v>32</v>
      </c>
      <c r="N29" s="834">
        <v>1</v>
      </c>
      <c r="O29" s="834">
        <v>32</v>
      </c>
      <c r="P29" s="851">
        <v>8</v>
      </c>
      <c r="Q29" s="851">
        <v>264</v>
      </c>
      <c r="R29" s="839">
        <v>8.25</v>
      </c>
      <c r="S29" s="852">
        <v>33</v>
      </c>
    </row>
    <row r="30" spans="1:19" ht="14.4" customHeight="1" x14ac:dyDescent="0.3">
      <c r="A30" s="833" t="s">
        <v>562</v>
      </c>
      <c r="B30" s="834" t="s">
        <v>2404</v>
      </c>
      <c r="C30" s="834" t="s">
        <v>584</v>
      </c>
      <c r="D30" s="834" t="s">
        <v>2392</v>
      </c>
      <c r="E30" s="834" t="s">
        <v>2415</v>
      </c>
      <c r="F30" s="834" t="s">
        <v>2448</v>
      </c>
      <c r="G30" s="834" t="s">
        <v>2449</v>
      </c>
      <c r="H30" s="851">
        <v>2</v>
      </c>
      <c r="I30" s="851">
        <v>118</v>
      </c>
      <c r="J30" s="834"/>
      <c r="K30" s="834">
        <v>59</v>
      </c>
      <c r="L30" s="851"/>
      <c r="M30" s="851"/>
      <c r="N30" s="834"/>
      <c r="O30" s="834"/>
      <c r="P30" s="851"/>
      <c r="Q30" s="851"/>
      <c r="R30" s="839"/>
      <c r="S30" s="852"/>
    </row>
    <row r="31" spans="1:19" ht="14.4" customHeight="1" x14ac:dyDescent="0.3">
      <c r="A31" s="833" t="s">
        <v>562</v>
      </c>
      <c r="B31" s="834" t="s">
        <v>2404</v>
      </c>
      <c r="C31" s="834" t="s">
        <v>584</v>
      </c>
      <c r="D31" s="834" t="s">
        <v>2392</v>
      </c>
      <c r="E31" s="834" t="s">
        <v>2415</v>
      </c>
      <c r="F31" s="834" t="s">
        <v>2452</v>
      </c>
      <c r="G31" s="834" t="s">
        <v>2453</v>
      </c>
      <c r="H31" s="851">
        <v>1</v>
      </c>
      <c r="I31" s="851">
        <v>183</v>
      </c>
      <c r="J31" s="834">
        <v>0.48799999999999999</v>
      </c>
      <c r="K31" s="834">
        <v>183</v>
      </c>
      <c r="L31" s="851">
        <v>1</v>
      </c>
      <c r="M31" s="851">
        <v>375</v>
      </c>
      <c r="N31" s="834">
        <v>1</v>
      </c>
      <c r="O31" s="834">
        <v>375</v>
      </c>
      <c r="P31" s="851">
        <v>1</v>
      </c>
      <c r="Q31" s="851">
        <v>376</v>
      </c>
      <c r="R31" s="839">
        <v>1.0026666666666666</v>
      </c>
      <c r="S31" s="852">
        <v>376</v>
      </c>
    </row>
    <row r="32" spans="1:19" ht="14.4" customHeight="1" x14ac:dyDescent="0.3">
      <c r="A32" s="833" t="s">
        <v>562</v>
      </c>
      <c r="B32" s="834" t="s">
        <v>2404</v>
      </c>
      <c r="C32" s="834" t="s">
        <v>584</v>
      </c>
      <c r="D32" s="834" t="s">
        <v>2392</v>
      </c>
      <c r="E32" s="834" t="s">
        <v>2415</v>
      </c>
      <c r="F32" s="834" t="s">
        <v>2456</v>
      </c>
      <c r="G32" s="834" t="s">
        <v>2457</v>
      </c>
      <c r="H32" s="851">
        <v>16</v>
      </c>
      <c r="I32" s="851">
        <v>0</v>
      </c>
      <c r="J32" s="834"/>
      <c r="K32" s="834">
        <v>0</v>
      </c>
      <c r="L32" s="851">
        <v>14</v>
      </c>
      <c r="M32" s="851">
        <v>0</v>
      </c>
      <c r="N32" s="834"/>
      <c r="O32" s="834">
        <v>0</v>
      </c>
      <c r="P32" s="851">
        <v>9</v>
      </c>
      <c r="Q32" s="851">
        <v>0</v>
      </c>
      <c r="R32" s="839"/>
      <c r="S32" s="852">
        <v>0</v>
      </c>
    </row>
    <row r="33" spans="1:19" ht="14.4" customHeight="1" x14ac:dyDescent="0.3">
      <c r="A33" s="833" t="s">
        <v>562</v>
      </c>
      <c r="B33" s="834" t="s">
        <v>2404</v>
      </c>
      <c r="C33" s="834" t="s">
        <v>584</v>
      </c>
      <c r="D33" s="834" t="s">
        <v>2397</v>
      </c>
      <c r="E33" s="834" t="s">
        <v>2415</v>
      </c>
      <c r="F33" s="834" t="s">
        <v>2416</v>
      </c>
      <c r="G33" s="834" t="s">
        <v>2417</v>
      </c>
      <c r="H33" s="851">
        <v>1</v>
      </c>
      <c r="I33" s="851">
        <v>83</v>
      </c>
      <c r="J33" s="834"/>
      <c r="K33" s="834">
        <v>83</v>
      </c>
      <c r="L33" s="851"/>
      <c r="M33" s="851"/>
      <c r="N33" s="834"/>
      <c r="O33" s="834"/>
      <c r="P33" s="851"/>
      <c r="Q33" s="851"/>
      <c r="R33" s="839"/>
      <c r="S33" s="852"/>
    </row>
    <row r="34" spans="1:19" ht="14.4" customHeight="1" x14ac:dyDescent="0.3">
      <c r="A34" s="833" t="s">
        <v>562</v>
      </c>
      <c r="B34" s="834" t="s">
        <v>2404</v>
      </c>
      <c r="C34" s="834" t="s">
        <v>584</v>
      </c>
      <c r="D34" s="834" t="s">
        <v>2397</v>
      </c>
      <c r="E34" s="834" t="s">
        <v>2415</v>
      </c>
      <c r="F34" s="834" t="s">
        <v>2418</v>
      </c>
      <c r="G34" s="834" t="s">
        <v>2419</v>
      </c>
      <c r="H34" s="851"/>
      <c r="I34" s="851"/>
      <c r="J34" s="834"/>
      <c r="K34" s="834"/>
      <c r="L34" s="851">
        <v>1</v>
      </c>
      <c r="M34" s="851">
        <v>37</v>
      </c>
      <c r="N34" s="834">
        <v>1</v>
      </c>
      <c r="O34" s="834">
        <v>37</v>
      </c>
      <c r="P34" s="851"/>
      <c r="Q34" s="851"/>
      <c r="R34" s="839"/>
      <c r="S34" s="852"/>
    </row>
    <row r="35" spans="1:19" ht="14.4" customHeight="1" x14ac:dyDescent="0.3">
      <c r="A35" s="833" t="s">
        <v>562</v>
      </c>
      <c r="B35" s="834" t="s">
        <v>2404</v>
      </c>
      <c r="C35" s="834" t="s">
        <v>584</v>
      </c>
      <c r="D35" s="834" t="s">
        <v>2397</v>
      </c>
      <c r="E35" s="834" t="s">
        <v>2415</v>
      </c>
      <c r="F35" s="834" t="s">
        <v>2428</v>
      </c>
      <c r="G35" s="834" t="s">
        <v>2429</v>
      </c>
      <c r="H35" s="851">
        <v>5</v>
      </c>
      <c r="I35" s="851">
        <v>630</v>
      </c>
      <c r="J35" s="834">
        <v>2.4803149606299213</v>
      </c>
      <c r="K35" s="834">
        <v>126</v>
      </c>
      <c r="L35" s="851">
        <v>2</v>
      </c>
      <c r="M35" s="851">
        <v>254</v>
      </c>
      <c r="N35" s="834">
        <v>1</v>
      </c>
      <c r="O35" s="834">
        <v>127</v>
      </c>
      <c r="P35" s="851">
        <v>4</v>
      </c>
      <c r="Q35" s="851">
        <v>504</v>
      </c>
      <c r="R35" s="839">
        <v>1.984251968503937</v>
      </c>
      <c r="S35" s="852">
        <v>126</v>
      </c>
    </row>
    <row r="36" spans="1:19" ht="14.4" customHeight="1" x14ac:dyDescent="0.3">
      <c r="A36" s="833" t="s">
        <v>562</v>
      </c>
      <c r="B36" s="834" t="s">
        <v>2404</v>
      </c>
      <c r="C36" s="834" t="s">
        <v>584</v>
      </c>
      <c r="D36" s="834" t="s">
        <v>2397</v>
      </c>
      <c r="E36" s="834" t="s">
        <v>2415</v>
      </c>
      <c r="F36" s="834" t="s">
        <v>2436</v>
      </c>
      <c r="G36" s="834" t="s">
        <v>2437</v>
      </c>
      <c r="H36" s="851">
        <v>8</v>
      </c>
      <c r="I36" s="851">
        <v>266.65999999999997</v>
      </c>
      <c r="J36" s="834">
        <v>4.0003000300030003</v>
      </c>
      <c r="K36" s="834">
        <v>33.332499999999996</v>
      </c>
      <c r="L36" s="851">
        <v>2</v>
      </c>
      <c r="M36" s="851">
        <v>66.66</v>
      </c>
      <c r="N36" s="834">
        <v>1</v>
      </c>
      <c r="O36" s="834">
        <v>33.33</v>
      </c>
      <c r="P36" s="851">
        <v>4</v>
      </c>
      <c r="Q36" s="851">
        <v>133.32999999999998</v>
      </c>
      <c r="R36" s="839">
        <v>2.0001500150015001</v>
      </c>
      <c r="S36" s="852">
        <v>33.332499999999996</v>
      </c>
    </row>
    <row r="37" spans="1:19" ht="14.4" customHeight="1" x14ac:dyDescent="0.3">
      <c r="A37" s="833" t="s">
        <v>562</v>
      </c>
      <c r="B37" s="834" t="s">
        <v>2404</v>
      </c>
      <c r="C37" s="834" t="s">
        <v>584</v>
      </c>
      <c r="D37" s="834" t="s">
        <v>2397</v>
      </c>
      <c r="E37" s="834" t="s">
        <v>2415</v>
      </c>
      <c r="F37" s="834" t="s">
        <v>2438</v>
      </c>
      <c r="G37" s="834" t="s">
        <v>2439</v>
      </c>
      <c r="H37" s="851"/>
      <c r="I37" s="851"/>
      <c r="J37" s="834"/>
      <c r="K37" s="834"/>
      <c r="L37" s="851"/>
      <c r="M37" s="851"/>
      <c r="N37" s="834"/>
      <c r="O37" s="834"/>
      <c r="P37" s="851">
        <v>1</v>
      </c>
      <c r="Q37" s="851">
        <v>254</v>
      </c>
      <c r="R37" s="839"/>
      <c r="S37" s="852">
        <v>254</v>
      </c>
    </row>
    <row r="38" spans="1:19" ht="14.4" customHeight="1" x14ac:dyDescent="0.3">
      <c r="A38" s="833" t="s">
        <v>562</v>
      </c>
      <c r="B38" s="834" t="s">
        <v>2404</v>
      </c>
      <c r="C38" s="834" t="s">
        <v>584</v>
      </c>
      <c r="D38" s="834" t="s">
        <v>2397</v>
      </c>
      <c r="E38" s="834" t="s">
        <v>2415</v>
      </c>
      <c r="F38" s="834" t="s">
        <v>2454</v>
      </c>
      <c r="G38" s="834" t="s">
        <v>2455</v>
      </c>
      <c r="H38" s="851">
        <v>3</v>
      </c>
      <c r="I38" s="851">
        <v>1119</v>
      </c>
      <c r="J38" s="834"/>
      <c r="K38" s="834">
        <v>373</v>
      </c>
      <c r="L38" s="851"/>
      <c r="M38" s="851"/>
      <c r="N38" s="834"/>
      <c r="O38" s="834"/>
      <c r="P38" s="851"/>
      <c r="Q38" s="851"/>
      <c r="R38" s="839"/>
      <c r="S38" s="852"/>
    </row>
    <row r="39" spans="1:19" ht="14.4" customHeight="1" x14ac:dyDescent="0.3">
      <c r="A39" s="833" t="s">
        <v>562</v>
      </c>
      <c r="B39" s="834" t="s">
        <v>2404</v>
      </c>
      <c r="C39" s="834" t="s">
        <v>584</v>
      </c>
      <c r="D39" s="834" t="s">
        <v>1366</v>
      </c>
      <c r="E39" s="834" t="s">
        <v>2405</v>
      </c>
      <c r="F39" s="834" t="s">
        <v>2406</v>
      </c>
      <c r="G39" s="834" t="s">
        <v>2407</v>
      </c>
      <c r="H39" s="851">
        <v>0.2</v>
      </c>
      <c r="I39" s="851">
        <v>30.2</v>
      </c>
      <c r="J39" s="834"/>
      <c r="K39" s="834">
        <v>151</v>
      </c>
      <c r="L39" s="851"/>
      <c r="M39" s="851"/>
      <c r="N39" s="834"/>
      <c r="O39" s="834"/>
      <c r="P39" s="851"/>
      <c r="Q39" s="851"/>
      <c r="R39" s="839"/>
      <c r="S39" s="852"/>
    </row>
    <row r="40" spans="1:19" ht="14.4" customHeight="1" x14ac:dyDescent="0.3">
      <c r="A40" s="833" t="s">
        <v>562</v>
      </c>
      <c r="B40" s="834" t="s">
        <v>2404</v>
      </c>
      <c r="C40" s="834" t="s">
        <v>584</v>
      </c>
      <c r="D40" s="834" t="s">
        <v>1366</v>
      </c>
      <c r="E40" s="834" t="s">
        <v>2405</v>
      </c>
      <c r="F40" s="834" t="s">
        <v>2408</v>
      </c>
      <c r="G40" s="834" t="s">
        <v>2409</v>
      </c>
      <c r="H40" s="851">
        <v>0.2</v>
      </c>
      <c r="I40" s="851">
        <v>50.71</v>
      </c>
      <c r="J40" s="834"/>
      <c r="K40" s="834">
        <v>253.54999999999998</v>
      </c>
      <c r="L40" s="851"/>
      <c r="M40" s="851"/>
      <c r="N40" s="834"/>
      <c r="O40" s="834"/>
      <c r="P40" s="851"/>
      <c r="Q40" s="851"/>
      <c r="R40" s="839"/>
      <c r="S40" s="852"/>
    </row>
    <row r="41" spans="1:19" ht="14.4" customHeight="1" x14ac:dyDescent="0.3">
      <c r="A41" s="833" t="s">
        <v>562</v>
      </c>
      <c r="B41" s="834" t="s">
        <v>2404</v>
      </c>
      <c r="C41" s="834" t="s">
        <v>584</v>
      </c>
      <c r="D41" s="834" t="s">
        <v>1366</v>
      </c>
      <c r="E41" s="834" t="s">
        <v>2405</v>
      </c>
      <c r="F41" s="834" t="s">
        <v>2413</v>
      </c>
      <c r="G41" s="834" t="s">
        <v>2414</v>
      </c>
      <c r="H41" s="851">
        <v>0.2</v>
      </c>
      <c r="I41" s="851">
        <v>42.01</v>
      </c>
      <c r="J41" s="834"/>
      <c r="K41" s="834">
        <v>210.04999999999998</v>
      </c>
      <c r="L41" s="851"/>
      <c r="M41" s="851"/>
      <c r="N41" s="834"/>
      <c r="O41" s="834"/>
      <c r="P41" s="851"/>
      <c r="Q41" s="851"/>
      <c r="R41" s="839"/>
      <c r="S41" s="852"/>
    </row>
    <row r="42" spans="1:19" ht="14.4" customHeight="1" x14ac:dyDescent="0.3">
      <c r="A42" s="833" t="s">
        <v>562</v>
      </c>
      <c r="B42" s="834" t="s">
        <v>2404</v>
      </c>
      <c r="C42" s="834" t="s">
        <v>584</v>
      </c>
      <c r="D42" s="834" t="s">
        <v>1366</v>
      </c>
      <c r="E42" s="834" t="s">
        <v>2415</v>
      </c>
      <c r="F42" s="834" t="s">
        <v>2416</v>
      </c>
      <c r="G42" s="834" t="s">
        <v>2417</v>
      </c>
      <c r="H42" s="851">
        <v>6</v>
      </c>
      <c r="I42" s="851">
        <v>498</v>
      </c>
      <c r="J42" s="834">
        <v>6</v>
      </c>
      <c r="K42" s="834">
        <v>83</v>
      </c>
      <c r="L42" s="851">
        <v>1</v>
      </c>
      <c r="M42" s="851">
        <v>83</v>
      </c>
      <c r="N42" s="834">
        <v>1</v>
      </c>
      <c r="O42" s="834">
        <v>83</v>
      </c>
      <c r="P42" s="851">
        <v>3</v>
      </c>
      <c r="Q42" s="851">
        <v>252</v>
      </c>
      <c r="R42" s="839">
        <v>3.036144578313253</v>
      </c>
      <c r="S42" s="852">
        <v>84</v>
      </c>
    </row>
    <row r="43" spans="1:19" ht="14.4" customHeight="1" x14ac:dyDescent="0.3">
      <c r="A43" s="833" t="s">
        <v>562</v>
      </c>
      <c r="B43" s="834" t="s">
        <v>2404</v>
      </c>
      <c r="C43" s="834" t="s">
        <v>584</v>
      </c>
      <c r="D43" s="834" t="s">
        <v>1366</v>
      </c>
      <c r="E43" s="834" t="s">
        <v>2415</v>
      </c>
      <c r="F43" s="834" t="s">
        <v>2424</v>
      </c>
      <c r="G43" s="834" t="s">
        <v>2425</v>
      </c>
      <c r="H43" s="851">
        <v>1</v>
      </c>
      <c r="I43" s="851">
        <v>116</v>
      </c>
      <c r="J43" s="834"/>
      <c r="K43" s="834">
        <v>116</v>
      </c>
      <c r="L43" s="851"/>
      <c r="M43" s="851"/>
      <c r="N43" s="834"/>
      <c r="O43" s="834"/>
      <c r="P43" s="851"/>
      <c r="Q43" s="851"/>
      <c r="R43" s="839"/>
      <c r="S43" s="852"/>
    </row>
    <row r="44" spans="1:19" ht="14.4" customHeight="1" x14ac:dyDescent="0.3">
      <c r="A44" s="833" t="s">
        <v>562</v>
      </c>
      <c r="B44" s="834" t="s">
        <v>2404</v>
      </c>
      <c r="C44" s="834" t="s">
        <v>584</v>
      </c>
      <c r="D44" s="834" t="s">
        <v>1366</v>
      </c>
      <c r="E44" s="834" t="s">
        <v>2415</v>
      </c>
      <c r="F44" s="834" t="s">
        <v>2428</v>
      </c>
      <c r="G44" s="834" t="s">
        <v>2429</v>
      </c>
      <c r="H44" s="851">
        <v>111</v>
      </c>
      <c r="I44" s="851">
        <v>13986</v>
      </c>
      <c r="J44" s="834">
        <v>0.84065636833563739</v>
      </c>
      <c r="K44" s="834">
        <v>126</v>
      </c>
      <c r="L44" s="851">
        <v>131</v>
      </c>
      <c r="M44" s="851">
        <v>16637</v>
      </c>
      <c r="N44" s="834">
        <v>1</v>
      </c>
      <c r="O44" s="834">
        <v>127</v>
      </c>
      <c r="P44" s="851">
        <v>163</v>
      </c>
      <c r="Q44" s="851">
        <v>20538</v>
      </c>
      <c r="R44" s="839">
        <v>1.2344773697180982</v>
      </c>
      <c r="S44" s="852">
        <v>126</v>
      </c>
    </row>
    <row r="45" spans="1:19" ht="14.4" customHeight="1" x14ac:dyDescent="0.3">
      <c r="A45" s="833" t="s">
        <v>562</v>
      </c>
      <c r="B45" s="834" t="s">
        <v>2404</v>
      </c>
      <c r="C45" s="834" t="s">
        <v>584</v>
      </c>
      <c r="D45" s="834" t="s">
        <v>1366</v>
      </c>
      <c r="E45" s="834" t="s">
        <v>2415</v>
      </c>
      <c r="F45" s="834" t="s">
        <v>2432</v>
      </c>
      <c r="G45" s="834" t="s">
        <v>2433</v>
      </c>
      <c r="H45" s="851">
        <v>2</v>
      </c>
      <c r="I45" s="851">
        <v>3356</v>
      </c>
      <c r="J45" s="834"/>
      <c r="K45" s="834">
        <v>1678</v>
      </c>
      <c r="L45" s="851"/>
      <c r="M45" s="851"/>
      <c r="N45" s="834"/>
      <c r="O45" s="834"/>
      <c r="P45" s="851"/>
      <c r="Q45" s="851"/>
      <c r="R45" s="839"/>
      <c r="S45" s="852"/>
    </row>
    <row r="46" spans="1:19" ht="14.4" customHeight="1" x14ac:dyDescent="0.3">
      <c r="A46" s="833" t="s">
        <v>562</v>
      </c>
      <c r="B46" s="834" t="s">
        <v>2404</v>
      </c>
      <c r="C46" s="834" t="s">
        <v>584</v>
      </c>
      <c r="D46" s="834" t="s">
        <v>1366</v>
      </c>
      <c r="E46" s="834" t="s">
        <v>2415</v>
      </c>
      <c r="F46" s="834" t="s">
        <v>2434</v>
      </c>
      <c r="G46" s="834" t="s">
        <v>2435</v>
      </c>
      <c r="H46" s="851">
        <v>1</v>
      </c>
      <c r="I46" s="851">
        <v>0</v>
      </c>
      <c r="J46" s="834"/>
      <c r="K46" s="834">
        <v>0</v>
      </c>
      <c r="L46" s="851"/>
      <c r="M46" s="851"/>
      <c r="N46" s="834"/>
      <c r="O46" s="834"/>
      <c r="P46" s="851"/>
      <c r="Q46" s="851"/>
      <c r="R46" s="839"/>
      <c r="S46" s="852"/>
    </row>
    <row r="47" spans="1:19" ht="14.4" customHeight="1" x14ac:dyDescent="0.3">
      <c r="A47" s="833" t="s">
        <v>562</v>
      </c>
      <c r="B47" s="834" t="s">
        <v>2404</v>
      </c>
      <c r="C47" s="834" t="s">
        <v>584</v>
      </c>
      <c r="D47" s="834" t="s">
        <v>1366</v>
      </c>
      <c r="E47" s="834" t="s">
        <v>2415</v>
      </c>
      <c r="F47" s="834" t="s">
        <v>2436</v>
      </c>
      <c r="G47" s="834" t="s">
        <v>2437</v>
      </c>
      <c r="H47" s="851">
        <v>188</v>
      </c>
      <c r="I47" s="851">
        <v>6266.66</v>
      </c>
      <c r="J47" s="834">
        <v>0.84684709033390582</v>
      </c>
      <c r="K47" s="834">
        <v>33.333297872340424</v>
      </c>
      <c r="L47" s="851">
        <v>222</v>
      </c>
      <c r="M47" s="851">
        <v>7399.99</v>
      </c>
      <c r="N47" s="834">
        <v>1</v>
      </c>
      <c r="O47" s="834">
        <v>33.333288288288287</v>
      </c>
      <c r="P47" s="851">
        <v>215</v>
      </c>
      <c r="Q47" s="851">
        <v>7166.67</v>
      </c>
      <c r="R47" s="839">
        <v>0.96847022766246982</v>
      </c>
      <c r="S47" s="852">
        <v>33.3333488372093</v>
      </c>
    </row>
    <row r="48" spans="1:19" ht="14.4" customHeight="1" x14ac:dyDescent="0.3">
      <c r="A48" s="833" t="s">
        <v>562</v>
      </c>
      <c r="B48" s="834" t="s">
        <v>2404</v>
      </c>
      <c r="C48" s="834" t="s">
        <v>584</v>
      </c>
      <c r="D48" s="834" t="s">
        <v>1366</v>
      </c>
      <c r="E48" s="834" t="s">
        <v>2415</v>
      </c>
      <c r="F48" s="834" t="s">
        <v>2438</v>
      </c>
      <c r="G48" s="834" t="s">
        <v>2439</v>
      </c>
      <c r="H48" s="851">
        <v>85</v>
      </c>
      <c r="I48" s="851">
        <v>21335</v>
      </c>
      <c r="J48" s="834">
        <v>0.83824453873958826</v>
      </c>
      <c r="K48" s="834">
        <v>251</v>
      </c>
      <c r="L48" s="851">
        <v>101</v>
      </c>
      <c r="M48" s="851">
        <v>25452</v>
      </c>
      <c r="N48" s="834">
        <v>1</v>
      </c>
      <c r="O48" s="834">
        <v>252</v>
      </c>
      <c r="P48" s="851">
        <v>55</v>
      </c>
      <c r="Q48" s="851">
        <v>13970</v>
      </c>
      <c r="R48" s="839">
        <v>0.54887631620304889</v>
      </c>
      <c r="S48" s="852">
        <v>254</v>
      </c>
    </row>
    <row r="49" spans="1:19" ht="14.4" customHeight="1" x14ac:dyDescent="0.3">
      <c r="A49" s="833" t="s">
        <v>562</v>
      </c>
      <c r="B49" s="834" t="s">
        <v>2404</v>
      </c>
      <c r="C49" s="834" t="s">
        <v>584</v>
      </c>
      <c r="D49" s="834" t="s">
        <v>1366</v>
      </c>
      <c r="E49" s="834" t="s">
        <v>2415</v>
      </c>
      <c r="F49" s="834" t="s">
        <v>2440</v>
      </c>
      <c r="G49" s="834" t="s">
        <v>2441</v>
      </c>
      <c r="H49" s="851">
        <v>2</v>
      </c>
      <c r="I49" s="851">
        <v>232</v>
      </c>
      <c r="J49" s="834"/>
      <c r="K49" s="834">
        <v>116</v>
      </c>
      <c r="L49" s="851"/>
      <c r="M49" s="851"/>
      <c r="N49" s="834"/>
      <c r="O49" s="834"/>
      <c r="P49" s="851">
        <v>1</v>
      </c>
      <c r="Q49" s="851">
        <v>116</v>
      </c>
      <c r="R49" s="839"/>
      <c r="S49" s="852">
        <v>116</v>
      </c>
    </row>
    <row r="50" spans="1:19" ht="14.4" customHeight="1" x14ac:dyDescent="0.3">
      <c r="A50" s="833" t="s">
        <v>562</v>
      </c>
      <c r="B50" s="834" t="s">
        <v>2404</v>
      </c>
      <c r="C50" s="834" t="s">
        <v>584</v>
      </c>
      <c r="D50" s="834" t="s">
        <v>1366</v>
      </c>
      <c r="E50" s="834" t="s">
        <v>2415</v>
      </c>
      <c r="F50" s="834" t="s">
        <v>2444</v>
      </c>
      <c r="G50" s="834" t="s">
        <v>2445</v>
      </c>
      <c r="H50" s="851">
        <v>2</v>
      </c>
      <c r="I50" s="851">
        <v>172</v>
      </c>
      <c r="J50" s="834"/>
      <c r="K50" s="834">
        <v>86</v>
      </c>
      <c r="L50" s="851"/>
      <c r="M50" s="851"/>
      <c r="N50" s="834"/>
      <c r="O50" s="834"/>
      <c r="P50" s="851"/>
      <c r="Q50" s="851"/>
      <c r="R50" s="839"/>
      <c r="S50" s="852"/>
    </row>
    <row r="51" spans="1:19" ht="14.4" customHeight="1" x14ac:dyDescent="0.3">
      <c r="A51" s="833" t="s">
        <v>562</v>
      </c>
      <c r="B51" s="834" t="s">
        <v>2404</v>
      </c>
      <c r="C51" s="834" t="s">
        <v>584</v>
      </c>
      <c r="D51" s="834" t="s">
        <v>1366</v>
      </c>
      <c r="E51" s="834" t="s">
        <v>2415</v>
      </c>
      <c r="F51" s="834" t="s">
        <v>2446</v>
      </c>
      <c r="G51" s="834" t="s">
        <v>2447</v>
      </c>
      <c r="H51" s="851"/>
      <c r="I51" s="851"/>
      <c r="J51" s="834"/>
      <c r="K51" s="834"/>
      <c r="L51" s="851">
        <v>1</v>
      </c>
      <c r="M51" s="851">
        <v>32</v>
      </c>
      <c r="N51" s="834">
        <v>1</v>
      </c>
      <c r="O51" s="834">
        <v>32</v>
      </c>
      <c r="P51" s="851">
        <v>1</v>
      </c>
      <c r="Q51" s="851">
        <v>33</v>
      </c>
      <c r="R51" s="839">
        <v>1.03125</v>
      </c>
      <c r="S51" s="852">
        <v>33</v>
      </c>
    </row>
    <row r="52" spans="1:19" ht="14.4" customHeight="1" x14ac:dyDescent="0.3">
      <c r="A52" s="833" t="s">
        <v>562</v>
      </c>
      <c r="B52" s="834" t="s">
        <v>2404</v>
      </c>
      <c r="C52" s="834" t="s">
        <v>584</v>
      </c>
      <c r="D52" s="834" t="s">
        <v>1366</v>
      </c>
      <c r="E52" s="834" t="s">
        <v>2415</v>
      </c>
      <c r="F52" s="834" t="s">
        <v>2448</v>
      </c>
      <c r="G52" s="834" t="s">
        <v>2449</v>
      </c>
      <c r="H52" s="851"/>
      <c r="I52" s="851"/>
      <c r="J52" s="834"/>
      <c r="K52" s="834"/>
      <c r="L52" s="851">
        <v>1</v>
      </c>
      <c r="M52" s="851">
        <v>59</v>
      </c>
      <c r="N52" s="834">
        <v>1</v>
      </c>
      <c r="O52" s="834">
        <v>59</v>
      </c>
      <c r="P52" s="851"/>
      <c r="Q52" s="851"/>
      <c r="R52" s="839"/>
      <c r="S52" s="852"/>
    </row>
    <row r="53" spans="1:19" ht="14.4" customHeight="1" x14ac:dyDescent="0.3">
      <c r="A53" s="833" t="s">
        <v>562</v>
      </c>
      <c r="B53" s="834" t="s">
        <v>2404</v>
      </c>
      <c r="C53" s="834" t="s">
        <v>584</v>
      </c>
      <c r="D53" s="834" t="s">
        <v>1366</v>
      </c>
      <c r="E53" s="834" t="s">
        <v>2415</v>
      </c>
      <c r="F53" s="834" t="s">
        <v>2452</v>
      </c>
      <c r="G53" s="834" t="s">
        <v>2453</v>
      </c>
      <c r="H53" s="851">
        <v>2</v>
      </c>
      <c r="I53" s="851">
        <v>366</v>
      </c>
      <c r="J53" s="834"/>
      <c r="K53" s="834">
        <v>183</v>
      </c>
      <c r="L53" s="851"/>
      <c r="M53" s="851"/>
      <c r="N53" s="834"/>
      <c r="O53" s="834"/>
      <c r="P53" s="851">
        <v>1</v>
      </c>
      <c r="Q53" s="851">
        <v>376</v>
      </c>
      <c r="R53" s="839"/>
      <c r="S53" s="852">
        <v>376</v>
      </c>
    </row>
    <row r="54" spans="1:19" ht="14.4" customHeight="1" x14ac:dyDescent="0.3">
      <c r="A54" s="833" t="s">
        <v>562</v>
      </c>
      <c r="B54" s="834" t="s">
        <v>2404</v>
      </c>
      <c r="C54" s="834" t="s">
        <v>584</v>
      </c>
      <c r="D54" s="834" t="s">
        <v>1366</v>
      </c>
      <c r="E54" s="834" t="s">
        <v>2415</v>
      </c>
      <c r="F54" s="834" t="s">
        <v>2456</v>
      </c>
      <c r="G54" s="834" t="s">
        <v>2457</v>
      </c>
      <c r="H54" s="851">
        <v>1</v>
      </c>
      <c r="I54" s="851">
        <v>0</v>
      </c>
      <c r="J54" s="834"/>
      <c r="K54" s="834">
        <v>0</v>
      </c>
      <c r="L54" s="851"/>
      <c r="M54" s="851"/>
      <c r="N54" s="834"/>
      <c r="O54" s="834"/>
      <c r="P54" s="851"/>
      <c r="Q54" s="851"/>
      <c r="R54" s="839"/>
      <c r="S54" s="852"/>
    </row>
    <row r="55" spans="1:19" ht="14.4" customHeight="1" x14ac:dyDescent="0.3">
      <c r="A55" s="833" t="s">
        <v>562</v>
      </c>
      <c r="B55" s="834" t="s">
        <v>2404</v>
      </c>
      <c r="C55" s="834" t="s">
        <v>584</v>
      </c>
      <c r="D55" s="834" t="s">
        <v>1367</v>
      </c>
      <c r="E55" s="834" t="s">
        <v>2405</v>
      </c>
      <c r="F55" s="834" t="s">
        <v>2406</v>
      </c>
      <c r="G55" s="834" t="s">
        <v>2407</v>
      </c>
      <c r="H55" s="851"/>
      <c r="I55" s="851"/>
      <c r="J55" s="834"/>
      <c r="K55" s="834"/>
      <c r="L55" s="851">
        <v>0.1</v>
      </c>
      <c r="M55" s="851">
        <v>6.97</v>
      </c>
      <c r="N55" s="834">
        <v>1</v>
      </c>
      <c r="O55" s="834">
        <v>69.699999999999989</v>
      </c>
      <c r="P55" s="851"/>
      <c r="Q55" s="851"/>
      <c r="R55" s="839"/>
      <c r="S55" s="852"/>
    </row>
    <row r="56" spans="1:19" ht="14.4" customHeight="1" x14ac:dyDescent="0.3">
      <c r="A56" s="833" t="s">
        <v>562</v>
      </c>
      <c r="B56" s="834" t="s">
        <v>2404</v>
      </c>
      <c r="C56" s="834" t="s">
        <v>584</v>
      </c>
      <c r="D56" s="834" t="s">
        <v>1367</v>
      </c>
      <c r="E56" s="834" t="s">
        <v>2405</v>
      </c>
      <c r="F56" s="834" t="s">
        <v>2408</v>
      </c>
      <c r="G56" s="834" t="s">
        <v>2409</v>
      </c>
      <c r="H56" s="851">
        <v>1.2</v>
      </c>
      <c r="I56" s="851">
        <v>304.3</v>
      </c>
      <c r="J56" s="834"/>
      <c r="K56" s="834">
        <v>253.58333333333334</v>
      </c>
      <c r="L56" s="851"/>
      <c r="M56" s="851"/>
      <c r="N56" s="834"/>
      <c r="O56" s="834"/>
      <c r="P56" s="851"/>
      <c r="Q56" s="851"/>
      <c r="R56" s="839"/>
      <c r="S56" s="852"/>
    </row>
    <row r="57" spans="1:19" ht="14.4" customHeight="1" x14ac:dyDescent="0.3">
      <c r="A57" s="833" t="s">
        <v>562</v>
      </c>
      <c r="B57" s="834" t="s">
        <v>2404</v>
      </c>
      <c r="C57" s="834" t="s">
        <v>584</v>
      </c>
      <c r="D57" s="834" t="s">
        <v>1367</v>
      </c>
      <c r="E57" s="834" t="s">
        <v>2405</v>
      </c>
      <c r="F57" s="834" t="s">
        <v>2413</v>
      </c>
      <c r="G57" s="834" t="s">
        <v>2414</v>
      </c>
      <c r="H57" s="851">
        <v>0.2</v>
      </c>
      <c r="I57" s="851">
        <v>42</v>
      </c>
      <c r="J57" s="834"/>
      <c r="K57" s="834">
        <v>210</v>
      </c>
      <c r="L57" s="851"/>
      <c r="M57" s="851"/>
      <c r="N57" s="834"/>
      <c r="O57" s="834"/>
      <c r="P57" s="851"/>
      <c r="Q57" s="851"/>
      <c r="R57" s="839"/>
      <c r="S57" s="852"/>
    </row>
    <row r="58" spans="1:19" ht="14.4" customHeight="1" x14ac:dyDescent="0.3">
      <c r="A58" s="833" t="s">
        <v>562</v>
      </c>
      <c r="B58" s="834" t="s">
        <v>2404</v>
      </c>
      <c r="C58" s="834" t="s">
        <v>584</v>
      </c>
      <c r="D58" s="834" t="s">
        <v>1367</v>
      </c>
      <c r="E58" s="834" t="s">
        <v>2415</v>
      </c>
      <c r="F58" s="834" t="s">
        <v>2416</v>
      </c>
      <c r="G58" s="834" t="s">
        <v>2417</v>
      </c>
      <c r="H58" s="851">
        <v>4</v>
      </c>
      <c r="I58" s="851">
        <v>332</v>
      </c>
      <c r="J58" s="834">
        <v>1</v>
      </c>
      <c r="K58" s="834">
        <v>83</v>
      </c>
      <c r="L58" s="851">
        <v>4</v>
      </c>
      <c r="M58" s="851">
        <v>332</v>
      </c>
      <c r="N58" s="834">
        <v>1</v>
      </c>
      <c r="O58" s="834">
        <v>83</v>
      </c>
      <c r="P58" s="851"/>
      <c r="Q58" s="851"/>
      <c r="R58" s="839"/>
      <c r="S58" s="852"/>
    </row>
    <row r="59" spans="1:19" ht="14.4" customHeight="1" x14ac:dyDescent="0.3">
      <c r="A59" s="833" t="s">
        <v>562</v>
      </c>
      <c r="B59" s="834" t="s">
        <v>2404</v>
      </c>
      <c r="C59" s="834" t="s">
        <v>584</v>
      </c>
      <c r="D59" s="834" t="s">
        <v>1367</v>
      </c>
      <c r="E59" s="834" t="s">
        <v>2415</v>
      </c>
      <c r="F59" s="834" t="s">
        <v>2418</v>
      </c>
      <c r="G59" s="834" t="s">
        <v>2419</v>
      </c>
      <c r="H59" s="851"/>
      <c r="I59" s="851"/>
      <c r="J59" s="834"/>
      <c r="K59" s="834"/>
      <c r="L59" s="851">
        <v>1</v>
      </c>
      <c r="M59" s="851">
        <v>37</v>
      </c>
      <c r="N59" s="834">
        <v>1</v>
      </c>
      <c r="O59" s="834">
        <v>37</v>
      </c>
      <c r="P59" s="851">
        <v>1</v>
      </c>
      <c r="Q59" s="851">
        <v>38</v>
      </c>
      <c r="R59" s="839">
        <v>1.027027027027027</v>
      </c>
      <c r="S59" s="852">
        <v>38</v>
      </c>
    </row>
    <row r="60" spans="1:19" ht="14.4" customHeight="1" x14ac:dyDescent="0.3">
      <c r="A60" s="833" t="s">
        <v>562</v>
      </c>
      <c r="B60" s="834" t="s">
        <v>2404</v>
      </c>
      <c r="C60" s="834" t="s">
        <v>584</v>
      </c>
      <c r="D60" s="834" t="s">
        <v>1367</v>
      </c>
      <c r="E60" s="834" t="s">
        <v>2415</v>
      </c>
      <c r="F60" s="834" t="s">
        <v>2426</v>
      </c>
      <c r="G60" s="834" t="s">
        <v>2427</v>
      </c>
      <c r="H60" s="851">
        <v>1</v>
      </c>
      <c r="I60" s="851">
        <v>129</v>
      </c>
      <c r="J60" s="834"/>
      <c r="K60" s="834">
        <v>129</v>
      </c>
      <c r="L60" s="851"/>
      <c r="M60" s="851"/>
      <c r="N60" s="834"/>
      <c r="O60" s="834"/>
      <c r="P60" s="851"/>
      <c r="Q60" s="851"/>
      <c r="R60" s="839"/>
      <c r="S60" s="852"/>
    </row>
    <row r="61" spans="1:19" ht="14.4" customHeight="1" x14ac:dyDescent="0.3">
      <c r="A61" s="833" t="s">
        <v>562</v>
      </c>
      <c r="B61" s="834" t="s">
        <v>2404</v>
      </c>
      <c r="C61" s="834" t="s">
        <v>584</v>
      </c>
      <c r="D61" s="834" t="s">
        <v>1367</v>
      </c>
      <c r="E61" s="834" t="s">
        <v>2415</v>
      </c>
      <c r="F61" s="834" t="s">
        <v>2428</v>
      </c>
      <c r="G61" s="834" t="s">
        <v>2429</v>
      </c>
      <c r="H61" s="851">
        <v>113</v>
      </c>
      <c r="I61" s="851">
        <v>14238</v>
      </c>
      <c r="J61" s="834">
        <v>1.868503937007874</v>
      </c>
      <c r="K61" s="834">
        <v>126</v>
      </c>
      <c r="L61" s="851">
        <v>60</v>
      </c>
      <c r="M61" s="851">
        <v>7620</v>
      </c>
      <c r="N61" s="834">
        <v>1</v>
      </c>
      <c r="O61" s="834">
        <v>127</v>
      </c>
      <c r="P61" s="851">
        <v>72</v>
      </c>
      <c r="Q61" s="851">
        <v>9072</v>
      </c>
      <c r="R61" s="839">
        <v>1.1905511811023621</v>
      </c>
      <c r="S61" s="852">
        <v>126</v>
      </c>
    </row>
    <row r="62" spans="1:19" ht="14.4" customHeight="1" x14ac:dyDescent="0.3">
      <c r="A62" s="833" t="s">
        <v>562</v>
      </c>
      <c r="B62" s="834" t="s">
        <v>2404</v>
      </c>
      <c r="C62" s="834" t="s">
        <v>584</v>
      </c>
      <c r="D62" s="834" t="s">
        <v>1367</v>
      </c>
      <c r="E62" s="834" t="s">
        <v>2415</v>
      </c>
      <c r="F62" s="834" t="s">
        <v>2432</v>
      </c>
      <c r="G62" s="834" t="s">
        <v>2433</v>
      </c>
      <c r="H62" s="851"/>
      <c r="I62" s="851"/>
      <c r="J62" s="834"/>
      <c r="K62" s="834"/>
      <c r="L62" s="851">
        <v>1</v>
      </c>
      <c r="M62" s="851">
        <v>1680</v>
      </c>
      <c r="N62" s="834">
        <v>1</v>
      </c>
      <c r="O62" s="834">
        <v>1680</v>
      </c>
      <c r="P62" s="851"/>
      <c r="Q62" s="851"/>
      <c r="R62" s="839"/>
      <c r="S62" s="852"/>
    </row>
    <row r="63" spans="1:19" ht="14.4" customHeight="1" x14ac:dyDescent="0.3">
      <c r="A63" s="833" t="s">
        <v>562</v>
      </c>
      <c r="B63" s="834" t="s">
        <v>2404</v>
      </c>
      <c r="C63" s="834" t="s">
        <v>584</v>
      </c>
      <c r="D63" s="834" t="s">
        <v>1367</v>
      </c>
      <c r="E63" s="834" t="s">
        <v>2415</v>
      </c>
      <c r="F63" s="834" t="s">
        <v>2434</v>
      </c>
      <c r="G63" s="834" t="s">
        <v>2435</v>
      </c>
      <c r="H63" s="851"/>
      <c r="I63" s="851"/>
      <c r="J63" s="834"/>
      <c r="K63" s="834"/>
      <c r="L63" s="851">
        <v>1</v>
      </c>
      <c r="M63" s="851">
        <v>0</v>
      </c>
      <c r="N63" s="834"/>
      <c r="O63" s="834">
        <v>0</v>
      </c>
      <c r="P63" s="851"/>
      <c r="Q63" s="851"/>
      <c r="R63" s="839"/>
      <c r="S63" s="852"/>
    </row>
    <row r="64" spans="1:19" ht="14.4" customHeight="1" x14ac:dyDescent="0.3">
      <c r="A64" s="833" t="s">
        <v>562</v>
      </c>
      <c r="B64" s="834" t="s">
        <v>2404</v>
      </c>
      <c r="C64" s="834" t="s">
        <v>584</v>
      </c>
      <c r="D64" s="834" t="s">
        <v>1367</v>
      </c>
      <c r="E64" s="834" t="s">
        <v>2415</v>
      </c>
      <c r="F64" s="834" t="s">
        <v>2436</v>
      </c>
      <c r="G64" s="834" t="s">
        <v>2437</v>
      </c>
      <c r="H64" s="851">
        <v>189</v>
      </c>
      <c r="I64" s="851">
        <v>6299.99</v>
      </c>
      <c r="J64" s="834">
        <v>0.99999682540186441</v>
      </c>
      <c r="K64" s="834">
        <v>33.333280423280421</v>
      </c>
      <c r="L64" s="851">
        <v>189</v>
      </c>
      <c r="M64" s="851">
        <v>6300.01</v>
      </c>
      <c r="N64" s="834">
        <v>1</v>
      </c>
      <c r="O64" s="834">
        <v>33.333386243386244</v>
      </c>
      <c r="P64" s="851">
        <v>146</v>
      </c>
      <c r="Q64" s="851">
        <v>4866.67</v>
      </c>
      <c r="R64" s="839">
        <v>0.77248607541892789</v>
      </c>
      <c r="S64" s="852">
        <v>33.333356164383559</v>
      </c>
    </row>
    <row r="65" spans="1:19" ht="14.4" customHeight="1" x14ac:dyDescent="0.3">
      <c r="A65" s="833" t="s">
        <v>562</v>
      </c>
      <c r="B65" s="834" t="s">
        <v>2404</v>
      </c>
      <c r="C65" s="834" t="s">
        <v>584</v>
      </c>
      <c r="D65" s="834" t="s">
        <v>1367</v>
      </c>
      <c r="E65" s="834" t="s">
        <v>2415</v>
      </c>
      <c r="F65" s="834" t="s">
        <v>2438</v>
      </c>
      <c r="G65" s="834" t="s">
        <v>2439</v>
      </c>
      <c r="H65" s="851">
        <v>82</v>
      </c>
      <c r="I65" s="851">
        <v>20582</v>
      </c>
      <c r="J65" s="834">
        <v>0.63808283730158732</v>
      </c>
      <c r="K65" s="834">
        <v>251</v>
      </c>
      <c r="L65" s="851">
        <v>128</v>
      </c>
      <c r="M65" s="851">
        <v>32256</v>
      </c>
      <c r="N65" s="834">
        <v>1</v>
      </c>
      <c r="O65" s="834">
        <v>252</v>
      </c>
      <c r="P65" s="851">
        <v>76</v>
      </c>
      <c r="Q65" s="851">
        <v>19304</v>
      </c>
      <c r="R65" s="839">
        <v>0.59846230158730163</v>
      </c>
      <c r="S65" s="852">
        <v>254</v>
      </c>
    </row>
    <row r="66" spans="1:19" ht="14.4" customHeight="1" x14ac:dyDescent="0.3">
      <c r="A66" s="833" t="s">
        <v>562</v>
      </c>
      <c r="B66" s="834" t="s">
        <v>2404</v>
      </c>
      <c r="C66" s="834" t="s">
        <v>584</v>
      </c>
      <c r="D66" s="834" t="s">
        <v>1367</v>
      </c>
      <c r="E66" s="834" t="s">
        <v>2415</v>
      </c>
      <c r="F66" s="834" t="s">
        <v>2440</v>
      </c>
      <c r="G66" s="834" t="s">
        <v>2441</v>
      </c>
      <c r="H66" s="851">
        <v>1</v>
      </c>
      <c r="I66" s="851">
        <v>116</v>
      </c>
      <c r="J66" s="834"/>
      <c r="K66" s="834">
        <v>116</v>
      </c>
      <c r="L66" s="851"/>
      <c r="M66" s="851"/>
      <c r="N66" s="834"/>
      <c r="O66" s="834"/>
      <c r="P66" s="851"/>
      <c r="Q66" s="851"/>
      <c r="R66" s="839"/>
      <c r="S66" s="852"/>
    </row>
    <row r="67" spans="1:19" ht="14.4" customHeight="1" x14ac:dyDescent="0.3">
      <c r="A67" s="833" t="s">
        <v>562</v>
      </c>
      <c r="B67" s="834" t="s">
        <v>2404</v>
      </c>
      <c r="C67" s="834" t="s">
        <v>584</v>
      </c>
      <c r="D67" s="834" t="s">
        <v>1367</v>
      </c>
      <c r="E67" s="834" t="s">
        <v>2415</v>
      </c>
      <c r="F67" s="834" t="s">
        <v>2444</v>
      </c>
      <c r="G67" s="834" t="s">
        <v>2445</v>
      </c>
      <c r="H67" s="851"/>
      <c r="I67" s="851"/>
      <c r="J67" s="834"/>
      <c r="K67" s="834"/>
      <c r="L67" s="851">
        <v>1</v>
      </c>
      <c r="M67" s="851">
        <v>86</v>
      </c>
      <c r="N67" s="834">
        <v>1</v>
      </c>
      <c r="O67" s="834">
        <v>86</v>
      </c>
      <c r="P67" s="851"/>
      <c r="Q67" s="851"/>
      <c r="R67" s="839"/>
      <c r="S67" s="852"/>
    </row>
    <row r="68" spans="1:19" ht="14.4" customHeight="1" x14ac:dyDescent="0.3">
      <c r="A68" s="833" t="s">
        <v>562</v>
      </c>
      <c r="B68" s="834" t="s">
        <v>2404</v>
      </c>
      <c r="C68" s="834" t="s">
        <v>584</v>
      </c>
      <c r="D68" s="834" t="s">
        <v>1367</v>
      </c>
      <c r="E68" s="834" t="s">
        <v>2415</v>
      </c>
      <c r="F68" s="834" t="s">
        <v>2452</v>
      </c>
      <c r="G68" s="834" t="s">
        <v>2453</v>
      </c>
      <c r="H68" s="851">
        <v>1</v>
      </c>
      <c r="I68" s="851">
        <v>183</v>
      </c>
      <c r="J68" s="834"/>
      <c r="K68" s="834">
        <v>183</v>
      </c>
      <c r="L68" s="851"/>
      <c r="M68" s="851"/>
      <c r="N68" s="834"/>
      <c r="O68" s="834"/>
      <c r="P68" s="851"/>
      <c r="Q68" s="851"/>
      <c r="R68" s="839"/>
      <c r="S68" s="852"/>
    </row>
    <row r="69" spans="1:19" ht="14.4" customHeight="1" x14ac:dyDescent="0.3">
      <c r="A69" s="833" t="s">
        <v>562</v>
      </c>
      <c r="B69" s="834" t="s">
        <v>2404</v>
      </c>
      <c r="C69" s="834" t="s">
        <v>584</v>
      </c>
      <c r="D69" s="834" t="s">
        <v>1367</v>
      </c>
      <c r="E69" s="834" t="s">
        <v>2415</v>
      </c>
      <c r="F69" s="834" t="s">
        <v>2454</v>
      </c>
      <c r="G69" s="834" t="s">
        <v>2455</v>
      </c>
      <c r="H69" s="851"/>
      <c r="I69" s="851"/>
      <c r="J69" s="834"/>
      <c r="K69" s="834"/>
      <c r="L69" s="851">
        <v>6</v>
      </c>
      <c r="M69" s="851">
        <v>2244</v>
      </c>
      <c r="N69" s="834">
        <v>1</v>
      </c>
      <c r="O69" s="834">
        <v>374</v>
      </c>
      <c r="P69" s="851"/>
      <c r="Q69" s="851"/>
      <c r="R69" s="839"/>
      <c r="S69" s="852"/>
    </row>
    <row r="70" spans="1:19" ht="14.4" customHeight="1" x14ac:dyDescent="0.3">
      <c r="A70" s="833" t="s">
        <v>562</v>
      </c>
      <c r="B70" s="834" t="s">
        <v>2404</v>
      </c>
      <c r="C70" s="834" t="s">
        <v>584</v>
      </c>
      <c r="D70" s="834" t="s">
        <v>2398</v>
      </c>
      <c r="E70" s="834" t="s">
        <v>2405</v>
      </c>
      <c r="F70" s="834" t="s">
        <v>2406</v>
      </c>
      <c r="G70" s="834" t="s">
        <v>2407</v>
      </c>
      <c r="H70" s="851"/>
      <c r="I70" s="851"/>
      <c r="J70" s="834"/>
      <c r="K70" s="834"/>
      <c r="L70" s="851"/>
      <c r="M70" s="851"/>
      <c r="N70" s="834"/>
      <c r="O70" s="834"/>
      <c r="P70" s="851">
        <v>0.5</v>
      </c>
      <c r="Q70" s="851">
        <v>34.85</v>
      </c>
      <c r="R70" s="839"/>
      <c r="S70" s="852">
        <v>69.7</v>
      </c>
    </row>
    <row r="71" spans="1:19" ht="14.4" customHeight="1" x14ac:dyDescent="0.3">
      <c r="A71" s="833" t="s">
        <v>562</v>
      </c>
      <c r="B71" s="834" t="s">
        <v>2404</v>
      </c>
      <c r="C71" s="834" t="s">
        <v>584</v>
      </c>
      <c r="D71" s="834" t="s">
        <v>2398</v>
      </c>
      <c r="E71" s="834" t="s">
        <v>2405</v>
      </c>
      <c r="F71" s="834" t="s">
        <v>2408</v>
      </c>
      <c r="G71" s="834" t="s">
        <v>2409</v>
      </c>
      <c r="H71" s="851">
        <v>0.2</v>
      </c>
      <c r="I71" s="851">
        <v>50.71</v>
      </c>
      <c r="J71" s="834">
        <v>0.15323482307436617</v>
      </c>
      <c r="K71" s="834">
        <v>253.54999999999998</v>
      </c>
      <c r="L71" s="851">
        <v>0.9</v>
      </c>
      <c r="M71" s="851">
        <v>330.93</v>
      </c>
      <c r="N71" s="834">
        <v>1</v>
      </c>
      <c r="O71" s="834">
        <v>367.7</v>
      </c>
      <c r="P71" s="851">
        <v>4.5</v>
      </c>
      <c r="Q71" s="851">
        <v>1282.8499999999999</v>
      </c>
      <c r="R71" s="839">
        <v>3.8764995618408724</v>
      </c>
      <c r="S71" s="852">
        <v>285.07777777777778</v>
      </c>
    </row>
    <row r="72" spans="1:19" ht="14.4" customHeight="1" x14ac:dyDescent="0.3">
      <c r="A72" s="833" t="s">
        <v>562</v>
      </c>
      <c r="B72" s="834" t="s">
        <v>2404</v>
      </c>
      <c r="C72" s="834" t="s">
        <v>584</v>
      </c>
      <c r="D72" s="834" t="s">
        <v>2398</v>
      </c>
      <c r="E72" s="834" t="s">
        <v>2405</v>
      </c>
      <c r="F72" s="834" t="s">
        <v>2410</v>
      </c>
      <c r="G72" s="834" t="s">
        <v>633</v>
      </c>
      <c r="H72" s="851"/>
      <c r="I72" s="851"/>
      <c r="J72" s="834"/>
      <c r="K72" s="834"/>
      <c r="L72" s="851"/>
      <c r="M72" s="851"/>
      <c r="N72" s="834"/>
      <c r="O72" s="834"/>
      <c r="P72" s="851">
        <v>0.5</v>
      </c>
      <c r="Q72" s="851">
        <v>34.1</v>
      </c>
      <c r="R72" s="839"/>
      <c r="S72" s="852">
        <v>68.2</v>
      </c>
    </row>
    <row r="73" spans="1:19" ht="14.4" customHeight="1" x14ac:dyDescent="0.3">
      <c r="A73" s="833" t="s">
        <v>562</v>
      </c>
      <c r="B73" s="834" t="s">
        <v>2404</v>
      </c>
      <c r="C73" s="834" t="s">
        <v>584</v>
      </c>
      <c r="D73" s="834" t="s">
        <v>2398</v>
      </c>
      <c r="E73" s="834" t="s">
        <v>2405</v>
      </c>
      <c r="F73" s="834" t="s">
        <v>2413</v>
      </c>
      <c r="G73" s="834" t="s">
        <v>2414</v>
      </c>
      <c r="H73" s="851">
        <v>0.2</v>
      </c>
      <c r="I73" s="851">
        <v>42.01</v>
      </c>
      <c r="J73" s="834">
        <v>2.0004761904761903</v>
      </c>
      <c r="K73" s="834">
        <v>210.04999999999998</v>
      </c>
      <c r="L73" s="851">
        <v>0.1</v>
      </c>
      <c r="M73" s="851">
        <v>21</v>
      </c>
      <c r="N73" s="834">
        <v>1</v>
      </c>
      <c r="O73" s="834">
        <v>210</v>
      </c>
      <c r="P73" s="851"/>
      <c r="Q73" s="851"/>
      <c r="R73" s="839"/>
      <c r="S73" s="852"/>
    </row>
    <row r="74" spans="1:19" ht="14.4" customHeight="1" x14ac:dyDescent="0.3">
      <c r="A74" s="833" t="s">
        <v>562</v>
      </c>
      <c r="B74" s="834" t="s">
        <v>2404</v>
      </c>
      <c r="C74" s="834" t="s">
        <v>584</v>
      </c>
      <c r="D74" s="834" t="s">
        <v>2398</v>
      </c>
      <c r="E74" s="834" t="s">
        <v>2415</v>
      </c>
      <c r="F74" s="834" t="s">
        <v>2416</v>
      </c>
      <c r="G74" s="834" t="s">
        <v>2417</v>
      </c>
      <c r="H74" s="851">
        <v>1</v>
      </c>
      <c r="I74" s="851">
        <v>83</v>
      </c>
      <c r="J74" s="834"/>
      <c r="K74" s="834">
        <v>83</v>
      </c>
      <c r="L74" s="851"/>
      <c r="M74" s="851"/>
      <c r="N74" s="834"/>
      <c r="O74" s="834"/>
      <c r="P74" s="851"/>
      <c r="Q74" s="851"/>
      <c r="R74" s="839"/>
      <c r="S74" s="852"/>
    </row>
    <row r="75" spans="1:19" ht="14.4" customHeight="1" x14ac:dyDescent="0.3">
      <c r="A75" s="833" t="s">
        <v>562</v>
      </c>
      <c r="B75" s="834" t="s">
        <v>2404</v>
      </c>
      <c r="C75" s="834" t="s">
        <v>584</v>
      </c>
      <c r="D75" s="834" t="s">
        <v>2398</v>
      </c>
      <c r="E75" s="834" t="s">
        <v>2415</v>
      </c>
      <c r="F75" s="834" t="s">
        <v>2424</v>
      </c>
      <c r="G75" s="834" t="s">
        <v>2425</v>
      </c>
      <c r="H75" s="851">
        <v>1</v>
      </c>
      <c r="I75" s="851">
        <v>116</v>
      </c>
      <c r="J75" s="834"/>
      <c r="K75" s="834">
        <v>116</v>
      </c>
      <c r="L75" s="851"/>
      <c r="M75" s="851"/>
      <c r="N75" s="834"/>
      <c r="O75" s="834"/>
      <c r="P75" s="851"/>
      <c r="Q75" s="851"/>
      <c r="R75" s="839"/>
      <c r="S75" s="852"/>
    </row>
    <row r="76" spans="1:19" ht="14.4" customHeight="1" x14ac:dyDescent="0.3">
      <c r="A76" s="833" t="s">
        <v>562</v>
      </c>
      <c r="B76" s="834" t="s">
        <v>2404</v>
      </c>
      <c r="C76" s="834" t="s">
        <v>584</v>
      </c>
      <c r="D76" s="834" t="s">
        <v>2398</v>
      </c>
      <c r="E76" s="834" t="s">
        <v>2415</v>
      </c>
      <c r="F76" s="834" t="s">
        <v>2426</v>
      </c>
      <c r="G76" s="834" t="s">
        <v>2427</v>
      </c>
      <c r="H76" s="851"/>
      <c r="I76" s="851"/>
      <c r="J76" s="834"/>
      <c r="K76" s="834"/>
      <c r="L76" s="851">
        <v>1</v>
      </c>
      <c r="M76" s="851">
        <v>130</v>
      </c>
      <c r="N76" s="834">
        <v>1</v>
      </c>
      <c r="O76" s="834">
        <v>130</v>
      </c>
      <c r="P76" s="851">
        <v>5</v>
      </c>
      <c r="Q76" s="851">
        <v>655</v>
      </c>
      <c r="R76" s="839">
        <v>5.0384615384615383</v>
      </c>
      <c r="S76" s="852">
        <v>131</v>
      </c>
    </row>
    <row r="77" spans="1:19" ht="14.4" customHeight="1" x14ac:dyDescent="0.3">
      <c r="A77" s="833" t="s">
        <v>562</v>
      </c>
      <c r="B77" s="834" t="s">
        <v>2404</v>
      </c>
      <c r="C77" s="834" t="s">
        <v>584</v>
      </c>
      <c r="D77" s="834" t="s">
        <v>2398</v>
      </c>
      <c r="E77" s="834" t="s">
        <v>2415</v>
      </c>
      <c r="F77" s="834" t="s">
        <v>2436</v>
      </c>
      <c r="G77" s="834" t="s">
        <v>2437</v>
      </c>
      <c r="H77" s="851">
        <v>56</v>
      </c>
      <c r="I77" s="851">
        <v>1866.6599999999999</v>
      </c>
      <c r="J77" s="834">
        <v>0.6829227245787205</v>
      </c>
      <c r="K77" s="834">
        <v>33.333214285714284</v>
      </c>
      <c r="L77" s="851">
        <v>82</v>
      </c>
      <c r="M77" s="851">
        <v>2733.34</v>
      </c>
      <c r="N77" s="834">
        <v>1</v>
      </c>
      <c r="O77" s="834">
        <v>33.333414634146344</v>
      </c>
      <c r="P77" s="851">
        <v>78</v>
      </c>
      <c r="Q77" s="851">
        <v>2600.0100000000002</v>
      </c>
      <c r="R77" s="839">
        <v>0.95122085068085205</v>
      </c>
      <c r="S77" s="852">
        <v>33.333461538461542</v>
      </c>
    </row>
    <row r="78" spans="1:19" ht="14.4" customHeight="1" x14ac:dyDescent="0.3">
      <c r="A78" s="833" t="s">
        <v>562</v>
      </c>
      <c r="B78" s="834" t="s">
        <v>2404</v>
      </c>
      <c r="C78" s="834" t="s">
        <v>584</v>
      </c>
      <c r="D78" s="834" t="s">
        <v>2398</v>
      </c>
      <c r="E78" s="834" t="s">
        <v>2415</v>
      </c>
      <c r="F78" s="834" t="s">
        <v>2438</v>
      </c>
      <c r="G78" s="834" t="s">
        <v>2439</v>
      </c>
      <c r="H78" s="851">
        <v>7</v>
      </c>
      <c r="I78" s="851">
        <v>1757</v>
      </c>
      <c r="J78" s="834">
        <v>1.162037037037037</v>
      </c>
      <c r="K78" s="834">
        <v>251</v>
      </c>
      <c r="L78" s="851">
        <v>6</v>
      </c>
      <c r="M78" s="851">
        <v>1512</v>
      </c>
      <c r="N78" s="834">
        <v>1</v>
      </c>
      <c r="O78" s="834">
        <v>252</v>
      </c>
      <c r="P78" s="851">
        <v>6</v>
      </c>
      <c r="Q78" s="851">
        <v>1524</v>
      </c>
      <c r="R78" s="839">
        <v>1.0079365079365079</v>
      </c>
      <c r="S78" s="852">
        <v>254</v>
      </c>
    </row>
    <row r="79" spans="1:19" ht="14.4" customHeight="1" x14ac:dyDescent="0.3">
      <c r="A79" s="833" t="s">
        <v>562</v>
      </c>
      <c r="B79" s="834" t="s">
        <v>2404</v>
      </c>
      <c r="C79" s="834" t="s">
        <v>584</v>
      </c>
      <c r="D79" s="834" t="s">
        <v>2398</v>
      </c>
      <c r="E79" s="834" t="s">
        <v>2415</v>
      </c>
      <c r="F79" s="834" t="s">
        <v>2446</v>
      </c>
      <c r="G79" s="834" t="s">
        <v>2447</v>
      </c>
      <c r="H79" s="851"/>
      <c r="I79" s="851"/>
      <c r="J79" s="834"/>
      <c r="K79" s="834"/>
      <c r="L79" s="851">
        <v>1</v>
      </c>
      <c r="M79" s="851">
        <v>32</v>
      </c>
      <c r="N79" s="834">
        <v>1</v>
      </c>
      <c r="O79" s="834">
        <v>32</v>
      </c>
      <c r="P79" s="851">
        <v>1</v>
      </c>
      <c r="Q79" s="851">
        <v>33</v>
      </c>
      <c r="R79" s="839">
        <v>1.03125</v>
      </c>
      <c r="S79" s="852">
        <v>33</v>
      </c>
    </row>
    <row r="80" spans="1:19" ht="14.4" customHeight="1" x14ac:dyDescent="0.3">
      <c r="A80" s="833" t="s">
        <v>562</v>
      </c>
      <c r="B80" s="834" t="s">
        <v>2404</v>
      </c>
      <c r="C80" s="834" t="s">
        <v>584</v>
      </c>
      <c r="D80" s="834" t="s">
        <v>2398</v>
      </c>
      <c r="E80" s="834" t="s">
        <v>2415</v>
      </c>
      <c r="F80" s="834" t="s">
        <v>2454</v>
      </c>
      <c r="G80" s="834" t="s">
        <v>2455</v>
      </c>
      <c r="H80" s="851">
        <v>59</v>
      </c>
      <c r="I80" s="851">
        <v>22007</v>
      </c>
      <c r="J80" s="834">
        <v>0.73552807486631011</v>
      </c>
      <c r="K80" s="834">
        <v>373</v>
      </c>
      <c r="L80" s="851">
        <v>80</v>
      </c>
      <c r="M80" s="851">
        <v>29920</v>
      </c>
      <c r="N80" s="834">
        <v>1</v>
      </c>
      <c r="O80" s="834">
        <v>374</v>
      </c>
      <c r="P80" s="851">
        <v>75</v>
      </c>
      <c r="Q80" s="851">
        <v>28200</v>
      </c>
      <c r="R80" s="839">
        <v>0.94251336898395721</v>
      </c>
      <c r="S80" s="852">
        <v>376</v>
      </c>
    </row>
    <row r="81" spans="1:19" ht="14.4" customHeight="1" x14ac:dyDescent="0.3">
      <c r="A81" s="833" t="s">
        <v>562</v>
      </c>
      <c r="B81" s="834" t="s">
        <v>2404</v>
      </c>
      <c r="C81" s="834" t="s">
        <v>584</v>
      </c>
      <c r="D81" s="834" t="s">
        <v>1368</v>
      </c>
      <c r="E81" s="834" t="s">
        <v>2405</v>
      </c>
      <c r="F81" s="834" t="s">
        <v>2411</v>
      </c>
      <c r="G81" s="834" t="s">
        <v>2412</v>
      </c>
      <c r="H81" s="851"/>
      <c r="I81" s="851"/>
      <c r="J81" s="834"/>
      <c r="K81" s="834"/>
      <c r="L81" s="851">
        <v>0.2</v>
      </c>
      <c r="M81" s="851">
        <v>7.8</v>
      </c>
      <c r="N81" s="834">
        <v>1</v>
      </c>
      <c r="O81" s="834">
        <v>39</v>
      </c>
      <c r="P81" s="851"/>
      <c r="Q81" s="851"/>
      <c r="R81" s="839"/>
      <c r="S81" s="852"/>
    </row>
    <row r="82" spans="1:19" ht="14.4" customHeight="1" x14ac:dyDescent="0.3">
      <c r="A82" s="833" t="s">
        <v>562</v>
      </c>
      <c r="B82" s="834" t="s">
        <v>2404</v>
      </c>
      <c r="C82" s="834" t="s">
        <v>584</v>
      </c>
      <c r="D82" s="834" t="s">
        <v>1368</v>
      </c>
      <c r="E82" s="834" t="s">
        <v>2415</v>
      </c>
      <c r="F82" s="834" t="s">
        <v>2416</v>
      </c>
      <c r="G82" s="834" t="s">
        <v>2417</v>
      </c>
      <c r="H82" s="851"/>
      <c r="I82" s="851"/>
      <c r="J82" s="834"/>
      <c r="K82" s="834"/>
      <c r="L82" s="851">
        <v>3</v>
      </c>
      <c r="M82" s="851">
        <v>249</v>
      </c>
      <c r="N82" s="834">
        <v>1</v>
      </c>
      <c r="O82" s="834">
        <v>83</v>
      </c>
      <c r="P82" s="851">
        <v>3</v>
      </c>
      <c r="Q82" s="851">
        <v>252</v>
      </c>
      <c r="R82" s="839">
        <v>1.0120481927710843</v>
      </c>
      <c r="S82" s="852">
        <v>84</v>
      </c>
    </row>
    <row r="83" spans="1:19" ht="14.4" customHeight="1" x14ac:dyDescent="0.3">
      <c r="A83" s="833" t="s">
        <v>562</v>
      </c>
      <c r="B83" s="834" t="s">
        <v>2404</v>
      </c>
      <c r="C83" s="834" t="s">
        <v>584</v>
      </c>
      <c r="D83" s="834" t="s">
        <v>1368</v>
      </c>
      <c r="E83" s="834" t="s">
        <v>2415</v>
      </c>
      <c r="F83" s="834" t="s">
        <v>2418</v>
      </c>
      <c r="G83" s="834" t="s">
        <v>2419</v>
      </c>
      <c r="H83" s="851">
        <v>1</v>
      </c>
      <c r="I83" s="851">
        <v>37</v>
      </c>
      <c r="J83" s="834">
        <v>3.125E-2</v>
      </c>
      <c r="K83" s="834">
        <v>37</v>
      </c>
      <c r="L83" s="851">
        <v>32</v>
      </c>
      <c r="M83" s="851">
        <v>1184</v>
      </c>
      <c r="N83" s="834">
        <v>1</v>
      </c>
      <c r="O83" s="834">
        <v>37</v>
      </c>
      <c r="P83" s="851">
        <v>98</v>
      </c>
      <c r="Q83" s="851">
        <v>3724</v>
      </c>
      <c r="R83" s="839">
        <v>3.1452702702702702</v>
      </c>
      <c r="S83" s="852">
        <v>38</v>
      </c>
    </row>
    <row r="84" spans="1:19" ht="14.4" customHeight="1" x14ac:dyDescent="0.3">
      <c r="A84" s="833" t="s">
        <v>562</v>
      </c>
      <c r="B84" s="834" t="s">
        <v>2404</v>
      </c>
      <c r="C84" s="834" t="s">
        <v>584</v>
      </c>
      <c r="D84" s="834" t="s">
        <v>1368</v>
      </c>
      <c r="E84" s="834" t="s">
        <v>2415</v>
      </c>
      <c r="F84" s="834" t="s">
        <v>2428</v>
      </c>
      <c r="G84" s="834" t="s">
        <v>2429</v>
      </c>
      <c r="H84" s="851">
        <v>1</v>
      </c>
      <c r="I84" s="851">
        <v>126</v>
      </c>
      <c r="J84" s="834">
        <v>5.277265873680684E-3</v>
      </c>
      <c r="K84" s="834">
        <v>126</v>
      </c>
      <c r="L84" s="851">
        <v>188</v>
      </c>
      <c r="M84" s="851">
        <v>23876</v>
      </c>
      <c r="N84" s="834">
        <v>1</v>
      </c>
      <c r="O84" s="834">
        <v>127</v>
      </c>
      <c r="P84" s="851">
        <v>141</v>
      </c>
      <c r="Q84" s="851">
        <v>17766</v>
      </c>
      <c r="R84" s="839">
        <v>0.74409448818897639</v>
      </c>
      <c r="S84" s="852">
        <v>126</v>
      </c>
    </row>
    <row r="85" spans="1:19" ht="14.4" customHeight="1" x14ac:dyDescent="0.3">
      <c r="A85" s="833" t="s">
        <v>562</v>
      </c>
      <c r="B85" s="834" t="s">
        <v>2404</v>
      </c>
      <c r="C85" s="834" t="s">
        <v>584</v>
      </c>
      <c r="D85" s="834" t="s">
        <v>1368</v>
      </c>
      <c r="E85" s="834" t="s">
        <v>2415</v>
      </c>
      <c r="F85" s="834" t="s">
        <v>2436</v>
      </c>
      <c r="G85" s="834" t="s">
        <v>2437</v>
      </c>
      <c r="H85" s="851">
        <v>1</v>
      </c>
      <c r="I85" s="851">
        <v>33.33</v>
      </c>
      <c r="J85" s="834">
        <v>5.4048707079683324E-3</v>
      </c>
      <c r="K85" s="834">
        <v>33.33</v>
      </c>
      <c r="L85" s="851">
        <v>185</v>
      </c>
      <c r="M85" s="851">
        <v>6166.66</v>
      </c>
      <c r="N85" s="834">
        <v>1</v>
      </c>
      <c r="O85" s="834">
        <v>33.3332972972973</v>
      </c>
      <c r="P85" s="851">
        <v>139</v>
      </c>
      <c r="Q85" s="851">
        <v>4633.34</v>
      </c>
      <c r="R85" s="839">
        <v>0.75135324470621057</v>
      </c>
      <c r="S85" s="852">
        <v>33.333381294964028</v>
      </c>
    </row>
    <row r="86" spans="1:19" ht="14.4" customHeight="1" x14ac:dyDescent="0.3">
      <c r="A86" s="833" t="s">
        <v>562</v>
      </c>
      <c r="B86" s="834" t="s">
        <v>2404</v>
      </c>
      <c r="C86" s="834" t="s">
        <v>584</v>
      </c>
      <c r="D86" s="834" t="s">
        <v>1368</v>
      </c>
      <c r="E86" s="834" t="s">
        <v>2415</v>
      </c>
      <c r="F86" s="834" t="s">
        <v>2438</v>
      </c>
      <c r="G86" s="834" t="s">
        <v>2439</v>
      </c>
      <c r="H86" s="851">
        <v>1</v>
      </c>
      <c r="I86" s="851">
        <v>251</v>
      </c>
      <c r="J86" s="834">
        <v>0.99603174603174605</v>
      </c>
      <c r="K86" s="834">
        <v>251</v>
      </c>
      <c r="L86" s="851">
        <v>1</v>
      </c>
      <c r="M86" s="851">
        <v>252</v>
      </c>
      <c r="N86" s="834">
        <v>1</v>
      </c>
      <c r="O86" s="834">
        <v>252</v>
      </c>
      <c r="P86" s="851"/>
      <c r="Q86" s="851"/>
      <c r="R86" s="839"/>
      <c r="S86" s="852"/>
    </row>
    <row r="87" spans="1:19" ht="14.4" customHeight="1" x14ac:dyDescent="0.3">
      <c r="A87" s="833" t="s">
        <v>562</v>
      </c>
      <c r="B87" s="834" t="s">
        <v>2404</v>
      </c>
      <c r="C87" s="834" t="s">
        <v>584</v>
      </c>
      <c r="D87" s="834" t="s">
        <v>1368</v>
      </c>
      <c r="E87" s="834" t="s">
        <v>2415</v>
      </c>
      <c r="F87" s="834" t="s">
        <v>2440</v>
      </c>
      <c r="G87" s="834" t="s">
        <v>2441</v>
      </c>
      <c r="H87" s="851"/>
      <c r="I87" s="851"/>
      <c r="J87" s="834"/>
      <c r="K87" s="834"/>
      <c r="L87" s="851"/>
      <c r="M87" s="851"/>
      <c r="N87" s="834"/>
      <c r="O87" s="834"/>
      <c r="P87" s="851">
        <v>1</v>
      </c>
      <c r="Q87" s="851">
        <v>116</v>
      </c>
      <c r="R87" s="839"/>
      <c r="S87" s="852">
        <v>116</v>
      </c>
    </row>
    <row r="88" spans="1:19" ht="14.4" customHeight="1" x14ac:dyDescent="0.3">
      <c r="A88" s="833" t="s">
        <v>562</v>
      </c>
      <c r="B88" s="834" t="s">
        <v>2404</v>
      </c>
      <c r="C88" s="834" t="s">
        <v>584</v>
      </c>
      <c r="D88" s="834" t="s">
        <v>1368</v>
      </c>
      <c r="E88" s="834" t="s">
        <v>2415</v>
      </c>
      <c r="F88" s="834" t="s">
        <v>2446</v>
      </c>
      <c r="G88" s="834" t="s">
        <v>2447</v>
      </c>
      <c r="H88" s="851"/>
      <c r="I88" s="851"/>
      <c r="J88" s="834"/>
      <c r="K88" s="834"/>
      <c r="L88" s="851">
        <v>1</v>
      </c>
      <c r="M88" s="851">
        <v>32</v>
      </c>
      <c r="N88" s="834">
        <v>1</v>
      </c>
      <c r="O88" s="834">
        <v>32</v>
      </c>
      <c r="P88" s="851"/>
      <c r="Q88" s="851"/>
      <c r="R88" s="839"/>
      <c r="S88" s="852"/>
    </row>
    <row r="89" spans="1:19" ht="14.4" customHeight="1" x14ac:dyDescent="0.3">
      <c r="A89" s="833" t="s">
        <v>562</v>
      </c>
      <c r="B89" s="834" t="s">
        <v>2404</v>
      </c>
      <c r="C89" s="834" t="s">
        <v>584</v>
      </c>
      <c r="D89" s="834" t="s">
        <v>1369</v>
      </c>
      <c r="E89" s="834" t="s">
        <v>2415</v>
      </c>
      <c r="F89" s="834" t="s">
        <v>2416</v>
      </c>
      <c r="G89" s="834" t="s">
        <v>2417</v>
      </c>
      <c r="H89" s="851">
        <v>7</v>
      </c>
      <c r="I89" s="851">
        <v>581</v>
      </c>
      <c r="J89" s="834">
        <v>1.1666666666666667</v>
      </c>
      <c r="K89" s="834">
        <v>83</v>
      </c>
      <c r="L89" s="851">
        <v>6</v>
      </c>
      <c r="M89" s="851">
        <v>498</v>
      </c>
      <c r="N89" s="834">
        <v>1</v>
      </c>
      <c r="O89" s="834">
        <v>83</v>
      </c>
      <c r="P89" s="851">
        <v>9</v>
      </c>
      <c r="Q89" s="851">
        <v>756</v>
      </c>
      <c r="R89" s="839">
        <v>1.5180722891566265</v>
      </c>
      <c r="S89" s="852">
        <v>84</v>
      </c>
    </row>
    <row r="90" spans="1:19" ht="14.4" customHeight="1" x14ac:dyDescent="0.3">
      <c r="A90" s="833" t="s">
        <v>562</v>
      </c>
      <c r="B90" s="834" t="s">
        <v>2404</v>
      </c>
      <c r="C90" s="834" t="s">
        <v>584</v>
      </c>
      <c r="D90" s="834" t="s">
        <v>1369</v>
      </c>
      <c r="E90" s="834" t="s">
        <v>2415</v>
      </c>
      <c r="F90" s="834" t="s">
        <v>2418</v>
      </c>
      <c r="G90" s="834" t="s">
        <v>2419</v>
      </c>
      <c r="H90" s="851">
        <v>12</v>
      </c>
      <c r="I90" s="851">
        <v>444</v>
      </c>
      <c r="J90" s="834">
        <v>12</v>
      </c>
      <c r="K90" s="834">
        <v>37</v>
      </c>
      <c r="L90" s="851">
        <v>1</v>
      </c>
      <c r="M90" s="851">
        <v>37</v>
      </c>
      <c r="N90" s="834">
        <v>1</v>
      </c>
      <c r="O90" s="834">
        <v>37</v>
      </c>
      <c r="P90" s="851">
        <v>3</v>
      </c>
      <c r="Q90" s="851">
        <v>114</v>
      </c>
      <c r="R90" s="839">
        <v>3.0810810810810811</v>
      </c>
      <c r="S90" s="852">
        <v>38</v>
      </c>
    </row>
    <row r="91" spans="1:19" ht="14.4" customHeight="1" x14ac:dyDescent="0.3">
      <c r="A91" s="833" t="s">
        <v>562</v>
      </c>
      <c r="B91" s="834" t="s">
        <v>2404</v>
      </c>
      <c r="C91" s="834" t="s">
        <v>584</v>
      </c>
      <c r="D91" s="834" t="s">
        <v>1369</v>
      </c>
      <c r="E91" s="834" t="s">
        <v>2415</v>
      </c>
      <c r="F91" s="834" t="s">
        <v>2422</v>
      </c>
      <c r="G91" s="834" t="s">
        <v>2423</v>
      </c>
      <c r="H91" s="851"/>
      <c r="I91" s="851"/>
      <c r="J91" s="834"/>
      <c r="K91" s="834"/>
      <c r="L91" s="851">
        <v>1</v>
      </c>
      <c r="M91" s="851">
        <v>5</v>
      </c>
      <c r="N91" s="834">
        <v>1</v>
      </c>
      <c r="O91" s="834">
        <v>5</v>
      </c>
      <c r="P91" s="851"/>
      <c r="Q91" s="851"/>
      <c r="R91" s="839"/>
      <c r="S91" s="852"/>
    </row>
    <row r="92" spans="1:19" ht="14.4" customHeight="1" x14ac:dyDescent="0.3">
      <c r="A92" s="833" t="s">
        <v>562</v>
      </c>
      <c r="B92" s="834" t="s">
        <v>2404</v>
      </c>
      <c r="C92" s="834" t="s">
        <v>584</v>
      </c>
      <c r="D92" s="834" t="s">
        <v>1369</v>
      </c>
      <c r="E92" s="834" t="s">
        <v>2415</v>
      </c>
      <c r="F92" s="834" t="s">
        <v>2428</v>
      </c>
      <c r="G92" s="834" t="s">
        <v>2429</v>
      </c>
      <c r="H92" s="851">
        <v>133</v>
      </c>
      <c r="I92" s="851">
        <v>16758</v>
      </c>
      <c r="J92" s="834">
        <v>131.95275590551182</v>
      </c>
      <c r="K92" s="834">
        <v>126</v>
      </c>
      <c r="L92" s="851">
        <v>1</v>
      </c>
      <c r="M92" s="851">
        <v>127</v>
      </c>
      <c r="N92" s="834">
        <v>1</v>
      </c>
      <c r="O92" s="834">
        <v>127</v>
      </c>
      <c r="P92" s="851">
        <v>5</v>
      </c>
      <c r="Q92" s="851">
        <v>630</v>
      </c>
      <c r="R92" s="839">
        <v>4.9606299212598426</v>
      </c>
      <c r="S92" s="852">
        <v>126</v>
      </c>
    </row>
    <row r="93" spans="1:19" ht="14.4" customHeight="1" x14ac:dyDescent="0.3">
      <c r="A93" s="833" t="s">
        <v>562</v>
      </c>
      <c r="B93" s="834" t="s">
        <v>2404</v>
      </c>
      <c r="C93" s="834" t="s">
        <v>584</v>
      </c>
      <c r="D93" s="834" t="s">
        <v>1369</v>
      </c>
      <c r="E93" s="834" t="s">
        <v>2415</v>
      </c>
      <c r="F93" s="834" t="s">
        <v>2436</v>
      </c>
      <c r="G93" s="834" t="s">
        <v>2437</v>
      </c>
      <c r="H93" s="851">
        <v>278</v>
      </c>
      <c r="I93" s="851">
        <v>9266.66</v>
      </c>
      <c r="J93" s="834">
        <v>0.94237252283814332</v>
      </c>
      <c r="K93" s="834">
        <v>33.333309352517986</v>
      </c>
      <c r="L93" s="851">
        <v>295</v>
      </c>
      <c r="M93" s="851">
        <v>9833.33</v>
      </c>
      <c r="N93" s="834">
        <v>1</v>
      </c>
      <c r="O93" s="834">
        <v>33.333322033898305</v>
      </c>
      <c r="P93" s="851">
        <v>288</v>
      </c>
      <c r="Q93" s="851">
        <v>9600</v>
      </c>
      <c r="R93" s="839">
        <v>0.97627151738017537</v>
      </c>
      <c r="S93" s="852">
        <v>33.333333333333336</v>
      </c>
    </row>
    <row r="94" spans="1:19" ht="14.4" customHeight="1" x14ac:dyDescent="0.3">
      <c r="A94" s="833" t="s">
        <v>562</v>
      </c>
      <c r="B94" s="834" t="s">
        <v>2404</v>
      </c>
      <c r="C94" s="834" t="s">
        <v>584</v>
      </c>
      <c r="D94" s="834" t="s">
        <v>1369</v>
      </c>
      <c r="E94" s="834" t="s">
        <v>2415</v>
      </c>
      <c r="F94" s="834" t="s">
        <v>2438</v>
      </c>
      <c r="G94" s="834" t="s">
        <v>2439</v>
      </c>
      <c r="H94" s="851">
        <v>127</v>
      </c>
      <c r="I94" s="851">
        <v>31877</v>
      </c>
      <c r="J94" s="834">
        <v>0.48097350473776329</v>
      </c>
      <c r="K94" s="834">
        <v>251</v>
      </c>
      <c r="L94" s="851">
        <v>263</v>
      </c>
      <c r="M94" s="851">
        <v>66276</v>
      </c>
      <c r="N94" s="834">
        <v>1</v>
      </c>
      <c r="O94" s="834">
        <v>252</v>
      </c>
      <c r="P94" s="851">
        <v>43</v>
      </c>
      <c r="Q94" s="851">
        <v>10922</v>
      </c>
      <c r="R94" s="839">
        <v>0.16479570281851649</v>
      </c>
      <c r="S94" s="852">
        <v>254</v>
      </c>
    </row>
    <row r="95" spans="1:19" ht="14.4" customHeight="1" x14ac:dyDescent="0.3">
      <c r="A95" s="833" t="s">
        <v>562</v>
      </c>
      <c r="B95" s="834" t="s">
        <v>2404</v>
      </c>
      <c r="C95" s="834" t="s">
        <v>584</v>
      </c>
      <c r="D95" s="834" t="s">
        <v>1369</v>
      </c>
      <c r="E95" s="834" t="s">
        <v>2415</v>
      </c>
      <c r="F95" s="834" t="s">
        <v>2450</v>
      </c>
      <c r="G95" s="834" t="s">
        <v>2451</v>
      </c>
      <c r="H95" s="851"/>
      <c r="I95" s="851"/>
      <c r="J95" s="834"/>
      <c r="K95" s="834"/>
      <c r="L95" s="851"/>
      <c r="M95" s="851"/>
      <c r="N95" s="834"/>
      <c r="O95" s="834"/>
      <c r="P95" s="851">
        <v>13</v>
      </c>
      <c r="Q95" s="851">
        <v>1508</v>
      </c>
      <c r="R95" s="839"/>
      <c r="S95" s="852">
        <v>116</v>
      </c>
    </row>
    <row r="96" spans="1:19" ht="14.4" customHeight="1" x14ac:dyDescent="0.3">
      <c r="A96" s="833" t="s">
        <v>562</v>
      </c>
      <c r="B96" s="834" t="s">
        <v>2404</v>
      </c>
      <c r="C96" s="834" t="s">
        <v>584</v>
      </c>
      <c r="D96" s="834" t="s">
        <v>1369</v>
      </c>
      <c r="E96" s="834" t="s">
        <v>2415</v>
      </c>
      <c r="F96" s="834" t="s">
        <v>2452</v>
      </c>
      <c r="G96" s="834" t="s">
        <v>2453</v>
      </c>
      <c r="H96" s="851">
        <v>1</v>
      </c>
      <c r="I96" s="851">
        <v>183</v>
      </c>
      <c r="J96" s="834"/>
      <c r="K96" s="834">
        <v>183</v>
      </c>
      <c r="L96" s="851"/>
      <c r="M96" s="851"/>
      <c r="N96" s="834"/>
      <c r="O96" s="834"/>
      <c r="P96" s="851"/>
      <c r="Q96" s="851"/>
      <c r="R96" s="839"/>
      <c r="S96" s="852"/>
    </row>
    <row r="97" spans="1:19" ht="14.4" customHeight="1" x14ac:dyDescent="0.3">
      <c r="A97" s="833" t="s">
        <v>562</v>
      </c>
      <c r="B97" s="834" t="s">
        <v>2404</v>
      </c>
      <c r="C97" s="834" t="s">
        <v>584</v>
      </c>
      <c r="D97" s="834" t="s">
        <v>1369</v>
      </c>
      <c r="E97" s="834" t="s">
        <v>2415</v>
      </c>
      <c r="F97" s="834" t="s">
        <v>2454</v>
      </c>
      <c r="G97" s="834" t="s">
        <v>2455</v>
      </c>
      <c r="H97" s="851">
        <v>22</v>
      </c>
      <c r="I97" s="851">
        <v>8206</v>
      </c>
      <c r="J97" s="834">
        <v>0.59300476947535774</v>
      </c>
      <c r="K97" s="834">
        <v>373</v>
      </c>
      <c r="L97" s="851">
        <v>37</v>
      </c>
      <c r="M97" s="851">
        <v>13838</v>
      </c>
      <c r="N97" s="834">
        <v>1</v>
      </c>
      <c r="O97" s="834">
        <v>374</v>
      </c>
      <c r="P97" s="851">
        <v>244</v>
      </c>
      <c r="Q97" s="851">
        <v>91744</v>
      </c>
      <c r="R97" s="839">
        <v>6.6298598063303942</v>
      </c>
      <c r="S97" s="852">
        <v>376</v>
      </c>
    </row>
    <row r="98" spans="1:19" ht="14.4" customHeight="1" x14ac:dyDescent="0.3">
      <c r="A98" s="833" t="s">
        <v>562</v>
      </c>
      <c r="B98" s="834" t="s">
        <v>2404</v>
      </c>
      <c r="C98" s="834" t="s">
        <v>584</v>
      </c>
      <c r="D98" s="834" t="s">
        <v>1370</v>
      </c>
      <c r="E98" s="834" t="s">
        <v>2405</v>
      </c>
      <c r="F98" s="834" t="s">
        <v>2406</v>
      </c>
      <c r="G98" s="834" t="s">
        <v>2407</v>
      </c>
      <c r="H98" s="851"/>
      <c r="I98" s="851"/>
      <c r="J98" s="834"/>
      <c r="K98" s="834"/>
      <c r="L98" s="851">
        <v>0.5</v>
      </c>
      <c r="M98" s="851">
        <v>34.85</v>
      </c>
      <c r="N98" s="834">
        <v>1</v>
      </c>
      <c r="O98" s="834">
        <v>69.7</v>
      </c>
      <c r="P98" s="851"/>
      <c r="Q98" s="851"/>
      <c r="R98" s="839"/>
      <c r="S98" s="852"/>
    </row>
    <row r="99" spans="1:19" ht="14.4" customHeight="1" x14ac:dyDescent="0.3">
      <c r="A99" s="833" t="s">
        <v>562</v>
      </c>
      <c r="B99" s="834" t="s">
        <v>2404</v>
      </c>
      <c r="C99" s="834" t="s">
        <v>584</v>
      </c>
      <c r="D99" s="834" t="s">
        <v>1370</v>
      </c>
      <c r="E99" s="834" t="s">
        <v>2415</v>
      </c>
      <c r="F99" s="834" t="s">
        <v>2416</v>
      </c>
      <c r="G99" s="834" t="s">
        <v>2417</v>
      </c>
      <c r="H99" s="851"/>
      <c r="I99" s="851"/>
      <c r="J99" s="834"/>
      <c r="K99" s="834"/>
      <c r="L99" s="851">
        <v>3</v>
      </c>
      <c r="M99" s="851">
        <v>249</v>
      </c>
      <c r="N99" s="834">
        <v>1</v>
      </c>
      <c r="O99" s="834">
        <v>83</v>
      </c>
      <c r="P99" s="851">
        <v>9</v>
      </c>
      <c r="Q99" s="851">
        <v>756</v>
      </c>
      <c r="R99" s="839">
        <v>3.036144578313253</v>
      </c>
      <c r="S99" s="852">
        <v>84</v>
      </c>
    </row>
    <row r="100" spans="1:19" ht="14.4" customHeight="1" x14ac:dyDescent="0.3">
      <c r="A100" s="833" t="s">
        <v>562</v>
      </c>
      <c r="B100" s="834" t="s">
        <v>2404</v>
      </c>
      <c r="C100" s="834" t="s">
        <v>584</v>
      </c>
      <c r="D100" s="834" t="s">
        <v>1370</v>
      </c>
      <c r="E100" s="834" t="s">
        <v>2415</v>
      </c>
      <c r="F100" s="834" t="s">
        <v>2418</v>
      </c>
      <c r="G100" s="834" t="s">
        <v>2419</v>
      </c>
      <c r="H100" s="851"/>
      <c r="I100" s="851"/>
      <c r="J100" s="834"/>
      <c r="K100" s="834"/>
      <c r="L100" s="851"/>
      <c r="M100" s="851"/>
      <c r="N100" s="834"/>
      <c r="O100" s="834"/>
      <c r="P100" s="851">
        <v>32</v>
      </c>
      <c r="Q100" s="851">
        <v>1216</v>
      </c>
      <c r="R100" s="839"/>
      <c r="S100" s="852">
        <v>38</v>
      </c>
    </row>
    <row r="101" spans="1:19" ht="14.4" customHeight="1" x14ac:dyDescent="0.3">
      <c r="A101" s="833" t="s">
        <v>562</v>
      </c>
      <c r="B101" s="834" t="s">
        <v>2404</v>
      </c>
      <c r="C101" s="834" t="s">
        <v>584</v>
      </c>
      <c r="D101" s="834" t="s">
        <v>1370</v>
      </c>
      <c r="E101" s="834" t="s">
        <v>2415</v>
      </c>
      <c r="F101" s="834" t="s">
        <v>2428</v>
      </c>
      <c r="G101" s="834" t="s">
        <v>2429</v>
      </c>
      <c r="H101" s="851">
        <v>23</v>
      </c>
      <c r="I101" s="851">
        <v>2898</v>
      </c>
      <c r="J101" s="834"/>
      <c r="K101" s="834">
        <v>126</v>
      </c>
      <c r="L101" s="851"/>
      <c r="M101" s="851"/>
      <c r="N101" s="834"/>
      <c r="O101" s="834"/>
      <c r="P101" s="851"/>
      <c r="Q101" s="851"/>
      <c r="R101" s="839"/>
      <c r="S101" s="852"/>
    </row>
    <row r="102" spans="1:19" ht="14.4" customHeight="1" x14ac:dyDescent="0.3">
      <c r="A102" s="833" t="s">
        <v>562</v>
      </c>
      <c r="B102" s="834" t="s">
        <v>2404</v>
      </c>
      <c r="C102" s="834" t="s">
        <v>584</v>
      </c>
      <c r="D102" s="834" t="s">
        <v>1370</v>
      </c>
      <c r="E102" s="834" t="s">
        <v>2415</v>
      </c>
      <c r="F102" s="834" t="s">
        <v>2436</v>
      </c>
      <c r="G102" s="834" t="s">
        <v>2437</v>
      </c>
      <c r="H102" s="851">
        <v>309</v>
      </c>
      <c r="I102" s="851">
        <v>10300</v>
      </c>
      <c r="J102" s="834">
        <v>0.93072429325947781</v>
      </c>
      <c r="K102" s="834">
        <v>33.333333333333336</v>
      </c>
      <c r="L102" s="851">
        <v>332</v>
      </c>
      <c r="M102" s="851">
        <v>11066.65</v>
      </c>
      <c r="N102" s="834">
        <v>1</v>
      </c>
      <c r="O102" s="834">
        <v>33.33328313253012</v>
      </c>
      <c r="P102" s="851">
        <v>296</v>
      </c>
      <c r="Q102" s="851">
        <v>9866.67</v>
      </c>
      <c r="R102" s="839">
        <v>0.89156790898781479</v>
      </c>
      <c r="S102" s="852">
        <v>33.333344594594593</v>
      </c>
    </row>
    <row r="103" spans="1:19" ht="14.4" customHeight="1" x14ac:dyDescent="0.3">
      <c r="A103" s="833" t="s">
        <v>562</v>
      </c>
      <c r="B103" s="834" t="s">
        <v>2404</v>
      </c>
      <c r="C103" s="834" t="s">
        <v>584</v>
      </c>
      <c r="D103" s="834" t="s">
        <v>1370</v>
      </c>
      <c r="E103" s="834" t="s">
        <v>2415</v>
      </c>
      <c r="F103" s="834" t="s">
        <v>2438</v>
      </c>
      <c r="G103" s="834" t="s">
        <v>2439</v>
      </c>
      <c r="H103" s="851">
        <v>363</v>
      </c>
      <c r="I103" s="851">
        <v>91113</v>
      </c>
      <c r="J103" s="834">
        <v>0.86704921776864219</v>
      </c>
      <c r="K103" s="834">
        <v>251</v>
      </c>
      <c r="L103" s="851">
        <v>417</v>
      </c>
      <c r="M103" s="851">
        <v>105084</v>
      </c>
      <c r="N103" s="834">
        <v>1</v>
      </c>
      <c r="O103" s="834">
        <v>252</v>
      </c>
      <c r="P103" s="851">
        <v>393</v>
      </c>
      <c r="Q103" s="851">
        <v>99822</v>
      </c>
      <c r="R103" s="839">
        <v>0.94992577366678088</v>
      </c>
      <c r="S103" s="852">
        <v>254</v>
      </c>
    </row>
    <row r="104" spans="1:19" ht="14.4" customHeight="1" x14ac:dyDescent="0.3">
      <c r="A104" s="833" t="s">
        <v>562</v>
      </c>
      <c r="B104" s="834" t="s">
        <v>2404</v>
      </c>
      <c r="C104" s="834" t="s">
        <v>584</v>
      </c>
      <c r="D104" s="834" t="s">
        <v>1370</v>
      </c>
      <c r="E104" s="834" t="s">
        <v>2415</v>
      </c>
      <c r="F104" s="834" t="s">
        <v>2440</v>
      </c>
      <c r="G104" s="834" t="s">
        <v>2441</v>
      </c>
      <c r="H104" s="851">
        <v>49</v>
      </c>
      <c r="I104" s="851">
        <v>5684</v>
      </c>
      <c r="J104" s="834">
        <v>1.3611111111111112</v>
      </c>
      <c r="K104" s="834">
        <v>116</v>
      </c>
      <c r="L104" s="851">
        <v>36</v>
      </c>
      <c r="M104" s="851">
        <v>4176</v>
      </c>
      <c r="N104" s="834">
        <v>1</v>
      </c>
      <c r="O104" s="834">
        <v>116</v>
      </c>
      <c r="P104" s="851">
        <v>53</v>
      </c>
      <c r="Q104" s="851">
        <v>6148</v>
      </c>
      <c r="R104" s="839">
        <v>1.4722222222222223</v>
      </c>
      <c r="S104" s="852">
        <v>116</v>
      </c>
    </row>
    <row r="105" spans="1:19" ht="14.4" customHeight="1" x14ac:dyDescent="0.3">
      <c r="A105" s="833" t="s">
        <v>562</v>
      </c>
      <c r="B105" s="834" t="s">
        <v>2404</v>
      </c>
      <c r="C105" s="834" t="s">
        <v>584</v>
      </c>
      <c r="D105" s="834" t="s">
        <v>1370</v>
      </c>
      <c r="E105" s="834" t="s">
        <v>2415</v>
      </c>
      <c r="F105" s="834" t="s">
        <v>2452</v>
      </c>
      <c r="G105" s="834" t="s">
        <v>2453</v>
      </c>
      <c r="H105" s="851">
        <v>12</v>
      </c>
      <c r="I105" s="851">
        <v>2196</v>
      </c>
      <c r="J105" s="834">
        <v>0.34447058823529414</v>
      </c>
      <c r="K105" s="834">
        <v>183</v>
      </c>
      <c r="L105" s="851">
        <v>17</v>
      </c>
      <c r="M105" s="851">
        <v>6375</v>
      </c>
      <c r="N105" s="834">
        <v>1</v>
      </c>
      <c r="O105" s="834">
        <v>375</v>
      </c>
      <c r="P105" s="851">
        <v>20</v>
      </c>
      <c r="Q105" s="851">
        <v>7520</v>
      </c>
      <c r="R105" s="839">
        <v>1.179607843137255</v>
      </c>
      <c r="S105" s="852">
        <v>376</v>
      </c>
    </row>
    <row r="106" spans="1:19" ht="14.4" customHeight="1" x14ac:dyDescent="0.3">
      <c r="A106" s="833" t="s">
        <v>562</v>
      </c>
      <c r="B106" s="834" t="s">
        <v>2404</v>
      </c>
      <c r="C106" s="834" t="s">
        <v>584</v>
      </c>
      <c r="D106" s="834" t="s">
        <v>1371</v>
      </c>
      <c r="E106" s="834" t="s">
        <v>2415</v>
      </c>
      <c r="F106" s="834" t="s">
        <v>2416</v>
      </c>
      <c r="G106" s="834" t="s">
        <v>2417</v>
      </c>
      <c r="H106" s="851">
        <v>3</v>
      </c>
      <c r="I106" s="851">
        <v>249</v>
      </c>
      <c r="J106" s="834">
        <v>1.5</v>
      </c>
      <c r="K106" s="834">
        <v>83</v>
      </c>
      <c r="L106" s="851">
        <v>2</v>
      </c>
      <c r="M106" s="851">
        <v>166</v>
      </c>
      <c r="N106" s="834">
        <v>1</v>
      </c>
      <c r="O106" s="834">
        <v>83</v>
      </c>
      <c r="P106" s="851">
        <v>3</v>
      </c>
      <c r="Q106" s="851">
        <v>252</v>
      </c>
      <c r="R106" s="839">
        <v>1.5180722891566265</v>
      </c>
      <c r="S106" s="852">
        <v>84</v>
      </c>
    </row>
    <row r="107" spans="1:19" ht="14.4" customHeight="1" x14ac:dyDescent="0.3">
      <c r="A107" s="833" t="s">
        <v>562</v>
      </c>
      <c r="B107" s="834" t="s">
        <v>2404</v>
      </c>
      <c r="C107" s="834" t="s">
        <v>584</v>
      </c>
      <c r="D107" s="834" t="s">
        <v>1371</v>
      </c>
      <c r="E107" s="834" t="s">
        <v>2415</v>
      </c>
      <c r="F107" s="834" t="s">
        <v>2418</v>
      </c>
      <c r="G107" s="834" t="s">
        <v>2419</v>
      </c>
      <c r="H107" s="851"/>
      <c r="I107" s="851"/>
      <c r="J107" s="834"/>
      <c r="K107" s="834"/>
      <c r="L107" s="851">
        <v>3</v>
      </c>
      <c r="M107" s="851">
        <v>111</v>
      </c>
      <c r="N107" s="834">
        <v>1</v>
      </c>
      <c r="O107" s="834">
        <v>37</v>
      </c>
      <c r="P107" s="851"/>
      <c r="Q107" s="851"/>
      <c r="R107" s="839"/>
      <c r="S107" s="852"/>
    </row>
    <row r="108" spans="1:19" ht="14.4" customHeight="1" x14ac:dyDescent="0.3">
      <c r="A108" s="833" t="s">
        <v>562</v>
      </c>
      <c r="B108" s="834" t="s">
        <v>2404</v>
      </c>
      <c r="C108" s="834" t="s">
        <v>584</v>
      </c>
      <c r="D108" s="834" t="s">
        <v>1371</v>
      </c>
      <c r="E108" s="834" t="s">
        <v>2415</v>
      </c>
      <c r="F108" s="834" t="s">
        <v>2428</v>
      </c>
      <c r="G108" s="834" t="s">
        <v>2429</v>
      </c>
      <c r="H108" s="851">
        <v>192</v>
      </c>
      <c r="I108" s="851">
        <v>24192</v>
      </c>
      <c r="J108" s="834">
        <v>1.0582677165354331</v>
      </c>
      <c r="K108" s="834">
        <v>126</v>
      </c>
      <c r="L108" s="851">
        <v>180</v>
      </c>
      <c r="M108" s="851">
        <v>22860</v>
      </c>
      <c r="N108" s="834">
        <v>1</v>
      </c>
      <c r="O108" s="834">
        <v>127</v>
      </c>
      <c r="P108" s="851">
        <v>188</v>
      </c>
      <c r="Q108" s="851">
        <v>23688</v>
      </c>
      <c r="R108" s="839">
        <v>1.036220472440945</v>
      </c>
      <c r="S108" s="852">
        <v>126</v>
      </c>
    </row>
    <row r="109" spans="1:19" ht="14.4" customHeight="1" x14ac:dyDescent="0.3">
      <c r="A109" s="833" t="s">
        <v>562</v>
      </c>
      <c r="B109" s="834" t="s">
        <v>2404</v>
      </c>
      <c r="C109" s="834" t="s">
        <v>584</v>
      </c>
      <c r="D109" s="834" t="s">
        <v>1371</v>
      </c>
      <c r="E109" s="834" t="s">
        <v>2415</v>
      </c>
      <c r="F109" s="834" t="s">
        <v>2436</v>
      </c>
      <c r="G109" s="834" t="s">
        <v>2437</v>
      </c>
      <c r="H109" s="851">
        <v>232</v>
      </c>
      <c r="I109" s="851">
        <v>7733.32</v>
      </c>
      <c r="J109" s="834">
        <v>1.0545455537191886</v>
      </c>
      <c r="K109" s="834">
        <v>33.333275862068966</v>
      </c>
      <c r="L109" s="851">
        <v>220</v>
      </c>
      <c r="M109" s="851">
        <v>7333.32</v>
      </c>
      <c r="N109" s="834">
        <v>1</v>
      </c>
      <c r="O109" s="834">
        <v>33.333272727272728</v>
      </c>
      <c r="P109" s="851">
        <v>208</v>
      </c>
      <c r="Q109" s="851">
        <v>6933.33</v>
      </c>
      <c r="R109" s="839">
        <v>0.94545580991965439</v>
      </c>
      <c r="S109" s="852">
        <v>33.333317307692305</v>
      </c>
    </row>
    <row r="110" spans="1:19" ht="14.4" customHeight="1" x14ac:dyDescent="0.3">
      <c r="A110" s="833" t="s">
        <v>562</v>
      </c>
      <c r="B110" s="834" t="s">
        <v>2404</v>
      </c>
      <c r="C110" s="834" t="s">
        <v>584</v>
      </c>
      <c r="D110" s="834" t="s">
        <v>1371</v>
      </c>
      <c r="E110" s="834" t="s">
        <v>2415</v>
      </c>
      <c r="F110" s="834" t="s">
        <v>2438</v>
      </c>
      <c r="G110" s="834" t="s">
        <v>2439</v>
      </c>
      <c r="H110" s="851">
        <v>49</v>
      </c>
      <c r="I110" s="851">
        <v>12299</v>
      </c>
      <c r="J110" s="834">
        <v>0.95697167755991286</v>
      </c>
      <c r="K110" s="834">
        <v>251</v>
      </c>
      <c r="L110" s="851">
        <v>51</v>
      </c>
      <c r="M110" s="851">
        <v>12852</v>
      </c>
      <c r="N110" s="834">
        <v>1</v>
      </c>
      <c r="O110" s="834">
        <v>252</v>
      </c>
      <c r="P110" s="851">
        <v>25</v>
      </c>
      <c r="Q110" s="851">
        <v>6350</v>
      </c>
      <c r="R110" s="839">
        <v>0.49408652349828819</v>
      </c>
      <c r="S110" s="852">
        <v>254</v>
      </c>
    </row>
    <row r="111" spans="1:19" ht="14.4" customHeight="1" x14ac:dyDescent="0.3">
      <c r="A111" s="833" t="s">
        <v>562</v>
      </c>
      <c r="B111" s="834" t="s">
        <v>2404</v>
      </c>
      <c r="C111" s="834" t="s">
        <v>584</v>
      </c>
      <c r="D111" s="834" t="s">
        <v>1371</v>
      </c>
      <c r="E111" s="834" t="s">
        <v>2415</v>
      </c>
      <c r="F111" s="834" t="s">
        <v>2448</v>
      </c>
      <c r="G111" s="834" t="s">
        <v>2449</v>
      </c>
      <c r="H111" s="851"/>
      <c r="I111" s="851"/>
      <c r="J111" s="834"/>
      <c r="K111" s="834"/>
      <c r="L111" s="851">
        <v>1</v>
      </c>
      <c r="M111" s="851">
        <v>59</v>
      </c>
      <c r="N111" s="834">
        <v>1</v>
      </c>
      <c r="O111" s="834">
        <v>59</v>
      </c>
      <c r="P111" s="851">
        <v>3</v>
      </c>
      <c r="Q111" s="851">
        <v>183</v>
      </c>
      <c r="R111" s="839">
        <v>3.1016949152542375</v>
      </c>
      <c r="S111" s="852">
        <v>61</v>
      </c>
    </row>
    <row r="112" spans="1:19" ht="14.4" customHeight="1" x14ac:dyDescent="0.3">
      <c r="A112" s="833" t="s">
        <v>562</v>
      </c>
      <c r="B112" s="834" t="s">
        <v>2404</v>
      </c>
      <c r="C112" s="834" t="s">
        <v>584</v>
      </c>
      <c r="D112" s="834" t="s">
        <v>1371</v>
      </c>
      <c r="E112" s="834" t="s">
        <v>2415</v>
      </c>
      <c r="F112" s="834" t="s">
        <v>2454</v>
      </c>
      <c r="G112" s="834" t="s">
        <v>2455</v>
      </c>
      <c r="H112" s="851"/>
      <c r="I112" s="851"/>
      <c r="J112" s="834"/>
      <c r="K112" s="834"/>
      <c r="L112" s="851"/>
      <c r="M112" s="851"/>
      <c r="N112" s="834"/>
      <c r="O112" s="834"/>
      <c r="P112" s="851">
        <v>2</v>
      </c>
      <c r="Q112" s="851">
        <v>752</v>
      </c>
      <c r="R112" s="839"/>
      <c r="S112" s="852">
        <v>376</v>
      </c>
    </row>
    <row r="113" spans="1:19" ht="14.4" customHeight="1" x14ac:dyDescent="0.3">
      <c r="A113" s="833" t="s">
        <v>562</v>
      </c>
      <c r="B113" s="834" t="s">
        <v>2404</v>
      </c>
      <c r="C113" s="834" t="s">
        <v>584</v>
      </c>
      <c r="D113" s="834" t="s">
        <v>1372</v>
      </c>
      <c r="E113" s="834" t="s">
        <v>2405</v>
      </c>
      <c r="F113" s="834" t="s">
        <v>2408</v>
      </c>
      <c r="G113" s="834" t="s">
        <v>2409</v>
      </c>
      <c r="H113" s="851"/>
      <c r="I113" s="851"/>
      <c r="J113" s="834"/>
      <c r="K113" s="834"/>
      <c r="L113" s="851"/>
      <c r="M113" s="851"/>
      <c r="N113" s="834"/>
      <c r="O113" s="834"/>
      <c r="P113" s="851">
        <v>0.9</v>
      </c>
      <c r="Q113" s="851">
        <v>256.57</v>
      </c>
      <c r="R113" s="839"/>
      <c r="S113" s="852">
        <v>285.07777777777778</v>
      </c>
    </row>
    <row r="114" spans="1:19" ht="14.4" customHeight="1" x14ac:dyDescent="0.3">
      <c r="A114" s="833" t="s">
        <v>562</v>
      </c>
      <c r="B114" s="834" t="s">
        <v>2404</v>
      </c>
      <c r="C114" s="834" t="s">
        <v>584</v>
      </c>
      <c r="D114" s="834" t="s">
        <v>1372</v>
      </c>
      <c r="E114" s="834" t="s">
        <v>2415</v>
      </c>
      <c r="F114" s="834" t="s">
        <v>2416</v>
      </c>
      <c r="G114" s="834" t="s">
        <v>2417</v>
      </c>
      <c r="H114" s="851">
        <v>3</v>
      </c>
      <c r="I114" s="851">
        <v>249</v>
      </c>
      <c r="J114" s="834">
        <v>3</v>
      </c>
      <c r="K114" s="834">
        <v>83</v>
      </c>
      <c r="L114" s="851">
        <v>1</v>
      </c>
      <c r="M114" s="851">
        <v>83</v>
      </c>
      <c r="N114" s="834">
        <v>1</v>
      </c>
      <c r="O114" s="834">
        <v>83</v>
      </c>
      <c r="P114" s="851">
        <v>2</v>
      </c>
      <c r="Q114" s="851">
        <v>168</v>
      </c>
      <c r="R114" s="839">
        <v>2.0240963855421685</v>
      </c>
      <c r="S114" s="852">
        <v>84</v>
      </c>
    </row>
    <row r="115" spans="1:19" ht="14.4" customHeight="1" x14ac:dyDescent="0.3">
      <c r="A115" s="833" t="s">
        <v>562</v>
      </c>
      <c r="B115" s="834" t="s">
        <v>2404</v>
      </c>
      <c r="C115" s="834" t="s">
        <v>584</v>
      </c>
      <c r="D115" s="834" t="s">
        <v>1372</v>
      </c>
      <c r="E115" s="834" t="s">
        <v>2415</v>
      </c>
      <c r="F115" s="834" t="s">
        <v>2418</v>
      </c>
      <c r="G115" s="834" t="s">
        <v>2419</v>
      </c>
      <c r="H115" s="851">
        <v>40</v>
      </c>
      <c r="I115" s="851">
        <v>1480</v>
      </c>
      <c r="J115" s="834">
        <v>0.55555555555555558</v>
      </c>
      <c r="K115" s="834">
        <v>37</v>
      </c>
      <c r="L115" s="851">
        <v>72</v>
      </c>
      <c r="M115" s="851">
        <v>2664</v>
      </c>
      <c r="N115" s="834">
        <v>1</v>
      </c>
      <c r="O115" s="834">
        <v>37</v>
      </c>
      <c r="P115" s="851">
        <v>61</v>
      </c>
      <c r="Q115" s="851">
        <v>2318</v>
      </c>
      <c r="R115" s="839">
        <v>0.87012012012012008</v>
      </c>
      <c r="S115" s="852">
        <v>38</v>
      </c>
    </row>
    <row r="116" spans="1:19" ht="14.4" customHeight="1" x14ac:dyDescent="0.3">
      <c r="A116" s="833" t="s">
        <v>562</v>
      </c>
      <c r="B116" s="834" t="s">
        <v>2404</v>
      </c>
      <c r="C116" s="834" t="s">
        <v>584</v>
      </c>
      <c r="D116" s="834" t="s">
        <v>1372</v>
      </c>
      <c r="E116" s="834" t="s">
        <v>2415</v>
      </c>
      <c r="F116" s="834" t="s">
        <v>2426</v>
      </c>
      <c r="G116" s="834" t="s">
        <v>2427</v>
      </c>
      <c r="H116" s="851"/>
      <c r="I116" s="851"/>
      <c r="J116" s="834"/>
      <c r="K116" s="834"/>
      <c r="L116" s="851"/>
      <c r="M116" s="851"/>
      <c r="N116" s="834"/>
      <c r="O116" s="834"/>
      <c r="P116" s="851">
        <v>1</v>
      </c>
      <c r="Q116" s="851">
        <v>131</v>
      </c>
      <c r="R116" s="839"/>
      <c r="S116" s="852">
        <v>131</v>
      </c>
    </row>
    <row r="117" spans="1:19" ht="14.4" customHeight="1" x14ac:dyDescent="0.3">
      <c r="A117" s="833" t="s">
        <v>562</v>
      </c>
      <c r="B117" s="834" t="s">
        <v>2404</v>
      </c>
      <c r="C117" s="834" t="s">
        <v>584</v>
      </c>
      <c r="D117" s="834" t="s">
        <v>1372</v>
      </c>
      <c r="E117" s="834" t="s">
        <v>2415</v>
      </c>
      <c r="F117" s="834" t="s">
        <v>2428</v>
      </c>
      <c r="G117" s="834" t="s">
        <v>2429</v>
      </c>
      <c r="H117" s="851">
        <v>119</v>
      </c>
      <c r="I117" s="851">
        <v>14994</v>
      </c>
      <c r="J117" s="834">
        <v>1.0177844148791746</v>
      </c>
      <c r="K117" s="834">
        <v>126</v>
      </c>
      <c r="L117" s="851">
        <v>116</v>
      </c>
      <c r="M117" s="851">
        <v>14732</v>
      </c>
      <c r="N117" s="834">
        <v>1</v>
      </c>
      <c r="O117" s="834">
        <v>127</v>
      </c>
      <c r="P117" s="851">
        <v>90</v>
      </c>
      <c r="Q117" s="851">
        <v>11340</v>
      </c>
      <c r="R117" s="839">
        <v>0.76975291881618246</v>
      </c>
      <c r="S117" s="852">
        <v>126</v>
      </c>
    </row>
    <row r="118" spans="1:19" ht="14.4" customHeight="1" x14ac:dyDescent="0.3">
      <c r="A118" s="833" t="s">
        <v>562</v>
      </c>
      <c r="B118" s="834" t="s">
        <v>2404</v>
      </c>
      <c r="C118" s="834" t="s">
        <v>584</v>
      </c>
      <c r="D118" s="834" t="s">
        <v>1372</v>
      </c>
      <c r="E118" s="834" t="s">
        <v>2415</v>
      </c>
      <c r="F118" s="834" t="s">
        <v>2436</v>
      </c>
      <c r="G118" s="834" t="s">
        <v>2437</v>
      </c>
      <c r="H118" s="851">
        <v>175</v>
      </c>
      <c r="I118" s="851">
        <v>5833.33</v>
      </c>
      <c r="J118" s="834">
        <v>0.81775692418547863</v>
      </c>
      <c r="K118" s="834">
        <v>33.333314285714287</v>
      </c>
      <c r="L118" s="851">
        <v>214</v>
      </c>
      <c r="M118" s="851">
        <v>7133.33</v>
      </c>
      <c r="N118" s="834">
        <v>1</v>
      </c>
      <c r="O118" s="834">
        <v>33.333317757009347</v>
      </c>
      <c r="P118" s="851">
        <v>141</v>
      </c>
      <c r="Q118" s="851">
        <v>4700.01</v>
      </c>
      <c r="R118" s="839">
        <v>0.65888021443000677</v>
      </c>
      <c r="S118" s="852">
        <v>33.333404255319152</v>
      </c>
    </row>
    <row r="119" spans="1:19" ht="14.4" customHeight="1" x14ac:dyDescent="0.3">
      <c r="A119" s="833" t="s">
        <v>562</v>
      </c>
      <c r="B119" s="834" t="s">
        <v>2404</v>
      </c>
      <c r="C119" s="834" t="s">
        <v>584</v>
      </c>
      <c r="D119" s="834" t="s">
        <v>1372</v>
      </c>
      <c r="E119" s="834" t="s">
        <v>2415</v>
      </c>
      <c r="F119" s="834" t="s">
        <v>2438</v>
      </c>
      <c r="G119" s="834" t="s">
        <v>2439</v>
      </c>
      <c r="H119" s="851">
        <v>20</v>
      </c>
      <c r="I119" s="851">
        <v>5020</v>
      </c>
      <c r="J119" s="834">
        <v>0.44268077601410932</v>
      </c>
      <c r="K119" s="834">
        <v>251</v>
      </c>
      <c r="L119" s="851">
        <v>45</v>
      </c>
      <c r="M119" s="851">
        <v>11340</v>
      </c>
      <c r="N119" s="834">
        <v>1</v>
      </c>
      <c r="O119" s="834">
        <v>252</v>
      </c>
      <c r="P119" s="851">
        <v>15</v>
      </c>
      <c r="Q119" s="851">
        <v>3810</v>
      </c>
      <c r="R119" s="839">
        <v>0.33597883597883599</v>
      </c>
      <c r="S119" s="852">
        <v>254</v>
      </c>
    </row>
    <row r="120" spans="1:19" ht="14.4" customHeight="1" x14ac:dyDescent="0.3">
      <c r="A120" s="833" t="s">
        <v>562</v>
      </c>
      <c r="B120" s="834" t="s">
        <v>2404</v>
      </c>
      <c r="C120" s="834" t="s">
        <v>584</v>
      </c>
      <c r="D120" s="834" t="s">
        <v>1372</v>
      </c>
      <c r="E120" s="834" t="s">
        <v>2415</v>
      </c>
      <c r="F120" s="834" t="s">
        <v>2440</v>
      </c>
      <c r="G120" s="834" t="s">
        <v>2441</v>
      </c>
      <c r="H120" s="851"/>
      <c r="I120" s="851"/>
      <c r="J120" s="834"/>
      <c r="K120" s="834"/>
      <c r="L120" s="851"/>
      <c r="M120" s="851"/>
      <c r="N120" s="834"/>
      <c r="O120" s="834"/>
      <c r="P120" s="851">
        <v>1</v>
      </c>
      <c r="Q120" s="851">
        <v>116</v>
      </c>
      <c r="R120" s="839"/>
      <c r="S120" s="852">
        <v>116</v>
      </c>
    </row>
    <row r="121" spans="1:19" ht="14.4" customHeight="1" x14ac:dyDescent="0.3">
      <c r="A121" s="833" t="s">
        <v>562</v>
      </c>
      <c r="B121" s="834" t="s">
        <v>2404</v>
      </c>
      <c r="C121" s="834" t="s">
        <v>584</v>
      </c>
      <c r="D121" s="834" t="s">
        <v>1372</v>
      </c>
      <c r="E121" s="834" t="s">
        <v>2415</v>
      </c>
      <c r="F121" s="834" t="s">
        <v>2448</v>
      </c>
      <c r="G121" s="834" t="s">
        <v>2449</v>
      </c>
      <c r="H121" s="851"/>
      <c r="I121" s="851"/>
      <c r="J121" s="834"/>
      <c r="K121" s="834"/>
      <c r="L121" s="851"/>
      <c r="M121" s="851"/>
      <c r="N121" s="834"/>
      <c r="O121" s="834"/>
      <c r="P121" s="851">
        <v>1</v>
      </c>
      <c r="Q121" s="851">
        <v>61</v>
      </c>
      <c r="R121" s="839"/>
      <c r="S121" s="852">
        <v>61</v>
      </c>
    </row>
    <row r="122" spans="1:19" ht="14.4" customHeight="1" x14ac:dyDescent="0.3">
      <c r="A122" s="833" t="s">
        <v>562</v>
      </c>
      <c r="B122" s="834" t="s">
        <v>2404</v>
      </c>
      <c r="C122" s="834" t="s">
        <v>584</v>
      </c>
      <c r="D122" s="834" t="s">
        <v>1372</v>
      </c>
      <c r="E122" s="834" t="s">
        <v>2415</v>
      </c>
      <c r="F122" s="834" t="s">
        <v>2452</v>
      </c>
      <c r="G122" s="834" t="s">
        <v>2453</v>
      </c>
      <c r="H122" s="851"/>
      <c r="I122" s="851"/>
      <c r="J122" s="834"/>
      <c r="K122" s="834"/>
      <c r="L122" s="851">
        <v>3</v>
      </c>
      <c r="M122" s="851">
        <v>1125</v>
      </c>
      <c r="N122" s="834">
        <v>1</v>
      </c>
      <c r="O122" s="834">
        <v>375</v>
      </c>
      <c r="P122" s="851"/>
      <c r="Q122" s="851"/>
      <c r="R122" s="839"/>
      <c r="S122" s="852"/>
    </row>
    <row r="123" spans="1:19" ht="14.4" customHeight="1" x14ac:dyDescent="0.3">
      <c r="A123" s="833" t="s">
        <v>562</v>
      </c>
      <c r="B123" s="834" t="s">
        <v>2404</v>
      </c>
      <c r="C123" s="834" t="s">
        <v>584</v>
      </c>
      <c r="D123" s="834" t="s">
        <v>1372</v>
      </c>
      <c r="E123" s="834" t="s">
        <v>2415</v>
      </c>
      <c r="F123" s="834" t="s">
        <v>2454</v>
      </c>
      <c r="G123" s="834" t="s">
        <v>2455</v>
      </c>
      <c r="H123" s="851">
        <v>46</v>
      </c>
      <c r="I123" s="851">
        <v>17158</v>
      </c>
      <c r="J123" s="834">
        <v>0.76461675579322641</v>
      </c>
      <c r="K123" s="834">
        <v>373</v>
      </c>
      <c r="L123" s="851">
        <v>60</v>
      </c>
      <c r="M123" s="851">
        <v>22440</v>
      </c>
      <c r="N123" s="834">
        <v>1</v>
      </c>
      <c r="O123" s="834">
        <v>374</v>
      </c>
      <c r="P123" s="851">
        <v>40</v>
      </c>
      <c r="Q123" s="851">
        <v>15040</v>
      </c>
      <c r="R123" s="839">
        <v>0.67023172905525852</v>
      </c>
      <c r="S123" s="852">
        <v>376</v>
      </c>
    </row>
    <row r="124" spans="1:19" ht="14.4" customHeight="1" x14ac:dyDescent="0.3">
      <c r="A124" s="833" t="s">
        <v>562</v>
      </c>
      <c r="B124" s="834" t="s">
        <v>2404</v>
      </c>
      <c r="C124" s="834" t="s">
        <v>584</v>
      </c>
      <c r="D124" s="834" t="s">
        <v>2399</v>
      </c>
      <c r="E124" s="834" t="s">
        <v>2405</v>
      </c>
      <c r="F124" s="834" t="s">
        <v>2406</v>
      </c>
      <c r="G124" s="834" t="s">
        <v>2407</v>
      </c>
      <c r="H124" s="851"/>
      <c r="I124" s="851"/>
      <c r="J124" s="834"/>
      <c r="K124" s="834"/>
      <c r="L124" s="851">
        <v>0.30000000000000004</v>
      </c>
      <c r="M124" s="851">
        <v>20.91</v>
      </c>
      <c r="N124" s="834">
        <v>1</v>
      </c>
      <c r="O124" s="834">
        <v>69.699999999999989</v>
      </c>
      <c r="P124" s="851"/>
      <c r="Q124" s="851"/>
      <c r="R124" s="839"/>
      <c r="S124" s="852"/>
    </row>
    <row r="125" spans="1:19" ht="14.4" customHeight="1" x14ac:dyDescent="0.3">
      <c r="A125" s="833" t="s">
        <v>562</v>
      </c>
      <c r="B125" s="834" t="s">
        <v>2404</v>
      </c>
      <c r="C125" s="834" t="s">
        <v>584</v>
      </c>
      <c r="D125" s="834" t="s">
        <v>2399</v>
      </c>
      <c r="E125" s="834" t="s">
        <v>2415</v>
      </c>
      <c r="F125" s="834" t="s">
        <v>2418</v>
      </c>
      <c r="G125" s="834" t="s">
        <v>2419</v>
      </c>
      <c r="H125" s="851">
        <v>2</v>
      </c>
      <c r="I125" s="851">
        <v>74</v>
      </c>
      <c r="J125" s="834">
        <v>0.66666666666666663</v>
      </c>
      <c r="K125" s="834">
        <v>37</v>
      </c>
      <c r="L125" s="851">
        <v>3</v>
      </c>
      <c r="M125" s="851">
        <v>111</v>
      </c>
      <c r="N125" s="834">
        <v>1</v>
      </c>
      <c r="O125" s="834">
        <v>37</v>
      </c>
      <c r="P125" s="851"/>
      <c r="Q125" s="851"/>
      <c r="R125" s="839"/>
      <c r="S125" s="852"/>
    </row>
    <row r="126" spans="1:19" ht="14.4" customHeight="1" x14ac:dyDescent="0.3">
      <c r="A126" s="833" t="s">
        <v>562</v>
      </c>
      <c r="B126" s="834" t="s">
        <v>2404</v>
      </c>
      <c r="C126" s="834" t="s">
        <v>584</v>
      </c>
      <c r="D126" s="834" t="s">
        <v>2400</v>
      </c>
      <c r="E126" s="834" t="s">
        <v>2415</v>
      </c>
      <c r="F126" s="834" t="s">
        <v>2418</v>
      </c>
      <c r="G126" s="834" t="s">
        <v>2419</v>
      </c>
      <c r="H126" s="851">
        <v>1</v>
      </c>
      <c r="I126" s="851">
        <v>37</v>
      </c>
      <c r="J126" s="834">
        <v>0.5</v>
      </c>
      <c r="K126" s="834">
        <v>37</v>
      </c>
      <c r="L126" s="851">
        <v>2</v>
      </c>
      <c r="M126" s="851">
        <v>74</v>
      </c>
      <c r="N126" s="834">
        <v>1</v>
      </c>
      <c r="O126" s="834">
        <v>37</v>
      </c>
      <c r="P126" s="851"/>
      <c r="Q126" s="851"/>
      <c r="R126" s="839"/>
      <c r="S126" s="852"/>
    </row>
    <row r="127" spans="1:19" ht="14.4" customHeight="1" x14ac:dyDescent="0.3">
      <c r="A127" s="833" t="s">
        <v>562</v>
      </c>
      <c r="B127" s="834" t="s">
        <v>2404</v>
      </c>
      <c r="C127" s="834" t="s">
        <v>584</v>
      </c>
      <c r="D127" s="834" t="s">
        <v>2401</v>
      </c>
      <c r="E127" s="834" t="s">
        <v>2415</v>
      </c>
      <c r="F127" s="834" t="s">
        <v>2428</v>
      </c>
      <c r="G127" s="834" t="s">
        <v>2429</v>
      </c>
      <c r="H127" s="851"/>
      <c r="I127" s="851"/>
      <c r="J127" s="834"/>
      <c r="K127" s="834"/>
      <c r="L127" s="851">
        <v>1</v>
      </c>
      <c r="M127" s="851">
        <v>127</v>
      </c>
      <c r="N127" s="834">
        <v>1</v>
      </c>
      <c r="O127" s="834">
        <v>127</v>
      </c>
      <c r="P127" s="851"/>
      <c r="Q127" s="851"/>
      <c r="R127" s="839"/>
      <c r="S127" s="852"/>
    </row>
    <row r="128" spans="1:19" ht="14.4" customHeight="1" x14ac:dyDescent="0.3">
      <c r="A128" s="833" t="s">
        <v>562</v>
      </c>
      <c r="B128" s="834" t="s">
        <v>2404</v>
      </c>
      <c r="C128" s="834" t="s">
        <v>584</v>
      </c>
      <c r="D128" s="834" t="s">
        <v>2401</v>
      </c>
      <c r="E128" s="834" t="s">
        <v>2415</v>
      </c>
      <c r="F128" s="834" t="s">
        <v>2436</v>
      </c>
      <c r="G128" s="834" t="s">
        <v>2437</v>
      </c>
      <c r="H128" s="851">
        <v>7</v>
      </c>
      <c r="I128" s="851">
        <v>233.33</v>
      </c>
      <c r="J128" s="834">
        <v>0.8749765627929651</v>
      </c>
      <c r="K128" s="834">
        <v>33.332857142857144</v>
      </c>
      <c r="L128" s="851">
        <v>8</v>
      </c>
      <c r="M128" s="851">
        <v>266.67</v>
      </c>
      <c r="N128" s="834">
        <v>1</v>
      </c>
      <c r="O128" s="834">
        <v>33.333750000000002</v>
      </c>
      <c r="P128" s="851">
        <v>5</v>
      </c>
      <c r="Q128" s="851">
        <v>166.66000000000003</v>
      </c>
      <c r="R128" s="839">
        <v>0.62496718791015116</v>
      </c>
      <c r="S128" s="852">
        <v>33.332000000000008</v>
      </c>
    </row>
    <row r="129" spans="1:19" ht="14.4" customHeight="1" x14ac:dyDescent="0.3">
      <c r="A129" s="833" t="s">
        <v>562</v>
      </c>
      <c r="B129" s="834" t="s">
        <v>2404</v>
      </c>
      <c r="C129" s="834" t="s">
        <v>584</v>
      </c>
      <c r="D129" s="834" t="s">
        <v>2401</v>
      </c>
      <c r="E129" s="834" t="s">
        <v>2415</v>
      </c>
      <c r="F129" s="834" t="s">
        <v>2438</v>
      </c>
      <c r="G129" s="834" t="s">
        <v>2439</v>
      </c>
      <c r="H129" s="851"/>
      <c r="I129" s="851"/>
      <c r="J129" s="834"/>
      <c r="K129" s="834"/>
      <c r="L129" s="851">
        <v>1</v>
      </c>
      <c r="M129" s="851">
        <v>252</v>
      </c>
      <c r="N129" s="834">
        <v>1</v>
      </c>
      <c r="O129" s="834">
        <v>252</v>
      </c>
      <c r="P129" s="851">
        <v>5</v>
      </c>
      <c r="Q129" s="851">
        <v>1270</v>
      </c>
      <c r="R129" s="839">
        <v>5.0396825396825395</v>
      </c>
      <c r="S129" s="852">
        <v>254</v>
      </c>
    </row>
    <row r="130" spans="1:19" ht="14.4" customHeight="1" x14ac:dyDescent="0.3">
      <c r="A130" s="833" t="s">
        <v>562</v>
      </c>
      <c r="B130" s="834" t="s">
        <v>2404</v>
      </c>
      <c r="C130" s="834" t="s">
        <v>584</v>
      </c>
      <c r="D130" s="834" t="s">
        <v>2401</v>
      </c>
      <c r="E130" s="834" t="s">
        <v>2415</v>
      </c>
      <c r="F130" s="834" t="s">
        <v>2454</v>
      </c>
      <c r="G130" s="834" t="s">
        <v>2455</v>
      </c>
      <c r="H130" s="851">
        <v>7</v>
      </c>
      <c r="I130" s="851">
        <v>2611</v>
      </c>
      <c r="J130" s="834">
        <v>0.6981283422459893</v>
      </c>
      <c r="K130" s="834">
        <v>373</v>
      </c>
      <c r="L130" s="851">
        <v>10</v>
      </c>
      <c r="M130" s="851">
        <v>3740</v>
      </c>
      <c r="N130" s="834">
        <v>1</v>
      </c>
      <c r="O130" s="834">
        <v>374</v>
      </c>
      <c r="P130" s="851"/>
      <c r="Q130" s="851"/>
      <c r="R130" s="839"/>
      <c r="S130" s="852"/>
    </row>
    <row r="131" spans="1:19" ht="14.4" customHeight="1" x14ac:dyDescent="0.3">
      <c r="A131" s="833" t="s">
        <v>562</v>
      </c>
      <c r="B131" s="834" t="s">
        <v>2404</v>
      </c>
      <c r="C131" s="834" t="s">
        <v>584</v>
      </c>
      <c r="D131" s="834" t="s">
        <v>2402</v>
      </c>
      <c r="E131" s="834" t="s">
        <v>2405</v>
      </c>
      <c r="F131" s="834" t="s">
        <v>2408</v>
      </c>
      <c r="G131" s="834" t="s">
        <v>2409</v>
      </c>
      <c r="H131" s="851"/>
      <c r="I131" s="851"/>
      <c r="J131" s="834"/>
      <c r="K131" s="834"/>
      <c r="L131" s="851"/>
      <c r="M131" s="851"/>
      <c r="N131" s="834"/>
      <c r="O131" s="834"/>
      <c r="P131" s="851">
        <v>0.9</v>
      </c>
      <c r="Q131" s="851">
        <v>256.57</v>
      </c>
      <c r="R131" s="839"/>
      <c r="S131" s="852">
        <v>285.07777777777778</v>
      </c>
    </row>
    <row r="132" spans="1:19" ht="14.4" customHeight="1" x14ac:dyDescent="0.3">
      <c r="A132" s="833" t="s">
        <v>562</v>
      </c>
      <c r="B132" s="834" t="s">
        <v>2404</v>
      </c>
      <c r="C132" s="834" t="s">
        <v>584</v>
      </c>
      <c r="D132" s="834" t="s">
        <v>2402</v>
      </c>
      <c r="E132" s="834" t="s">
        <v>2405</v>
      </c>
      <c r="F132" s="834" t="s">
        <v>2410</v>
      </c>
      <c r="G132" s="834" t="s">
        <v>633</v>
      </c>
      <c r="H132" s="851"/>
      <c r="I132" s="851"/>
      <c r="J132" s="834"/>
      <c r="K132" s="834"/>
      <c r="L132" s="851"/>
      <c r="M132" s="851"/>
      <c r="N132" s="834"/>
      <c r="O132" s="834"/>
      <c r="P132" s="851">
        <v>0.1</v>
      </c>
      <c r="Q132" s="851">
        <v>6.82</v>
      </c>
      <c r="R132" s="839"/>
      <c r="S132" s="852">
        <v>68.2</v>
      </c>
    </row>
    <row r="133" spans="1:19" ht="14.4" customHeight="1" x14ac:dyDescent="0.3">
      <c r="A133" s="833" t="s">
        <v>562</v>
      </c>
      <c r="B133" s="834" t="s">
        <v>2404</v>
      </c>
      <c r="C133" s="834" t="s">
        <v>584</v>
      </c>
      <c r="D133" s="834" t="s">
        <v>2402</v>
      </c>
      <c r="E133" s="834" t="s">
        <v>2415</v>
      </c>
      <c r="F133" s="834" t="s">
        <v>2418</v>
      </c>
      <c r="G133" s="834" t="s">
        <v>2419</v>
      </c>
      <c r="H133" s="851"/>
      <c r="I133" s="851"/>
      <c r="J133" s="834"/>
      <c r="K133" s="834"/>
      <c r="L133" s="851">
        <v>4</v>
      </c>
      <c r="M133" s="851">
        <v>148</v>
      </c>
      <c r="N133" s="834">
        <v>1</v>
      </c>
      <c r="O133" s="834">
        <v>37</v>
      </c>
      <c r="P133" s="851"/>
      <c r="Q133" s="851"/>
      <c r="R133" s="839"/>
      <c r="S133" s="852"/>
    </row>
    <row r="134" spans="1:19" ht="14.4" customHeight="1" x14ac:dyDescent="0.3">
      <c r="A134" s="833" t="s">
        <v>562</v>
      </c>
      <c r="B134" s="834" t="s">
        <v>2404</v>
      </c>
      <c r="C134" s="834" t="s">
        <v>584</v>
      </c>
      <c r="D134" s="834" t="s">
        <v>2402</v>
      </c>
      <c r="E134" s="834" t="s">
        <v>2415</v>
      </c>
      <c r="F134" s="834" t="s">
        <v>2426</v>
      </c>
      <c r="G134" s="834" t="s">
        <v>2427</v>
      </c>
      <c r="H134" s="851"/>
      <c r="I134" s="851"/>
      <c r="J134" s="834"/>
      <c r="K134" s="834"/>
      <c r="L134" s="851"/>
      <c r="M134" s="851"/>
      <c r="N134" s="834"/>
      <c r="O134" s="834"/>
      <c r="P134" s="851">
        <v>1</v>
      </c>
      <c r="Q134" s="851">
        <v>131</v>
      </c>
      <c r="R134" s="839"/>
      <c r="S134" s="852">
        <v>131</v>
      </c>
    </row>
    <row r="135" spans="1:19" ht="14.4" customHeight="1" x14ac:dyDescent="0.3">
      <c r="A135" s="833" t="s">
        <v>562</v>
      </c>
      <c r="B135" s="834" t="s">
        <v>2404</v>
      </c>
      <c r="C135" s="834" t="s">
        <v>584</v>
      </c>
      <c r="D135" s="834" t="s">
        <v>2402</v>
      </c>
      <c r="E135" s="834" t="s">
        <v>2415</v>
      </c>
      <c r="F135" s="834" t="s">
        <v>2428</v>
      </c>
      <c r="G135" s="834" t="s">
        <v>2429</v>
      </c>
      <c r="H135" s="851">
        <v>56</v>
      </c>
      <c r="I135" s="851">
        <v>7056</v>
      </c>
      <c r="J135" s="834">
        <v>0.99212598425196852</v>
      </c>
      <c r="K135" s="834">
        <v>126</v>
      </c>
      <c r="L135" s="851">
        <v>56</v>
      </c>
      <c r="M135" s="851">
        <v>7112</v>
      </c>
      <c r="N135" s="834">
        <v>1</v>
      </c>
      <c r="O135" s="834">
        <v>127</v>
      </c>
      <c r="P135" s="851">
        <v>45</v>
      </c>
      <c r="Q135" s="851">
        <v>5670</v>
      </c>
      <c r="R135" s="839">
        <v>0.797244094488189</v>
      </c>
      <c r="S135" s="852">
        <v>126</v>
      </c>
    </row>
    <row r="136" spans="1:19" ht="14.4" customHeight="1" x14ac:dyDescent="0.3">
      <c r="A136" s="833" t="s">
        <v>562</v>
      </c>
      <c r="B136" s="834" t="s">
        <v>2404</v>
      </c>
      <c r="C136" s="834" t="s">
        <v>584</v>
      </c>
      <c r="D136" s="834" t="s">
        <v>2402</v>
      </c>
      <c r="E136" s="834" t="s">
        <v>2415</v>
      </c>
      <c r="F136" s="834" t="s">
        <v>2436</v>
      </c>
      <c r="G136" s="834" t="s">
        <v>2437</v>
      </c>
      <c r="H136" s="851">
        <v>184</v>
      </c>
      <c r="I136" s="851">
        <v>6133.34</v>
      </c>
      <c r="J136" s="834">
        <v>1.3529406574402096</v>
      </c>
      <c r="K136" s="834">
        <v>33.333369565217389</v>
      </c>
      <c r="L136" s="851">
        <v>136</v>
      </c>
      <c r="M136" s="851">
        <v>4533.34</v>
      </c>
      <c r="N136" s="834">
        <v>1</v>
      </c>
      <c r="O136" s="834">
        <v>33.333382352941179</v>
      </c>
      <c r="P136" s="851">
        <v>133</v>
      </c>
      <c r="Q136" s="851">
        <v>4433.34</v>
      </c>
      <c r="R136" s="839">
        <v>0.97794120890998693</v>
      </c>
      <c r="S136" s="852">
        <v>33.333383458646615</v>
      </c>
    </row>
    <row r="137" spans="1:19" ht="14.4" customHeight="1" x14ac:dyDescent="0.3">
      <c r="A137" s="833" t="s">
        <v>562</v>
      </c>
      <c r="B137" s="834" t="s">
        <v>2404</v>
      </c>
      <c r="C137" s="834" t="s">
        <v>584</v>
      </c>
      <c r="D137" s="834" t="s">
        <v>2402</v>
      </c>
      <c r="E137" s="834" t="s">
        <v>2415</v>
      </c>
      <c r="F137" s="834" t="s">
        <v>2438</v>
      </c>
      <c r="G137" s="834" t="s">
        <v>2439</v>
      </c>
      <c r="H137" s="851">
        <v>135</v>
      </c>
      <c r="I137" s="851">
        <v>33885</v>
      </c>
      <c r="J137" s="834">
        <v>1.5280032467532467</v>
      </c>
      <c r="K137" s="834">
        <v>251</v>
      </c>
      <c r="L137" s="851">
        <v>88</v>
      </c>
      <c r="M137" s="851">
        <v>22176</v>
      </c>
      <c r="N137" s="834">
        <v>1</v>
      </c>
      <c r="O137" s="834">
        <v>252</v>
      </c>
      <c r="P137" s="851">
        <v>92</v>
      </c>
      <c r="Q137" s="851">
        <v>23368</v>
      </c>
      <c r="R137" s="839">
        <v>1.0537518037518037</v>
      </c>
      <c r="S137" s="852">
        <v>254</v>
      </c>
    </row>
    <row r="138" spans="1:19" ht="14.4" customHeight="1" x14ac:dyDescent="0.3">
      <c r="A138" s="833" t="s">
        <v>562</v>
      </c>
      <c r="B138" s="834" t="s">
        <v>2404</v>
      </c>
      <c r="C138" s="834" t="s">
        <v>584</v>
      </c>
      <c r="D138" s="834" t="s">
        <v>2402</v>
      </c>
      <c r="E138" s="834" t="s">
        <v>2415</v>
      </c>
      <c r="F138" s="834" t="s">
        <v>2448</v>
      </c>
      <c r="G138" s="834" t="s">
        <v>2449</v>
      </c>
      <c r="H138" s="851"/>
      <c r="I138" s="851"/>
      <c r="J138" s="834"/>
      <c r="K138" s="834"/>
      <c r="L138" s="851"/>
      <c r="M138" s="851"/>
      <c r="N138" s="834"/>
      <c r="O138" s="834"/>
      <c r="P138" s="851">
        <v>1</v>
      </c>
      <c r="Q138" s="851">
        <v>61</v>
      </c>
      <c r="R138" s="839"/>
      <c r="S138" s="852">
        <v>61</v>
      </c>
    </row>
    <row r="139" spans="1:19" ht="14.4" customHeight="1" x14ac:dyDescent="0.3">
      <c r="A139" s="833" t="s">
        <v>562</v>
      </c>
      <c r="B139" s="834" t="s">
        <v>2404</v>
      </c>
      <c r="C139" s="834" t="s">
        <v>584</v>
      </c>
      <c r="D139" s="834" t="s">
        <v>1373</v>
      </c>
      <c r="E139" s="834" t="s">
        <v>2415</v>
      </c>
      <c r="F139" s="834" t="s">
        <v>2416</v>
      </c>
      <c r="G139" s="834" t="s">
        <v>2417</v>
      </c>
      <c r="H139" s="851"/>
      <c r="I139" s="851"/>
      <c r="J139" s="834"/>
      <c r="K139" s="834"/>
      <c r="L139" s="851"/>
      <c r="M139" s="851"/>
      <c r="N139" s="834"/>
      <c r="O139" s="834"/>
      <c r="P139" s="851">
        <v>3</v>
      </c>
      <c r="Q139" s="851">
        <v>252</v>
      </c>
      <c r="R139" s="839"/>
      <c r="S139" s="852">
        <v>84</v>
      </c>
    </row>
    <row r="140" spans="1:19" ht="14.4" customHeight="1" x14ac:dyDescent="0.3">
      <c r="A140" s="833" t="s">
        <v>562</v>
      </c>
      <c r="B140" s="834" t="s">
        <v>2404</v>
      </c>
      <c r="C140" s="834" t="s">
        <v>584</v>
      </c>
      <c r="D140" s="834" t="s">
        <v>1373</v>
      </c>
      <c r="E140" s="834" t="s">
        <v>2415</v>
      </c>
      <c r="F140" s="834" t="s">
        <v>2418</v>
      </c>
      <c r="G140" s="834" t="s">
        <v>2419</v>
      </c>
      <c r="H140" s="851"/>
      <c r="I140" s="851"/>
      <c r="J140" s="834"/>
      <c r="K140" s="834"/>
      <c r="L140" s="851"/>
      <c r="M140" s="851"/>
      <c r="N140" s="834"/>
      <c r="O140" s="834"/>
      <c r="P140" s="851">
        <v>65</v>
      </c>
      <c r="Q140" s="851">
        <v>2470</v>
      </c>
      <c r="R140" s="839"/>
      <c r="S140" s="852">
        <v>38</v>
      </c>
    </row>
    <row r="141" spans="1:19" ht="14.4" customHeight="1" x14ac:dyDescent="0.3">
      <c r="A141" s="833" t="s">
        <v>562</v>
      </c>
      <c r="B141" s="834" t="s">
        <v>2404</v>
      </c>
      <c r="C141" s="834" t="s">
        <v>584</v>
      </c>
      <c r="D141" s="834" t="s">
        <v>1373</v>
      </c>
      <c r="E141" s="834" t="s">
        <v>2415</v>
      </c>
      <c r="F141" s="834" t="s">
        <v>2428</v>
      </c>
      <c r="G141" s="834" t="s">
        <v>2429</v>
      </c>
      <c r="H141" s="851"/>
      <c r="I141" s="851"/>
      <c r="J141" s="834"/>
      <c r="K141" s="834"/>
      <c r="L141" s="851"/>
      <c r="M141" s="851"/>
      <c r="N141" s="834"/>
      <c r="O141" s="834"/>
      <c r="P141" s="851">
        <v>3</v>
      </c>
      <c r="Q141" s="851">
        <v>378</v>
      </c>
      <c r="R141" s="839"/>
      <c r="S141" s="852">
        <v>126</v>
      </c>
    </row>
    <row r="142" spans="1:19" ht="14.4" customHeight="1" x14ac:dyDescent="0.3">
      <c r="A142" s="833" t="s">
        <v>562</v>
      </c>
      <c r="B142" s="834" t="s">
        <v>2404</v>
      </c>
      <c r="C142" s="834" t="s">
        <v>584</v>
      </c>
      <c r="D142" s="834" t="s">
        <v>1373</v>
      </c>
      <c r="E142" s="834" t="s">
        <v>2415</v>
      </c>
      <c r="F142" s="834" t="s">
        <v>2436</v>
      </c>
      <c r="G142" s="834" t="s">
        <v>2437</v>
      </c>
      <c r="H142" s="851"/>
      <c r="I142" s="851"/>
      <c r="J142" s="834"/>
      <c r="K142" s="834"/>
      <c r="L142" s="851"/>
      <c r="M142" s="851"/>
      <c r="N142" s="834"/>
      <c r="O142" s="834"/>
      <c r="P142" s="851">
        <v>117</v>
      </c>
      <c r="Q142" s="851">
        <v>3900</v>
      </c>
      <c r="R142" s="839"/>
      <c r="S142" s="852">
        <v>33.333333333333336</v>
      </c>
    </row>
    <row r="143" spans="1:19" ht="14.4" customHeight="1" x14ac:dyDescent="0.3">
      <c r="A143" s="833" t="s">
        <v>562</v>
      </c>
      <c r="B143" s="834" t="s">
        <v>2404</v>
      </c>
      <c r="C143" s="834" t="s">
        <v>584</v>
      </c>
      <c r="D143" s="834" t="s">
        <v>1373</v>
      </c>
      <c r="E143" s="834" t="s">
        <v>2415</v>
      </c>
      <c r="F143" s="834" t="s">
        <v>2438</v>
      </c>
      <c r="G143" s="834" t="s">
        <v>2439</v>
      </c>
      <c r="H143" s="851"/>
      <c r="I143" s="851"/>
      <c r="J143" s="834"/>
      <c r="K143" s="834"/>
      <c r="L143" s="851"/>
      <c r="M143" s="851"/>
      <c r="N143" s="834"/>
      <c r="O143" s="834"/>
      <c r="P143" s="851">
        <v>93</v>
      </c>
      <c r="Q143" s="851">
        <v>23622</v>
      </c>
      <c r="R143" s="839"/>
      <c r="S143" s="852">
        <v>254</v>
      </c>
    </row>
    <row r="144" spans="1:19" ht="14.4" customHeight="1" x14ac:dyDescent="0.3">
      <c r="A144" s="833" t="s">
        <v>562</v>
      </c>
      <c r="B144" s="834" t="s">
        <v>2404</v>
      </c>
      <c r="C144" s="834" t="s">
        <v>584</v>
      </c>
      <c r="D144" s="834" t="s">
        <v>1373</v>
      </c>
      <c r="E144" s="834" t="s">
        <v>2415</v>
      </c>
      <c r="F144" s="834" t="s">
        <v>2454</v>
      </c>
      <c r="G144" s="834" t="s">
        <v>2455</v>
      </c>
      <c r="H144" s="851"/>
      <c r="I144" s="851"/>
      <c r="J144" s="834"/>
      <c r="K144" s="834"/>
      <c r="L144" s="851"/>
      <c r="M144" s="851"/>
      <c r="N144" s="834"/>
      <c r="O144" s="834"/>
      <c r="P144" s="851">
        <v>22</v>
      </c>
      <c r="Q144" s="851">
        <v>8272</v>
      </c>
      <c r="R144" s="839"/>
      <c r="S144" s="852">
        <v>376</v>
      </c>
    </row>
    <row r="145" spans="1:19" ht="14.4" customHeight="1" x14ac:dyDescent="0.3">
      <c r="A145" s="833" t="s">
        <v>562</v>
      </c>
      <c r="B145" s="834" t="s">
        <v>2458</v>
      </c>
      <c r="C145" s="834" t="s">
        <v>584</v>
      </c>
      <c r="D145" s="834" t="s">
        <v>2392</v>
      </c>
      <c r="E145" s="834" t="s">
        <v>2405</v>
      </c>
      <c r="F145" s="834" t="s">
        <v>2461</v>
      </c>
      <c r="G145" s="834" t="s">
        <v>2460</v>
      </c>
      <c r="H145" s="851"/>
      <c r="I145" s="851"/>
      <c r="J145" s="834"/>
      <c r="K145" s="834"/>
      <c r="L145" s="851"/>
      <c r="M145" s="851"/>
      <c r="N145" s="834"/>
      <c r="O145" s="834"/>
      <c r="P145" s="851">
        <v>0.6</v>
      </c>
      <c r="Q145" s="851">
        <v>10143.870000000001</v>
      </c>
      <c r="R145" s="839"/>
      <c r="S145" s="852">
        <v>16906.45</v>
      </c>
    </row>
    <row r="146" spans="1:19" ht="14.4" customHeight="1" x14ac:dyDescent="0.3">
      <c r="A146" s="833" t="s">
        <v>562</v>
      </c>
      <c r="B146" s="834" t="s">
        <v>2458</v>
      </c>
      <c r="C146" s="834" t="s">
        <v>584</v>
      </c>
      <c r="D146" s="834" t="s">
        <v>2392</v>
      </c>
      <c r="E146" s="834" t="s">
        <v>2415</v>
      </c>
      <c r="F146" s="834" t="s">
        <v>2464</v>
      </c>
      <c r="G146" s="834" t="s">
        <v>2465</v>
      </c>
      <c r="H146" s="851">
        <v>1</v>
      </c>
      <c r="I146" s="851">
        <v>126</v>
      </c>
      <c r="J146" s="834"/>
      <c r="K146" s="834">
        <v>126</v>
      </c>
      <c r="L146" s="851"/>
      <c r="M146" s="851"/>
      <c r="N146" s="834"/>
      <c r="O146" s="834"/>
      <c r="P146" s="851">
        <v>2</v>
      </c>
      <c r="Q146" s="851">
        <v>252</v>
      </c>
      <c r="R146" s="839"/>
      <c r="S146" s="852">
        <v>126</v>
      </c>
    </row>
    <row r="147" spans="1:19" ht="14.4" customHeight="1" x14ac:dyDescent="0.3">
      <c r="A147" s="833" t="s">
        <v>562</v>
      </c>
      <c r="B147" s="834" t="s">
        <v>2458</v>
      </c>
      <c r="C147" s="834" t="s">
        <v>584</v>
      </c>
      <c r="D147" s="834" t="s">
        <v>2392</v>
      </c>
      <c r="E147" s="834" t="s">
        <v>2415</v>
      </c>
      <c r="F147" s="834" t="s">
        <v>2466</v>
      </c>
      <c r="G147" s="834" t="s">
        <v>2467</v>
      </c>
      <c r="H147" s="851">
        <v>1</v>
      </c>
      <c r="I147" s="851">
        <v>261</v>
      </c>
      <c r="J147" s="834"/>
      <c r="K147" s="834">
        <v>261</v>
      </c>
      <c r="L147" s="851"/>
      <c r="M147" s="851"/>
      <c r="N147" s="834"/>
      <c r="O147" s="834"/>
      <c r="P147" s="851">
        <v>2</v>
      </c>
      <c r="Q147" s="851">
        <v>524</v>
      </c>
      <c r="R147" s="839"/>
      <c r="S147" s="852">
        <v>262</v>
      </c>
    </row>
    <row r="148" spans="1:19" ht="14.4" customHeight="1" x14ac:dyDescent="0.3">
      <c r="A148" s="833" t="s">
        <v>562</v>
      </c>
      <c r="B148" s="834" t="s">
        <v>2458</v>
      </c>
      <c r="C148" s="834" t="s">
        <v>584</v>
      </c>
      <c r="D148" s="834" t="s">
        <v>2397</v>
      </c>
      <c r="E148" s="834" t="s">
        <v>2405</v>
      </c>
      <c r="F148" s="834" t="s">
        <v>2459</v>
      </c>
      <c r="G148" s="834" t="s">
        <v>2460</v>
      </c>
      <c r="H148" s="851">
        <v>12</v>
      </c>
      <c r="I148" s="851">
        <v>34761.72</v>
      </c>
      <c r="J148" s="834">
        <v>2.9454891168037092</v>
      </c>
      <c r="K148" s="834">
        <v>2896.81</v>
      </c>
      <c r="L148" s="851">
        <v>4</v>
      </c>
      <c r="M148" s="851">
        <v>11801.68</v>
      </c>
      <c r="N148" s="834">
        <v>1</v>
      </c>
      <c r="O148" s="834">
        <v>2950.42</v>
      </c>
      <c r="P148" s="851">
        <v>0.8</v>
      </c>
      <c r="Q148" s="851">
        <v>13525.16</v>
      </c>
      <c r="R148" s="839">
        <v>1.1460368354335992</v>
      </c>
      <c r="S148" s="852">
        <v>16906.449999999997</v>
      </c>
    </row>
    <row r="149" spans="1:19" ht="14.4" customHeight="1" x14ac:dyDescent="0.3">
      <c r="A149" s="833" t="s">
        <v>562</v>
      </c>
      <c r="B149" s="834" t="s">
        <v>2458</v>
      </c>
      <c r="C149" s="834" t="s">
        <v>584</v>
      </c>
      <c r="D149" s="834" t="s">
        <v>2397</v>
      </c>
      <c r="E149" s="834" t="s">
        <v>2415</v>
      </c>
      <c r="F149" s="834" t="s">
        <v>2418</v>
      </c>
      <c r="G149" s="834" t="s">
        <v>2419</v>
      </c>
      <c r="H149" s="851"/>
      <c r="I149" s="851"/>
      <c r="J149" s="834"/>
      <c r="K149" s="834"/>
      <c r="L149" s="851"/>
      <c r="M149" s="851"/>
      <c r="N149" s="834"/>
      <c r="O149" s="834"/>
      <c r="P149" s="851">
        <v>1</v>
      </c>
      <c r="Q149" s="851">
        <v>38</v>
      </c>
      <c r="R149" s="839"/>
      <c r="S149" s="852">
        <v>38</v>
      </c>
    </row>
    <row r="150" spans="1:19" ht="14.4" customHeight="1" x14ac:dyDescent="0.3">
      <c r="A150" s="833" t="s">
        <v>562</v>
      </c>
      <c r="B150" s="834" t="s">
        <v>2458</v>
      </c>
      <c r="C150" s="834" t="s">
        <v>584</v>
      </c>
      <c r="D150" s="834" t="s">
        <v>2397</v>
      </c>
      <c r="E150" s="834" t="s">
        <v>2415</v>
      </c>
      <c r="F150" s="834" t="s">
        <v>2462</v>
      </c>
      <c r="G150" s="834" t="s">
        <v>2463</v>
      </c>
      <c r="H150" s="851">
        <v>3</v>
      </c>
      <c r="I150" s="851">
        <v>753</v>
      </c>
      <c r="J150" s="834">
        <v>0.59761904761904761</v>
      </c>
      <c r="K150" s="834">
        <v>251</v>
      </c>
      <c r="L150" s="851">
        <v>5</v>
      </c>
      <c r="M150" s="851">
        <v>1260</v>
      </c>
      <c r="N150" s="834">
        <v>1</v>
      </c>
      <c r="O150" s="834">
        <v>252</v>
      </c>
      <c r="P150" s="851">
        <v>4</v>
      </c>
      <c r="Q150" s="851">
        <v>1016</v>
      </c>
      <c r="R150" s="839">
        <v>0.80634920634920637</v>
      </c>
      <c r="S150" s="852">
        <v>254</v>
      </c>
    </row>
    <row r="151" spans="1:19" ht="14.4" customHeight="1" x14ac:dyDescent="0.3">
      <c r="A151" s="833" t="s">
        <v>562</v>
      </c>
      <c r="B151" s="834" t="s">
        <v>2458</v>
      </c>
      <c r="C151" s="834" t="s">
        <v>584</v>
      </c>
      <c r="D151" s="834" t="s">
        <v>2397</v>
      </c>
      <c r="E151" s="834" t="s">
        <v>2415</v>
      </c>
      <c r="F151" s="834" t="s">
        <v>2464</v>
      </c>
      <c r="G151" s="834" t="s">
        <v>2465</v>
      </c>
      <c r="H151" s="851">
        <v>26</v>
      </c>
      <c r="I151" s="851">
        <v>3276</v>
      </c>
      <c r="J151" s="834">
        <v>1.0748031496062993</v>
      </c>
      <c r="K151" s="834">
        <v>126</v>
      </c>
      <c r="L151" s="851">
        <v>24</v>
      </c>
      <c r="M151" s="851">
        <v>3048</v>
      </c>
      <c r="N151" s="834">
        <v>1</v>
      </c>
      <c r="O151" s="834">
        <v>127</v>
      </c>
      <c r="P151" s="851">
        <v>26</v>
      </c>
      <c r="Q151" s="851">
        <v>3276</v>
      </c>
      <c r="R151" s="839">
        <v>1.0748031496062993</v>
      </c>
      <c r="S151" s="852">
        <v>126</v>
      </c>
    </row>
    <row r="152" spans="1:19" ht="14.4" customHeight="1" x14ac:dyDescent="0.3">
      <c r="A152" s="833" t="s">
        <v>562</v>
      </c>
      <c r="B152" s="834" t="s">
        <v>2458</v>
      </c>
      <c r="C152" s="834" t="s">
        <v>584</v>
      </c>
      <c r="D152" s="834" t="s">
        <v>2397</v>
      </c>
      <c r="E152" s="834" t="s">
        <v>2415</v>
      </c>
      <c r="F152" s="834" t="s">
        <v>2466</v>
      </c>
      <c r="G152" s="834" t="s">
        <v>2467</v>
      </c>
      <c r="H152" s="851">
        <v>7</v>
      </c>
      <c r="I152" s="851">
        <v>1827</v>
      </c>
      <c r="J152" s="834">
        <v>1.1622137404580153</v>
      </c>
      <c r="K152" s="834">
        <v>261</v>
      </c>
      <c r="L152" s="851">
        <v>6</v>
      </c>
      <c r="M152" s="851">
        <v>1572</v>
      </c>
      <c r="N152" s="834">
        <v>1</v>
      </c>
      <c r="O152" s="834">
        <v>262</v>
      </c>
      <c r="P152" s="851">
        <v>10</v>
      </c>
      <c r="Q152" s="851">
        <v>2620</v>
      </c>
      <c r="R152" s="839">
        <v>1.6666666666666667</v>
      </c>
      <c r="S152" s="852">
        <v>262</v>
      </c>
    </row>
    <row r="153" spans="1:19" ht="14.4" customHeight="1" x14ac:dyDescent="0.3">
      <c r="A153" s="833" t="s">
        <v>562</v>
      </c>
      <c r="B153" s="834" t="s">
        <v>2458</v>
      </c>
      <c r="C153" s="834" t="s">
        <v>584</v>
      </c>
      <c r="D153" s="834" t="s">
        <v>1366</v>
      </c>
      <c r="E153" s="834" t="s">
        <v>2405</v>
      </c>
      <c r="F153" s="834" t="s">
        <v>2459</v>
      </c>
      <c r="G153" s="834" t="s">
        <v>2460</v>
      </c>
      <c r="H153" s="851"/>
      <c r="I153" s="851"/>
      <c r="J153" s="834"/>
      <c r="K153" s="834"/>
      <c r="L153" s="851"/>
      <c r="M153" s="851"/>
      <c r="N153" s="834"/>
      <c r="O153" s="834"/>
      <c r="P153" s="851">
        <v>0.8</v>
      </c>
      <c r="Q153" s="851">
        <v>13525.16</v>
      </c>
      <c r="R153" s="839"/>
      <c r="S153" s="852">
        <v>16906.449999999997</v>
      </c>
    </row>
    <row r="154" spans="1:19" ht="14.4" customHeight="1" x14ac:dyDescent="0.3">
      <c r="A154" s="833" t="s">
        <v>562</v>
      </c>
      <c r="B154" s="834" t="s">
        <v>2458</v>
      </c>
      <c r="C154" s="834" t="s">
        <v>584</v>
      </c>
      <c r="D154" s="834" t="s">
        <v>1366</v>
      </c>
      <c r="E154" s="834" t="s">
        <v>2415</v>
      </c>
      <c r="F154" s="834" t="s">
        <v>2464</v>
      </c>
      <c r="G154" s="834" t="s">
        <v>2465</v>
      </c>
      <c r="H154" s="851"/>
      <c r="I154" s="851"/>
      <c r="J154" s="834"/>
      <c r="K154" s="834"/>
      <c r="L154" s="851"/>
      <c r="M154" s="851"/>
      <c r="N154" s="834"/>
      <c r="O154" s="834"/>
      <c r="P154" s="851">
        <v>4</v>
      </c>
      <c r="Q154" s="851">
        <v>504</v>
      </c>
      <c r="R154" s="839"/>
      <c r="S154" s="852">
        <v>126</v>
      </c>
    </row>
    <row r="155" spans="1:19" ht="14.4" customHeight="1" x14ac:dyDescent="0.3">
      <c r="A155" s="833" t="s">
        <v>562</v>
      </c>
      <c r="B155" s="834" t="s">
        <v>2458</v>
      </c>
      <c r="C155" s="834" t="s">
        <v>584</v>
      </c>
      <c r="D155" s="834" t="s">
        <v>1366</v>
      </c>
      <c r="E155" s="834" t="s">
        <v>2415</v>
      </c>
      <c r="F155" s="834" t="s">
        <v>2466</v>
      </c>
      <c r="G155" s="834" t="s">
        <v>2467</v>
      </c>
      <c r="H155" s="851"/>
      <c r="I155" s="851"/>
      <c r="J155" s="834"/>
      <c r="K155" s="834"/>
      <c r="L155" s="851"/>
      <c r="M155" s="851"/>
      <c r="N155" s="834"/>
      <c r="O155" s="834"/>
      <c r="P155" s="851">
        <v>3</v>
      </c>
      <c r="Q155" s="851">
        <v>786</v>
      </c>
      <c r="R155" s="839"/>
      <c r="S155" s="852">
        <v>262</v>
      </c>
    </row>
    <row r="156" spans="1:19" ht="14.4" customHeight="1" x14ac:dyDescent="0.3">
      <c r="A156" s="833" t="s">
        <v>562</v>
      </c>
      <c r="B156" s="834" t="s">
        <v>2458</v>
      </c>
      <c r="C156" s="834" t="s">
        <v>584</v>
      </c>
      <c r="D156" s="834" t="s">
        <v>1367</v>
      </c>
      <c r="E156" s="834" t="s">
        <v>2415</v>
      </c>
      <c r="F156" s="834" t="s">
        <v>2462</v>
      </c>
      <c r="G156" s="834" t="s">
        <v>2463</v>
      </c>
      <c r="H156" s="851"/>
      <c r="I156" s="851"/>
      <c r="J156" s="834"/>
      <c r="K156" s="834"/>
      <c r="L156" s="851">
        <v>1</v>
      </c>
      <c r="M156" s="851">
        <v>252</v>
      </c>
      <c r="N156" s="834">
        <v>1</v>
      </c>
      <c r="O156" s="834">
        <v>252</v>
      </c>
      <c r="P156" s="851"/>
      <c r="Q156" s="851"/>
      <c r="R156" s="839"/>
      <c r="S156" s="852"/>
    </row>
    <row r="157" spans="1:19" ht="14.4" customHeight="1" x14ac:dyDescent="0.3">
      <c r="A157" s="833" t="s">
        <v>562</v>
      </c>
      <c r="B157" s="834" t="s">
        <v>2458</v>
      </c>
      <c r="C157" s="834" t="s">
        <v>584</v>
      </c>
      <c r="D157" s="834" t="s">
        <v>1367</v>
      </c>
      <c r="E157" s="834" t="s">
        <v>2415</v>
      </c>
      <c r="F157" s="834" t="s">
        <v>2464</v>
      </c>
      <c r="G157" s="834" t="s">
        <v>2465</v>
      </c>
      <c r="H157" s="851"/>
      <c r="I157" s="851"/>
      <c r="J157" s="834"/>
      <c r="K157" s="834"/>
      <c r="L157" s="851">
        <v>1</v>
      </c>
      <c r="M157" s="851">
        <v>127</v>
      </c>
      <c r="N157" s="834">
        <v>1</v>
      </c>
      <c r="O157" s="834">
        <v>127</v>
      </c>
      <c r="P157" s="851"/>
      <c r="Q157" s="851"/>
      <c r="R157" s="839"/>
      <c r="S157" s="852"/>
    </row>
    <row r="158" spans="1:19" ht="14.4" customHeight="1" x14ac:dyDescent="0.3">
      <c r="A158" s="833" t="s">
        <v>562</v>
      </c>
      <c r="B158" s="834" t="s">
        <v>2458</v>
      </c>
      <c r="C158" s="834" t="s">
        <v>584</v>
      </c>
      <c r="D158" s="834" t="s">
        <v>1367</v>
      </c>
      <c r="E158" s="834" t="s">
        <v>2415</v>
      </c>
      <c r="F158" s="834" t="s">
        <v>2466</v>
      </c>
      <c r="G158" s="834" t="s">
        <v>2467</v>
      </c>
      <c r="H158" s="851"/>
      <c r="I158" s="851"/>
      <c r="J158" s="834"/>
      <c r="K158" s="834"/>
      <c r="L158" s="851">
        <v>2</v>
      </c>
      <c r="M158" s="851">
        <v>524</v>
      </c>
      <c r="N158" s="834">
        <v>1</v>
      </c>
      <c r="O158" s="834">
        <v>262</v>
      </c>
      <c r="P158" s="851"/>
      <c r="Q158" s="851"/>
      <c r="R158" s="839"/>
      <c r="S158" s="852"/>
    </row>
    <row r="159" spans="1:19" ht="14.4" customHeight="1" x14ac:dyDescent="0.3">
      <c r="A159" s="833" t="s">
        <v>562</v>
      </c>
      <c r="B159" s="834" t="s">
        <v>2458</v>
      </c>
      <c r="C159" s="834" t="s">
        <v>584</v>
      </c>
      <c r="D159" s="834" t="s">
        <v>1370</v>
      </c>
      <c r="E159" s="834" t="s">
        <v>2415</v>
      </c>
      <c r="F159" s="834" t="s">
        <v>2464</v>
      </c>
      <c r="G159" s="834" t="s">
        <v>2465</v>
      </c>
      <c r="H159" s="851"/>
      <c r="I159" s="851"/>
      <c r="J159" s="834"/>
      <c r="K159" s="834"/>
      <c r="L159" s="851">
        <v>1</v>
      </c>
      <c r="M159" s="851">
        <v>127</v>
      </c>
      <c r="N159" s="834">
        <v>1</v>
      </c>
      <c r="O159" s="834">
        <v>127</v>
      </c>
      <c r="P159" s="851"/>
      <c r="Q159" s="851"/>
      <c r="R159" s="839"/>
      <c r="S159" s="852"/>
    </row>
    <row r="160" spans="1:19" ht="14.4" customHeight="1" x14ac:dyDescent="0.3">
      <c r="A160" s="833" t="s">
        <v>562</v>
      </c>
      <c r="B160" s="834" t="s">
        <v>2458</v>
      </c>
      <c r="C160" s="834" t="s">
        <v>584</v>
      </c>
      <c r="D160" s="834" t="s">
        <v>1370</v>
      </c>
      <c r="E160" s="834" t="s">
        <v>2415</v>
      </c>
      <c r="F160" s="834" t="s">
        <v>2466</v>
      </c>
      <c r="G160" s="834" t="s">
        <v>2467</v>
      </c>
      <c r="H160" s="851"/>
      <c r="I160" s="851"/>
      <c r="J160" s="834"/>
      <c r="K160" s="834"/>
      <c r="L160" s="851">
        <v>1</v>
      </c>
      <c r="M160" s="851">
        <v>262</v>
      </c>
      <c r="N160" s="834">
        <v>1</v>
      </c>
      <c r="O160" s="834">
        <v>262</v>
      </c>
      <c r="P160" s="851"/>
      <c r="Q160" s="851"/>
      <c r="R160" s="839"/>
      <c r="S160" s="852"/>
    </row>
    <row r="161" spans="1:19" ht="14.4" customHeight="1" x14ac:dyDescent="0.3">
      <c r="A161" s="833" t="s">
        <v>562</v>
      </c>
      <c r="B161" s="834" t="s">
        <v>2458</v>
      </c>
      <c r="C161" s="834" t="s">
        <v>584</v>
      </c>
      <c r="D161" s="834" t="s">
        <v>1372</v>
      </c>
      <c r="E161" s="834" t="s">
        <v>2405</v>
      </c>
      <c r="F161" s="834" t="s">
        <v>2459</v>
      </c>
      <c r="G161" s="834" t="s">
        <v>2460</v>
      </c>
      <c r="H161" s="851">
        <v>4</v>
      </c>
      <c r="I161" s="851">
        <v>11587.24</v>
      </c>
      <c r="J161" s="834"/>
      <c r="K161" s="834">
        <v>2896.81</v>
      </c>
      <c r="L161" s="851"/>
      <c r="M161" s="851"/>
      <c r="N161" s="834"/>
      <c r="O161" s="834"/>
      <c r="P161" s="851"/>
      <c r="Q161" s="851"/>
      <c r="R161" s="839"/>
      <c r="S161" s="852"/>
    </row>
    <row r="162" spans="1:19" ht="14.4" customHeight="1" x14ac:dyDescent="0.3">
      <c r="A162" s="833" t="s">
        <v>562</v>
      </c>
      <c r="B162" s="834" t="s">
        <v>2458</v>
      </c>
      <c r="C162" s="834" t="s">
        <v>584</v>
      </c>
      <c r="D162" s="834" t="s">
        <v>1372</v>
      </c>
      <c r="E162" s="834" t="s">
        <v>2415</v>
      </c>
      <c r="F162" s="834" t="s">
        <v>2464</v>
      </c>
      <c r="G162" s="834" t="s">
        <v>2465</v>
      </c>
      <c r="H162" s="851">
        <v>4</v>
      </c>
      <c r="I162" s="851">
        <v>504</v>
      </c>
      <c r="J162" s="834">
        <v>3.9685039370078741</v>
      </c>
      <c r="K162" s="834">
        <v>126</v>
      </c>
      <c r="L162" s="851">
        <v>1</v>
      </c>
      <c r="M162" s="851">
        <v>127</v>
      </c>
      <c r="N162" s="834">
        <v>1</v>
      </c>
      <c r="O162" s="834">
        <v>127</v>
      </c>
      <c r="P162" s="851">
        <v>3</v>
      </c>
      <c r="Q162" s="851">
        <v>378</v>
      </c>
      <c r="R162" s="839">
        <v>2.9763779527559056</v>
      </c>
      <c r="S162" s="852">
        <v>126</v>
      </c>
    </row>
    <row r="163" spans="1:19" ht="14.4" customHeight="1" x14ac:dyDescent="0.3">
      <c r="A163" s="833" t="s">
        <v>562</v>
      </c>
      <c r="B163" s="834" t="s">
        <v>2458</v>
      </c>
      <c r="C163" s="834" t="s">
        <v>584</v>
      </c>
      <c r="D163" s="834" t="s">
        <v>1372</v>
      </c>
      <c r="E163" s="834" t="s">
        <v>2415</v>
      </c>
      <c r="F163" s="834" t="s">
        <v>2466</v>
      </c>
      <c r="G163" s="834" t="s">
        <v>2467</v>
      </c>
      <c r="H163" s="851">
        <v>3</v>
      </c>
      <c r="I163" s="851">
        <v>783</v>
      </c>
      <c r="J163" s="834">
        <v>2.9885496183206106</v>
      </c>
      <c r="K163" s="834">
        <v>261</v>
      </c>
      <c r="L163" s="851">
        <v>1</v>
      </c>
      <c r="M163" s="851">
        <v>262</v>
      </c>
      <c r="N163" s="834">
        <v>1</v>
      </c>
      <c r="O163" s="834">
        <v>262</v>
      </c>
      <c r="P163" s="851">
        <v>3</v>
      </c>
      <c r="Q163" s="851">
        <v>786</v>
      </c>
      <c r="R163" s="839">
        <v>3</v>
      </c>
      <c r="S163" s="852">
        <v>262</v>
      </c>
    </row>
    <row r="164" spans="1:19" ht="14.4" customHeight="1" x14ac:dyDescent="0.3">
      <c r="A164" s="833" t="s">
        <v>562</v>
      </c>
      <c r="B164" s="834" t="s">
        <v>2458</v>
      </c>
      <c r="C164" s="834" t="s">
        <v>584</v>
      </c>
      <c r="D164" s="834" t="s">
        <v>2399</v>
      </c>
      <c r="E164" s="834" t="s">
        <v>2405</v>
      </c>
      <c r="F164" s="834" t="s">
        <v>2459</v>
      </c>
      <c r="G164" s="834" t="s">
        <v>2460</v>
      </c>
      <c r="H164" s="851"/>
      <c r="I164" s="851"/>
      <c r="J164" s="834"/>
      <c r="K164" s="834"/>
      <c r="L164" s="851">
        <v>4</v>
      </c>
      <c r="M164" s="851">
        <v>11801.68</v>
      </c>
      <c r="N164" s="834">
        <v>1</v>
      </c>
      <c r="O164" s="834">
        <v>2950.42</v>
      </c>
      <c r="P164" s="851"/>
      <c r="Q164" s="851"/>
      <c r="R164" s="839"/>
      <c r="S164" s="852"/>
    </row>
    <row r="165" spans="1:19" ht="14.4" customHeight="1" x14ac:dyDescent="0.3">
      <c r="A165" s="833" t="s">
        <v>562</v>
      </c>
      <c r="B165" s="834" t="s">
        <v>2458</v>
      </c>
      <c r="C165" s="834" t="s">
        <v>584</v>
      </c>
      <c r="D165" s="834" t="s">
        <v>2399</v>
      </c>
      <c r="E165" s="834" t="s">
        <v>2415</v>
      </c>
      <c r="F165" s="834" t="s">
        <v>2464</v>
      </c>
      <c r="G165" s="834" t="s">
        <v>2465</v>
      </c>
      <c r="H165" s="851"/>
      <c r="I165" s="851"/>
      <c r="J165" s="834"/>
      <c r="K165" s="834"/>
      <c r="L165" s="851">
        <v>6</v>
      </c>
      <c r="M165" s="851">
        <v>762</v>
      </c>
      <c r="N165" s="834">
        <v>1</v>
      </c>
      <c r="O165" s="834">
        <v>127</v>
      </c>
      <c r="P165" s="851"/>
      <c r="Q165" s="851"/>
      <c r="R165" s="839"/>
      <c r="S165" s="852"/>
    </row>
    <row r="166" spans="1:19" ht="14.4" customHeight="1" thickBot="1" x14ac:dyDescent="0.35">
      <c r="A166" s="841" t="s">
        <v>562</v>
      </c>
      <c r="B166" s="842" t="s">
        <v>2458</v>
      </c>
      <c r="C166" s="842" t="s">
        <v>584</v>
      </c>
      <c r="D166" s="842" t="s">
        <v>2399</v>
      </c>
      <c r="E166" s="842" t="s">
        <v>2415</v>
      </c>
      <c r="F166" s="842" t="s">
        <v>2466</v>
      </c>
      <c r="G166" s="842" t="s">
        <v>2467</v>
      </c>
      <c r="H166" s="853"/>
      <c r="I166" s="853"/>
      <c r="J166" s="842"/>
      <c r="K166" s="842"/>
      <c r="L166" s="853">
        <v>6</v>
      </c>
      <c r="M166" s="853">
        <v>1572</v>
      </c>
      <c r="N166" s="842">
        <v>1</v>
      </c>
      <c r="O166" s="842">
        <v>262</v>
      </c>
      <c r="P166" s="853"/>
      <c r="Q166" s="853"/>
      <c r="R166" s="847"/>
      <c r="S166" s="854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47" bestFit="1" customWidth="1" collapsed="1"/>
    <col min="2" max="2" width="7.77734375" style="215" hidden="1" customWidth="1" outlineLevel="1"/>
    <col min="3" max="3" width="0.109375" style="247" hidden="1" customWidth="1"/>
    <col min="4" max="4" width="7.77734375" style="215" customWidth="1"/>
    <col min="5" max="5" width="5.4414062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5.44140625" style="247" hidden="1" customWidth="1"/>
    <col min="10" max="10" width="7.77734375" style="215" customWidth="1"/>
    <col min="11" max="11" width="5.44140625" style="247" hidden="1" customWidth="1"/>
    <col min="12" max="12" width="7.77734375" style="215" customWidth="1"/>
    <col min="13" max="13" width="7.77734375" style="332" customWidth="1" collapsed="1"/>
    <col min="14" max="14" width="7.77734375" style="215" hidden="1" customWidth="1" outlineLevel="1"/>
    <col min="15" max="15" width="5" style="247" hidden="1" customWidth="1"/>
    <col min="16" max="16" width="7.77734375" style="215" customWidth="1"/>
    <col min="17" max="17" width="5" style="247" hidden="1" customWidth="1"/>
    <col min="18" max="18" width="7.77734375" style="215" customWidth="1"/>
    <col min="19" max="19" width="7.77734375" style="332" customWidth="1"/>
    <col min="20" max="16384" width="8.88671875" style="247"/>
  </cols>
  <sheetData>
    <row r="1" spans="1:19" ht="18.600000000000001" customHeight="1" thickBot="1" x14ac:dyDescent="0.4">
      <c r="A1" s="524" t="s">
        <v>156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</row>
    <row r="2" spans="1:19" ht="14.4" customHeight="1" thickBot="1" x14ac:dyDescent="0.3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" customHeight="1" thickBot="1" x14ac:dyDescent="0.35">
      <c r="A3" s="342" t="s">
        <v>158</v>
      </c>
      <c r="B3" s="343">
        <f>SUBTOTAL(9,B6:B1048576)</f>
        <v>15004711.560000002</v>
      </c>
      <c r="C3" s="344">
        <f t="shared" ref="C3:R3" si="0">SUBTOTAL(9,C6:C1048576)</f>
        <v>36.333564556391259</v>
      </c>
      <c r="D3" s="344">
        <f t="shared" si="0"/>
        <v>14717893.9</v>
      </c>
      <c r="E3" s="344">
        <f t="shared" si="0"/>
        <v>20</v>
      </c>
      <c r="F3" s="344">
        <f t="shared" si="0"/>
        <v>15827429.600000001</v>
      </c>
      <c r="G3" s="347">
        <f>IF(D3&lt;&gt;0,F3/D3,"")</f>
        <v>1.0753868527344119</v>
      </c>
      <c r="H3" s="343">
        <f t="shared" si="0"/>
        <v>6536810.2199999969</v>
      </c>
      <c r="I3" s="344">
        <f t="shared" si="0"/>
        <v>0.82206958450994505</v>
      </c>
      <c r="J3" s="344">
        <f t="shared" si="0"/>
        <v>7951650.7399999993</v>
      </c>
      <c r="K3" s="344">
        <f t="shared" si="0"/>
        <v>1</v>
      </c>
      <c r="L3" s="344">
        <f t="shared" si="0"/>
        <v>4609603.01</v>
      </c>
      <c r="M3" s="345">
        <f>IF(J3&lt;&gt;0,L3/J3,"")</f>
        <v>0.57970390812210149</v>
      </c>
      <c r="N3" s="346">
        <f t="shared" si="0"/>
        <v>0</v>
      </c>
      <c r="O3" s="344">
        <f t="shared" si="0"/>
        <v>0</v>
      </c>
      <c r="P3" s="344">
        <f t="shared" si="0"/>
        <v>0</v>
      </c>
      <c r="Q3" s="344">
        <f t="shared" si="0"/>
        <v>0</v>
      </c>
      <c r="R3" s="344">
        <f t="shared" si="0"/>
        <v>0</v>
      </c>
      <c r="S3" s="345" t="str">
        <f>IF(P3&lt;&gt;0,R3/P3,"")</f>
        <v/>
      </c>
    </row>
    <row r="4" spans="1:19" ht="14.4" customHeight="1" x14ac:dyDescent="0.3">
      <c r="A4" s="623" t="s">
        <v>128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  <c r="N4" s="624" t="s">
        <v>124</v>
      </c>
      <c r="O4" s="625"/>
      <c r="P4" s="625"/>
      <c r="Q4" s="625"/>
      <c r="R4" s="625"/>
      <c r="S4" s="627"/>
    </row>
    <row r="5" spans="1:19" ht="14.4" customHeight="1" thickBot="1" x14ac:dyDescent="0.35">
      <c r="A5" s="867"/>
      <c r="B5" s="868">
        <v>2015</v>
      </c>
      <c r="C5" s="869"/>
      <c r="D5" s="869">
        <v>2018</v>
      </c>
      <c r="E5" s="869"/>
      <c r="F5" s="869">
        <v>2019</v>
      </c>
      <c r="G5" s="903" t="s">
        <v>2</v>
      </c>
      <c r="H5" s="868">
        <v>2015</v>
      </c>
      <c r="I5" s="869"/>
      <c r="J5" s="869">
        <v>2018</v>
      </c>
      <c r="K5" s="869"/>
      <c r="L5" s="869">
        <v>2019</v>
      </c>
      <c r="M5" s="903" t="s">
        <v>2</v>
      </c>
      <c r="N5" s="868">
        <v>2015</v>
      </c>
      <c r="O5" s="869"/>
      <c r="P5" s="869">
        <v>2018</v>
      </c>
      <c r="Q5" s="869"/>
      <c r="R5" s="869">
        <v>2019</v>
      </c>
      <c r="S5" s="903" t="s">
        <v>2</v>
      </c>
    </row>
    <row r="6" spans="1:19" ht="14.4" customHeight="1" x14ac:dyDescent="0.3">
      <c r="A6" s="858" t="s">
        <v>2470</v>
      </c>
      <c r="B6" s="885">
        <v>787.33</v>
      </c>
      <c r="C6" s="827">
        <v>1.5621626984126984</v>
      </c>
      <c r="D6" s="885">
        <v>504</v>
      </c>
      <c r="E6" s="827">
        <v>1</v>
      </c>
      <c r="F6" s="885">
        <v>76</v>
      </c>
      <c r="G6" s="832">
        <v>0.15079365079365079</v>
      </c>
      <c r="H6" s="885"/>
      <c r="I6" s="827"/>
      <c r="J6" s="885"/>
      <c r="K6" s="827"/>
      <c r="L6" s="885"/>
      <c r="M6" s="832"/>
      <c r="N6" s="885"/>
      <c r="O6" s="827"/>
      <c r="P6" s="885"/>
      <c r="Q6" s="827"/>
      <c r="R6" s="885"/>
      <c r="S6" s="231"/>
    </row>
    <row r="7" spans="1:19" ht="14.4" customHeight="1" x14ac:dyDescent="0.3">
      <c r="A7" s="859" t="s">
        <v>2471</v>
      </c>
      <c r="B7" s="887">
        <v>1285.33</v>
      </c>
      <c r="C7" s="834">
        <v>1.6283810320144934</v>
      </c>
      <c r="D7" s="887">
        <v>789.32999999999993</v>
      </c>
      <c r="E7" s="834">
        <v>1</v>
      </c>
      <c r="F7" s="887">
        <v>2293.33</v>
      </c>
      <c r="G7" s="839">
        <v>2.9054134519149155</v>
      </c>
      <c r="H7" s="887"/>
      <c r="I7" s="834"/>
      <c r="J7" s="887"/>
      <c r="K7" s="834"/>
      <c r="L7" s="887"/>
      <c r="M7" s="839"/>
      <c r="N7" s="887"/>
      <c r="O7" s="834"/>
      <c r="P7" s="887"/>
      <c r="Q7" s="834"/>
      <c r="R7" s="887"/>
      <c r="S7" s="840"/>
    </row>
    <row r="8" spans="1:19" ht="14.4" customHeight="1" x14ac:dyDescent="0.3">
      <c r="A8" s="859" t="s">
        <v>2472</v>
      </c>
      <c r="B8" s="887">
        <v>2944.66</v>
      </c>
      <c r="C8" s="834">
        <v>1.3848555962621041</v>
      </c>
      <c r="D8" s="887">
        <v>2126.33</v>
      </c>
      <c r="E8" s="834">
        <v>1</v>
      </c>
      <c r="F8" s="887">
        <v>1114</v>
      </c>
      <c r="G8" s="839">
        <v>0.5239073897278409</v>
      </c>
      <c r="H8" s="887"/>
      <c r="I8" s="834"/>
      <c r="J8" s="887"/>
      <c r="K8" s="834"/>
      <c r="L8" s="887"/>
      <c r="M8" s="839"/>
      <c r="N8" s="887"/>
      <c r="O8" s="834"/>
      <c r="P8" s="887"/>
      <c r="Q8" s="834"/>
      <c r="R8" s="887"/>
      <c r="S8" s="840"/>
    </row>
    <row r="9" spans="1:19" ht="14.4" customHeight="1" x14ac:dyDescent="0.3">
      <c r="A9" s="859" t="s">
        <v>2473</v>
      </c>
      <c r="B9" s="887"/>
      <c r="C9" s="834"/>
      <c r="D9" s="887">
        <v>504</v>
      </c>
      <c r="E9" s="834">
        <v>1</v>
      </c>
      <c r="F9" s="887">
        <v>38</v>
      </c>
      <c r="G9" s="839">
        <v>7.5396825396825393E-2</v>
      </c>
      <c r="H9" s="887"/>
      <c r="I9" s="834"/>
      <c r="J9" s="887"/>
      <c r="K9" s="834"/>
      <c r="L9" s="887"/>
      <c r="M9" s="839"/>
      <c r="N9" s="887"/>
      <c r="O9" s="834"/>
      <c r="P9" s="887"/>
      <c r="Q9" s="834"/>
      <c r="R9" s="887"/>
      <c r="S9" s="840"/>
    </row>
    <row r="10" spans="1:19" ht="14.4" customHeight="1" x14ac:dyDescent="0.3">
      <c r="A10" s="859" t="s">
        <v>1351</v>
      </c>
      <c r="B10" s="887">
        <v>14955601.310000001</v>
      </c>
      <c r="C10" s="834">
        <v>1.0199809800257602</v>
      </c>
      <c r="D10" s="887">
        <v>14662627.640000001</v>
      </c>
      <c r="E10" s="834">
        <v>1</v>
      </c>
      <c r="F10" s="887">
        <v>15781341.66</v>
      </c>
      <c r="G10" s="839">
        <v>1.0762969671921643</v>
      </c>
      <c r="H10" s="887">
        <v>6536810.2199999969</v>
      </c>
      <c r="I10" s="834">
        <v>0.82206958450994505</v>
      </c>
      <c r="J10" s="887">
        <v>7951650.7399999993</v>
      </c>
      <c r="K10" s="834">
        <v>1</v>
      </c>
      <c r="L10" s="887">
        <v>4609603.01</v>
      </c>
      <c r="M10" s="839">
        <v>0.57970390812210149</v>
      </c>
      <c r="N10" s="887"/>
      <c r="O10" s="834"/>
      <c r="P10" s="887"/>
      <c r="Q10" s="834"/>
      <c r="R10" s="887"/>
      <c r="S10" s="840"/>
    </row>
    <row r="11" spans="1:19" ht="14.4" customHeight="1" x14ac:dyDescent="0.3">
      <c r="A11" s="859" t="s">
        <v>2474</v>
      </c>
      <c r="B11" s="887">
        <v>4273.32</v>
      </c>
      <c r="C11" s="834">
        <v>1.1926686929073205</v>
      </c>
      <c r="D11" s="887">
        <v>3582.99</v>
      </c>
      <c r="E11" s="834">
        <v>1</v>
      </c>
      <c r="F11" s="887">
        <v>4863.32</v>
      </c>
      <c r="G11" s="839">
        <v>1.3573356330885658</v>
      </c>
      <c r="H11" s="887"/>
      <c r="I11" s="834"/>
      <c r="J11" s="887"/>
      <c r="K11" s="834"/>
      <c r="L11" s="887"/>
      <c r="M11" s="839"/>
      <c r="N11" s="887"/>
      <c r="O11" s="834"/>
      <c r="P11" s="887"/>
      <c r="Q11" s="834"/>
      <c r="R11" s="887"/>
      <c r="S11" s="840"/>
    </row>
    <row r="12" spans="1:19" ht="14.4" customHeight="1" x14ac:dyDescent="0.3">
      <c r="A12" s="859" t="s">
        <v>2475</v>
      </c>
      <c r="B12" s="887"/>
      <c r="C12" s="834"/>
      <c r="D12" s="887"/>
      <c r="E12" s="834"/>
      <c r="F12" s="887">
        <v>252</v>
      </c>
      <c r="G12" s="839"/>
      <c r="H12" s="887"/>
      <c r="I12" s="834"/>
      <c r="J12" s="887"/>
      <c r="K12" s="834"/>
      <c r="L12" s="887"/>
      <c r="M12" s="839"/>
      <c r="N12" s="887"/>
      <c r="O12" s="834"/>
      <c r="P12" s="887"/>
      <c r="Q12" s="834"/>
      <c r="R12" s="887"/>
      <c r="S12" s="840"/>
    </row>
    <row r="13" spans="1:19" ht="14.4" customHeight="1" x14ac:dyDescent="0.3">
      <c r="A13" s="859" t="s">
        <v>2476</v>
      </c>
      <c r="B13" s="887">
        <v>251</v>
      </c>
      <c r="C13" s="834">
        <v>0.14229024943310659</v>
      </c>
      <c r="D13" s="887">
        <v>1764</v>
      </c>
      <c r="E13" s="834">
        <v>1</v>
      </c>
      <c r="F13" s="887">
        <v>762</v>
      </c>
      <c r="G13" s="839">
        <v>0.43197278911564624</v>
      </c>
      <c r="H13" s="887"/>
      <c r="I13" s="834"/>
      <c r="J13" s="887"/>
      <c r="K13" s="834"/>
      <c r="L13" s="887"/>
      <c r="M13" s="839"/>
      <c r="N13" s="887"/>
      <c r="O13" s="834"/>
      <c r="P13" s="887"/>
      <c r="Q13" s="834"/>
      <c r="R13" s="887"/>
      <c r="S13" s="840"/>
    </row>
    <row r="14" spans="1:19" ht="14.4" customHeight="1" x14ac:dyDescent="0.3">
      <c r="A14" s="859" t="s">
        <v>2477</v>
      </c>
      <c r="B14" s="887">
        <v>5889</v>
      </c>
      <c r="C14" s="834">
        <v>0.59945032573289903</v>
      </c>
      <c r="D14" s="887">
        <v>9824</v>
      </c>
      <c r="E14" s="834">
        <v>1</v>
      </c>
      <c r="F14" s="887">
        <v>6610</v>
      </c>
      <c r="G14" s="839">
        <v>0.67284201954397393</v>
      </c>
      <c r="H14" s="887"/>
      <c r="I14" s="834"/>
      <c r="J14" s="887"/>
      <c r="K14" s="834"/>
      <c r="L14" s="887"/>
      <c r="M14" s="839"/>
      <c r="N14" s="887"/>
      <c r="O14" s="834"/>
      <c r="P14" s="887"/>
      <c r="Q14" s="834"/>
      <c r="R14" s="887"/>
      <c r="S14" s="840"/>
    </row>
    <row r="15" spans="1:19" ht="14.4" customHeight="1" x14ac:dyDescent="0.3">
      <c r="A15" s="859" t="s">
        <v>2478</v>
      </c>
      <c r="B15" s="887">
        <v>251</v>
      </c>
      <c r="C15" s="834">
        <v>1.9763779527559056</v>
      </c>
      <c r="D15" s="887">
        <v>127</v>
      </c>
      <c r="E15" s="834">
        <v>1</v>
      </c>
      <c r="F15" s="887">
        <v>414</v>
      </c>
      <c r="G15" s="839">
        <v>3.2598425196850394</v>
      </c>
      <c r="H15" s="887"/>
      <c r="I15" s="834"/>
      <c r="J15" s="887"/>
      <c r="K15" s="834"/>
      <c r="L15" s="887"/>
      <c r="M15" s="839"/>
      <c r="N15" s="887"/>
      <c r="O15" s="834"/>
      <c r="P15" s="887"/>
      <c r="Q15" s="834"/>
      <c r="R15" s="887"/>
      <c r="S15" s="840"/>
    </row>
    <row r="16" spans="1:19" ht="14.4" customHeight="1" x14ac:dyDescent="0.3">
      <c r="A16" s="859" t="s">
        <v>2479</v>
      </c>
      <c r="B16" s="887">
        <v>373</v>
      </c>
      <c r="C16" s="834"/>
      <c r="D16" s="887"/>
      <c r="E16" s="834"/>
      <c r="F16" s="887"/>
      <c r="G16" s="839"/>
      <c r="H16" s="887"/>
      <c r="I16" s="834"/>
      <c r="J16" s="887"/>
      <c r="K16" s="834"/>
      <c r="L16" s="887"/>
      <c r="M16" s="839"/>
      <c r="N16" s="887"/>
      <c r="O16" s="834"/>
      <c r="P16" s="887"/>
      <c r="Q16" s="834"/>
      <c r="R16" s="887"/>
      <c r="S16" s="840"/>
    </row>
    <row r="17" spans="1:19" ht="14.4" customHeight="1" x14ac:dyDescent="0.3">
      <c r="A17" s="859" t="s">
        <v>2480</v>
      </c>
      <c r="B17" s="887"/>
      <c r="C17" s="834"/>
      <c r="D17" s="887"/>
      <c r="E17" s="834"/>
      <c r="F17" s="887">
        <v>38</v>
      </c>
      <c r="G17" s="839"/>
      <c r="H17" s="887"/>
      <c r="I17" s="834"/>
      <c r="J17" s="887"/>
      <c r="K17" s="834"/>
      <c r="L17" s="887"/>
      <c r="M17" s="839"/>
      <c r="N17" s="887"/>
      <c r="O17" s="834"/>
      <c r="P17" s="887"/>
      <c r="Q17" s="834"/>
      <c r="R17" s="887"/>
      <c r="S17" s="840"/>
    </row>
    <row r="18" spans="1:19" ht="14.4" customHeight="1" x14ac:dyDescent="0.3">
      <c r="A18" s="859" t="s">
        <v>2481</v>
      </c>
      <c r="B18" s="887">
        <v>753</v>
      </c>
      <c r="C18" s="834">
        <v>0.6634361233480176</v>
      </c>
      <c r="D18" s="887">
        <v>1135</v>
      </c>
      <c r="E18" s="834">
        <v>1</v>
      </c>
      <c r="F18" s="887">
        <v>292</v>
      </c>
      <c r="G18" s="839">
        <v>0.25726872246696036</v>
      </c>
      <c r="H18" s="887"/>
      <c r="I18" s="834"/>
      <c r="J18" s="887"/>
      <c r="K18" s="834"/>
      <c r="L18" s="887"/>
      <c r="M18" s="839"/>
      <c r="N18" s="887"/>
      <c r="O18" s="834"/>
      <c r="P18" s="887"/>
      <c r="Q18" s="834"/>
      <c r="R18" s="887"/>
      <c r="S18" s="840"/>
    </row>
    <row r="19" spans="1:19" ht="14.4" customHeight="1" x14ac:dyDescent="0.3">
      <c r="A19" s="859" t="s">
        <v>2482</v>
      </c>
      <c r="B19" s="887">
        <v>20447.630000000005</v>
      </c>
      <c r="C19" s="834">
        <v>0.79952820413362946</v>
      </c>
      <c r="D19" s="887">
        <v>25574.620000000003</v>
      </c>
      <c r="E19" s="834">
        <v>1</v>
      </c>
      <c r="F19" s="887">
        <v>17224.650000000001</v>
      </c>
      <c r="G19" s="839">
        <v>0.67350560829447315</v>
      </c>
      <c r="H19" s="887"/>
      <c r="I19" s="834"/>
      <c r="J19" s="887"/>
      <c r="K19" s="834"/>
      <c r="L19" s="887"/>
      <c r="M19" s="839"/>
      <c r="N19" s="887"/>
      <c r="O19" s="834"/>
      <c r="P19" s="887"/>
      <c r="Q19" s="834"/>
      <c r="R19" s="887"/>
      <c r="S19" s="840"/>
    </row>
    <row r="20" spans="1:19" ht="14.4" customHeight="1" x14ac:dyDescent="0.3">
      <c r="A20" s="859" t="s">
        <v>2483</v>
      </c>
      <c r="B20" s="887">
        <v>126</v>
      </c>
      <c r="C20" s="834">
        <v>0.5</v>
      </c>
      <c r="D20" s="887">
        <v>252</v>
      </c>
      <c r="E20" s="834">
        <v>1</v>
      </c>
      <c r="F20" s="887"/>
      <c r="G20" s="839"/>
      <c r="H20" s="887"/>
      <c r="I20" s="834"/>
      <c r="J20" s="887"/>
      <c r="K20" s="834"/>
      <c r="L20" s="887"/>
      <c r="M20" s="839"/>
      <c r="N20" s="887"/>
      <c r="O20" s="834"/>
      <c r="P20" s="887"/>
      <c r="Q20" s="834"/>
      <c r="R20" s="887"/>
      <c r="S20" s="840"/>
    </row>
    <row r="21" spans="1:19" ht="14.4" customHeight="1" x14ac:dyDescent="0.3">
      <c r="A21" s="859" t="s">
        <v>2484</v>
      </c>
      <c r="B21" s="887">
        <v>1382</v>
      </c>
      <c r="C21" s="834">
        <v>1.1842330762639246</v>
      </c>
      <c r="D21" s="887">
        <v>1167</v>
      </c>
      <c r="E21" s="834">
        <v>1</v>
      </c>
      <c r="F21" s="887">
        <v>1322.66</v>
      </c>
      <c r="G21" s="839">
        <v>1.1333847472150815</v>
      </c>
      <c r="H21" s="887"/>
      <c r="I21" s="834"/>
      <c r="J21" s="887"/>
      <c r="K21" s="834"/>
      <c r="L21" s="887"/>
      <c r="M21" s="839"/>
      <c r="N21" s="887"/>
      <c r="O21" s="834"/>
      <c r="P21" s="887"/>
      <c r="Q21" s="834"/>
      <c r="R21" s="887"/>
      <c r="S21" s="840"/>
    </row>
    <row r="22" spans="1:19" ht="14.4" customHeight="1" x14ac:dyDescent="0.3">
      <c r="A22" s="859" t="s">
        <v>2485</v>
      </c>
      <c r="B22" s="887"/>
      <c r="C22" s="834"/>
      <c r="D22" s="887">
        <v>785</v>
      </c>
      <c r="E22" s="834">
        <v>1</v>
      </c>
      <c r="F22" s="887">
        <v>409.33</v>
      </c>
      <c r="G22" s="839">
        <v>0.5214394904458598</v>
      </c>
      <c r="H22" s="887"/>
      <c r="I22" s="834"/>
      <c r="J22" s="887"/>
      <c r="K22" s="834"/>
      <c r="L22" s="887"/>
      <c r="M22" s="839"/>
      <c r="N22" s="887"/>
      <c r="O22" s="834"/>
      <c r="P22" s="887"/>
      <c r="Q22" s="834"/>
      <c r="R22" s="887"/>
      <c r="S22" s="840"/>
    </row>
    <row r="23" spans="1:19" ht="14.4" customHeight="1" x14ac:dyDescent="0.3">
      <c r="A23" s="859" t="s">
        <v>2486</v>
      </c>
      <c r="B23" s="887">
        <v>2835</v>
      </c>
      <c r="C23" s="834">
        <v>3.1523467470227837</v>
      </c>
      <c r="D23" s="887">
        <v>899.32999999999993</v>
      </c>
      <c r="E23" s="834">
        <v>1</v>
      </c>
      <c r="F23" s="887">
        <v>2557.33</v>
      </c>
      <c r="G23" s="839">
        <v>2.8435946760366053</v>
      </c>
      <c r="H23" s="887"/>
      <c r="I23" s="834"/>
      <c r="J23" s="887"/>
      <c r="K23" s="834"/>
      <c r="L23" s="887"/>
      <c r="M23" s="839"/>
      <c r="N23" s="887"/>
      <c r="O23" s="834"/>
      <c r="P23" s="887"/>
      <c r="Q23" s="834"/>
      <c r="R23" s="887"/>
      <c r="S23" s="840"/>
    </row>
    <row r="24" spans="1:19" ht="14.4" customHeight="1" x14ac:dyDescent="0.3">
      <c r="A24" s="859" t="s">
        <v>2487</v>
      </c>
      <c r="B24" s="887">
        <v>126</v>
      </c>
      <c r="C24" s="834">
        <v>7.4910820451843038E-2</v>
      </c>
      <c r="D24" s="887">
        <v>1682</v>
      </c>
      <c r="E24" s="834">
        <v>1</v>
      </c>
      <c r="F24" s="887">
        <v>1306</v>
      </c>
      <c r="G24" s="839">
        <v>0.77645659928656363</v>
      </c>
      <c r="H24" s="887"/>
      <c r="I24" s="834"/>
      <c r="J24" s="887"/>
      <c r="K24" s="834"/>
      <c r="L24" s="887"/>
      <c r="M24" s="839"/>
      <c r="N24" s="887"/>
      <c r="O24" s="834"/>
      <c r="P24" s="887"/>
      <c r="Q24" s="834"/>
      <c r="R24" s="887"/>
      <c r="S24" s="840"/>
    </row>
    <row r="25" spans="1:19" ht="14.4" customHeight="1" x14ac:dyDescent="0.3">
      <c r="A25" s="859" t="s">
        <v>2488</v>
      </c>
      <c r="B25" s="887">
        <v>2793.33</v>
      </c>
      <c r="C25" s="834">
        <v>0.89424905399435284</v>
      </c>
      <c r="D25" s="887">
        <v>3123.66</v>
      </c>
      <c r="E25" s="834">
        <v>1</v>
      </c>
      <c r="F25" s="887">
        <v>3829.99</v>
      </c>
      <c r="G25" s="839">
        <v>1.2261225613543087</v>
      </c>
      <c r="H25" s="887"/>
      <c r="I25" s="834"/>
      <c r="J25" s="887"/>
      <c r="K25" s="834"/>
      <c r="L25" s="887"/>
      <c r="M25" s="839"/>
      <c r="N25" s="887"/>
      <c r="O25" s="834"/>
      <c r="P25" s="887"/>
      <c r="Q25" s="834"/>
      <c r="R25" s="887"/>
      <c r="S25" s="840"/>
    </row>
    <row r="26" spans="1:19" ht="14.4" customHeight="1" x14ac:dyDescent="0.3">
      <c r="A26" s="859" t="s">
        <v>2489</v>
      </c>
      <c r="B26" s="887">
        <v>2328.66</v>
      </c>
      <c r="C26" s="834">
        <v>2.2241260744985674</v>
      </c>
      <c r="D26" s="887">
        <v>1047</v>
      </c>
      <c r="E26" s="834">
        <v>1</v>
      </c>
      <c r="F26" s="887">
        <v>1478</v>
      </c>
      <c r="G26" s="839">
        <v>1.4116523400191021</v>
      </c>
      <c r="H26" s="887"/>
      <c r="I26" s="834"/>
      <c r="J26" s="887"/>
      <c r="K26" s="834"/>
      <c r="L26" s="887"/>
      <c r="M26" s="839"/>
      <c r="N26" s="887"/>
      <c r="O26" s="834"/>
      <c r="P26" s="887"/>
      <c r="Q26" s="834"/>
      <c r="R26" s="887"/>
      <c r="S26" s="840"/>
    </row>
    <row r="27" spans="1:19" ht="14.4" customHeight="1" x14ac:dyDescent="0.3">
      <c r="A27" s="859" t="s">
        <v>2490</v>
      </c>
      <c r="B27" s="887">
        <v>126</v>
      </c>
      <c r="C27" s="834">
        <v>0.5</v>
      </c>
      <c r="D27" s="887">
        <v>252</v>
      </c>
      <c r="E27" s="834">
        <v>1</v>
      </c>
      <c r="F27" s="887"/>
      <c r="G27" s="839"/>
      <c r="H27" s="887"/>
      <c r="I27" s="834"/>
      <c r="J27" s="887"/>
      <c r="K27" s="834"/>
      <c r="L27" s="887"/>
      <c r="M27" s="839"/>
      <c r="N27" s="887"/>
      <c r="O27" s="834"/>
      <c r="P27" s="887"/>
      <c r="Q27" s="834"/>
      <c r="R27" s="887"/>
      <c r="S27" s="840"/>
    </row>
    <row r="28" spans="1:19" ht="14.4" customHeight="1" thickBot="1" x14ac:dyDescent="0.35">
      <c r="A28" s="891" t="s">
        <v>2491</v>
      </c>
      <c r="B28" s="889">
        <v>2137.9899999999998</v>
      </c>
      <c r="C28" s="842">
        <v>16.834566929133857</v>
      </c>
      <c r="D28" s="889">
        <v>127</v>
      </c>
      <c r="E28" s="842">
        <v>1</v>
      </c>
      <c r="F28" s="889">
        <v>1207.33</v>
      </c>
      <c r="G28" s="847">
        <v>9.5065354330708658</v>
      </c>
      <c r="H28" s="889"/>
      <c r="I28" s="842"/>
      <c r="J28" s="889"/>
      <c r="K28" s="842"/>
      <c r="L28" s="889"/>
      <c r="M28" s="847"/>
      <c r="N28" s="889"/>
      <c r="O28" s="842"/>
      <c r="P28" s="889"/>
      <c r="Q28" s="842"/>
      <c r="R28" s="889"/>
      <c r="S28" s="84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44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12" t="s">
        <v>3001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328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" customHeight="1" thickBot="1" x14ac:dyDescent="0.35">
      <c r="E3" s="112" t="s">
        <v>158</v>
      </c>
      <c r="F3" s="207">
        <f t="shared" ref="F3:O3" si="0">SUBTOTAL(9,F6:F1048576)</f>
        <v>9378.3900000000012</v>
      </c>
      <c r="G3" s="208">
        <f t="shared" si="0"/>
        <v>21541521.779999997</v>
      </c>
      <c r="H3" s="208"/>
      <c r="I3" s="208"/>
      <c r="J3" s="208">
        <f t="shared" si="0"/>
        <v>9344.369999999999</v>
      </c>
      <c r="K3" s="208">
        <f t="shared" si="0"/>
        <v>22669544.639999997</v>
      </c>
      <c r="L3" s="208"/>
      <c r="M3" s="208"/>
      <c r="N3" s="208">
        <f t="shared" si="0"/>
        <v>10727.130000000001</v>
      </c>
      <c r="O3" s="208">
        <f t="shared" si="0"/>
        <v>20437032.609999999</v>
      </c>
      <c r="P3" s="79">
        <f>IF(K3=0,0,O3/K3)</f>
        <v>0.90151932623910003</v>
      </c>
      <c r="Q3" s="209">
        <f>IF(N3=0,0,O3/N3)</f>
        <v>1905.172456192849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120</v>
      </c>
      <c r="E4" s="633" t="s">
        <v>80</v>
      </c>
      <c r="F4" s="639">
        <v>2015</v>
      </c>
      <c r="G4" s="640"/>
      <c r="H4" s="210"/>
      <c r="I4" s="210"/>
      <c r="J4" s="639">
        <v>2018</v>
      </c>
      <c r="K4" s="640"/>
      <c r="L4" s="210"/>
      <c r="M4" s="210"/>
      <c r="N4" s="639">
        <v>2019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4"/>
      <c r="B5" s="892"/>
      <c r="C5" s="894"/>
      <c r="D5" s="904"/>
      <c r="E5" s="896"/>
      <c r="F5" s="905" t="s">
        <v>90</v>
      </c>
      <c r="G5" s="906" t="s">
        <v>14</v>
      </c>
      <c r="H5" s="907"/>
      <c r="I5" s="907"/>
      <c r="J5" s="905" t="s">
        <v>90</v>
      </c>
      <c r="K5" s="906" t="s">
        <v>14</v>
      </c>
      <c r="L5" s="907"/>
      <c r="M5" s="907"/>
      <c r="N5" s="905" t="s">
        <v>90</v>
      </c>
      <c r="O5" s="906" t="s">
        <v>14</v>
      </c>
      <c r="P5" s="908"/>
      <c r="Q5" s="901"/>
    </row>
    <row r="6" spans="1:17" ht="14.4" customHeight="1" x14ac:dyDescent="0.3">
      <c r="A6" s="826" t="s">
        <v>2492</v>
      </c>
      <c r="B6" s="827" t="s">
        <v>2404</v>
      </c>
      <c r="C6" s="827" t="s">
        <v>2415</v>
      </c>
      <c r="D6" s="827" t="s">
        <v>2418</v>
      </c>
      <c r="E6" s="827" t="s">
        <v>2419</v>
      </c>
      <c r="F6" s="225"/>
      <c r="G6" s="225"/>
      <c r="H6" s="225"/>
      <c r="I6" s="225"/>
      <c r="J6" s="225"/>
      <c r="K6" s="225"/>
      <c r="L6" s="225"/>
      <c r="M6" s="225"/>
      <c r="N6" s="225">
        <v>2</v>
      </c>
      <c r="O6" s="225">
        <v>76</v>
      </c>
      <c r="P6" s="832"/>
      <c r="Q6" s="850">
        <v>38</v>
      </c>
    </row>
    <row r="7" spans="1:17" ht="14.4" customHeight="1" x14ac:dyDescent="0.3">
      <c r="A7" s="833" t="s">
        <v>2492</v>
      </c>
      <c r="B7" s="834" t="s">
        <v>2404</v>
      </c>
      <c r="C7" s="834" t="s">
        <v>2415</v>
      </c>
      <c r="D7" s="834" t="s">
        <v>2428</v>
      </c>
      <c r="E7" s="834" t="s">
        <v>2429</v>
      </c>
      <c r="F7" s="851">
        <v>2</v>
      </c>
      <c r="G7" s="851">
        <v>252</v>
      </c>
      <c r="H7" s="851"/>
      <c r="I7" s="851">
        <v>126</v>
      </c>
      <c r="J7" s="851"/>
      <c r="K7" s="851"/>
      <c r="L7" s="851"/>
      <c r="M7" s="851"/>
      <c r="N7" s="851"/>
      <c r="O7" s="851"/>
      <c r="P7" s="839"/>
      <c r="Q7" s="852"/>
    </row>
    <row r="8" spans="1:17" ht="14.4" customHeight="1" x14ac:dyDescent="0.3">
      <c r="A8" s="833" t="s">
        <v>2492</v>
      </c>
      <c r="B8" s="834" t="s">
        <v>2404</v>
      </c>
      <c r="C8" s="834" t="s">
        <v>2415</v>
      </c>
      <c r="D8" s="834" t="s">
        <v>2436</v>
      </c>
      <c r="E8" s="834" t="s">
        <v>2437</v>
      </c>
      <c r="F8" s="851">
        <v>1</v>
      </c>
      <c r="G8" s="851">
        <v>33.33</v>
      </c>
      <c r="H8" s="851"/>
      <c r="I8" s="851">
        <v>33.33</v>
      </c>
      <c r="J8" s="851"/>
      <c r="K8" s="851"/>
      <c r="L8" s="851"/>
      <c r="M8" s="851"/>
      <c r="N8" s="851"/>
      <c r="O8" s="851"/>
      <c r="P8" s="839"/>
      <c r="Q8" s="852"/>
    </row>
    <row r="9" spans="1:17" ht="14.4" customHeight="1" x14ac:dyDescent="0.3">
      <c r="A9" s="833" t="s">
        <v>2492</v>
      </c>
      <c r="B9" s="834" t="s">
        <v>2404</v>
      </c>
      <c r="C9" s="834" t="s">
        <v>2415</v>
      </c>
      <c r="D9" s="834" t="s">
        <v>2438</v>
      </c>
      <c r="E9" s="834" t="s">
        <v>2439</v>
      </c>
      <c r="F9" s="851">
        <v>2</v>
      </c>
      <c r="G9" s="851">
        <v>502</v>
      </c>
      <c r="H9" s="851">
        <v>0.99603174603174605</v>
      </c>
      <c r="I9" s="851">
        <v>251</v>
      </c>
      <c r="J9" s="851">
        <v>2</v>
      </c>
      <c r="K9" s="851">
        <v>504</v>
      </c>
      <c r="L9" s="851">
        <v>1</v>
      </c>
      <c r="M9" s="851">
        <v>252</v>
      </c>
      <c r="N9" s="851"/>
      <c r="O9" s="851"/>
      <c r="P9" s="839"/>
      <c r="Q9" s="852"/>
    </row>
    <row r="10" spans="1:17" ht="14.4" customHeight="1" x14ac:dyDescent="0.3">
      <c r="A10" s="833" t="s">
        <v>2493</v>
      </c>
      <c r="B10" s="834" t="s">
        <v>2404</v>
      </c>
      <c r="C10" s="834" t="s">
        <v>2415</v>
      </c>
      <c r="D10" s="834" t="s">
        <v>2418</v>
      </c>
      <c r="E10" s="834" t="s">
        <v>2419</v>
      </c>
      <c r="F10" s="851"/>
      <c r="G10" s="851"/>
      <c r="H10" s="851"/>
      <c r="I10" s="851"/>
      <c r="J10" s="851"/>
      <c r="K10" s="851"/>
      <c r="L10" s="851"/>
      <c r="M10" s="851"/>
      <c r="N10" s="851">
        <v>3</v>
      </c>
      <c r="O10" s="851">
        <v>114</v>
      </c>
      <c r="P10" s="839"/>
      <c r="Q10" s="852">
        <v>38</v>
      </c>
    </row>
    <row r="11" spans="1:17" ht="14.4" customHeight="1" x14ac:dyDescent="0.3">
      <c r="A11" s="833" t="s">
        <v>2493</v>
      </c>
      <c r="B11" s="834" t="s">
        <v>2404</v>
      </c>
      <c r="C11" s="834" t="s">
        <v>2415</v>
      </c>
      <c r="D11" s="834" t="s">
        <v>2428</v>
      </c>
      <c r="E11" s="834" t="s">
        <v>2429</v>
      </c>
      <c r="F11" s="851">
        <v>1</v>
      </c>
      <c r="G11" s="851">
        <v>126</v>
      </c>
      <c r="H11" s="851"/>
      <c r="I11" s="851">
        <v>126</v>
      </c>
      <c r="J11" s="851"/>
      <c r="K11" s="851"/>
      <c r="L11" s="851"/>
      <c r="M11" s="851"/>
      <c r="N11" s="851">
        <v>3</v>
      </c>
      <c r="O11" s="851">
        <v>378</v>
      </c>
      <c r="P11" s="839"/>
      <c r="Q11" s="852">
        <v>126</v>
      </c>
    </row>
    <row r="12" spans="1:17" ht="14.4" customHeight="1" x14ac:dyDescent="0.3">
      <c r="A12" s="833" t="s">
        <v>2493</v>
      </c>
      <c r="B12" s="834" t="s">
        <v>2404</v>
      </c>
      <c r="C12" s="834" t="s">
        <v>2415</v>
      </c>
      <c r="D12" s="834" t="s">
        <v>2436</v>
      </c>
      <c r="E12" s="834" t="s">
        <v>2437</v>
      </c>
      <c r="F12" s="851">
        <v>1</v>
      </c>
      <c r="G12" s="851">
        <v>33.33</v>
      </c>
      <c r="H12" s="851">
        <v>1</v>
      </c>
      <c r="I12" s="851">
        <v>33.33</v>
      </c>
      <c r="J12" s="851">
        <v>1</v>
      </c>
      <c r="K12" s="851">
        <v>33.33</v>
      </c>
      <c r="L12" s="851">
        <v>1</v>
      </c>
      <c r="M12" s="851">
        <v>33.33</v>
      </c>
      <c r="N12" s="851">
        <v>1</v>
      </c>
      <c r="O12" s="851">
        <v>33.33</v>
      </c>
      <c r="P12" s="839">
        <v>1</v>
      </c>
      <c r="Q12" s="852">
        <v>33.33</v>
      </c>
    </row>
    <row r="13" spans="1:17" ht="14.4" customHeight="1" x14ac:dyDescent="0.3">
      <c r="A13" s="833" t="s">
        <v>2493</v>
      </c>
      <c r="B13" s="834" t="s">
        <v>2404</v>
      </c>
      <c r="C13" s="834" t="s">
        <v>2415</v>
      </c>
      <c r="D13" s="834" t="s">
        <v>2438</v>
      </c>
      <c r="E13" s="834" t="s">
        <v>2439</v>
      </c>
      <c r="F13" s="851">
        <v>3</v>
      </c>
      <c r="G13" s="851">
        <v>753</v>
      </c>
      <c r="H13" s="851">
        <v>0.99603174603174605</v>
      </c>
      <c r="I13" s="851">
        <v>251</v>
      </c>
      <c r="J13" s="851">
        <v>3</v>
      </c>
      <c r="K13" s="851">
        <v>756</v>
      </c>
      <c r="L13" s="851">
        <v>1</v>
      </c>
      <c r="M13" s="851">
        <v>252</v>
      </c>
      <c r="N13" s="851">
        <v>4</v>
      </c>
      <c r="O13" s="851">
        <v>1016</v>
      </c>
      <c r="P13" s="839">
        <v>1.343915343915344</v>
      </c>
      <c r="Q13" s="852">
        <v>254</v>
      </c>
    </row>
    <row r="14" spans="1:17" ht="14.4" customHeight="1" x14ac:dyDescent="0.3">
      <c r="A14" s="833" t="s">
        <v>2493</v>
      </c>
      <c r="B14" s="834" t="s">
        <v>2404</v>
      </c>
      <c r="C14" s="834" t="s">
        <v>2415</v>
      </c>
      <c r="D14" s="834" t="s">
        <v>2454</v>
      </c>
      <c r="E14" s="834" t="s">
        <v>2455</v>
      </c>
      <c r="F14" s="851">
        <v>1</v>
      </c>
      <c r="G14" s="851">
        <v>373</v>
      </c>
      <c r="H14" s="851"/>
      <c r="I14" s="851">
        <v>373</v>
      </c>
      <c r="J14" s="851"/>
      <c r="K14" s="851"/>
      <c r="L14" s="851"/>
      <c r="M14" s="851"/>
      <c r="N14" s="851">
        <v>2</v>
      </c>
      <c r="O14" s="851">
        <v>752</v>
      </c>
      <c r="P14" s="839"/>
      <c r="Q14" s="852">
        <v>376</v>
      </c>
    </row>
    <row r="15" spans="1:17" ht="14.4" customHeight="1" x14ac:dyDescent="0.3">
      <c r="A15" s="833" t="s">
        <v>2494</v>
      </c>
      <c r="B15" s="834" t="s">
        <v>2404</v>
      </c>
      <c r="C15" s="834" t="s">
        <v>2415</v>
      </c>
      <c r="D15" s="834" t="s">
        <v>2418</v>
      </c>
      <c r="E15" s="834" t="s">
        <v>2419</v>
      </c>
      <c r="F15" s="851"/>
      <c r="G15" s="851"/>
      <c r="H15" s="851"/>
      <c r="I15" s="851"/>
      <c r="J15" s="851">
        <v>2</v>
      </c>
      <c r="K15" s="851">
        <v>74</v>
      </c>
      <c r="L15" s="851">
        <v>1</v>
      </c>
      <c r="M15" s="851">
        <v>37</v>
      </c>
      <c r="N15" s="851">
        <v>6</v>
      </c>
      <c r="O15" s="851">
        <v>228</v>
      </c>
      <c r="P15" s="839">
        <v>3.0810810810810811</v>
      </c>
      <c r="Q15" s="852">
        <v>38</v>
      </c>
    </row>
    <row r="16" spans="1:17" ht="14.4" customHeight="1" x14ac:dyDescent="0.3">
      <c r="A16" s="833" t="s">
        <v>2494</v>
      </c>
      <c r="B16" s="834" t="s">
        <v>2404</v>
      </c>
      <c r="C16" s="834" t="s">
        <v>2415</v>
      </c>
      <c r="D16" s="834" t="s">
        <v>2428</v>
      </c>
      <c r="E16" s="834" t="s">
        <v>2429</v>
      </c>
      <c r="F16" s="851">
        <v>4</v>
      </c>
      <c r="G16" s="851">
        <v>504</v>
      </c>
      <c r="H16" s="851">
        <v>0.56692913385826771</v>
      </c>
      <c r="I16" s="851">
        <v>126</v>
      </c>
      <c r="J16" s="851">
        <v>7</v>
      </c>
      <c r="K16" s="851">
        <v>889</v>
      </c>
      <c r="L16" s="851">
        <v>1</v>
      </c>
      <c r="M16" s="851">
        <v>127</v>
      </c>
      <c r="N16" s="851">
        <v>3</v>
      </c>
      <c r="O16" s="851">
        <v>378</v>
      </c>
      <c r="P16" s="839">
        <v>0.42519685039370081</v>
      </c>
      <c r="Q16" s="852">
        <v>126</v>
      </c>
    </row>
    <row r="17" spans="1:17" ht="14.4" customHeight="1" x14ac:dyDescent="0.3">
      <c r="A17" s="833" t="s">
        <v>2494</v>
      </c>
      <c r="B17" s="834" t="s">
        <v>2404</v>
      </c>
      <c r="C17" s="834" t="s">
        <v>2415</v>
      </c>
      <c r="D17" s="834" t="s">
        <v>2436</v>
      </c>
      <c r="E17" s="834" t="s">
        <v>2437</v>
      </c>
      <c r="F17" s="851">
        <v>2</v>
      </c>
      <c r="G17" s="851">
        <v>66.66</v>
      </c>
      <c r="H17" s="851">
        <v>2</v>
      </c>
      <c r="I17" s="851">
        <v>33.33</v>
      </c>
      <c r="J17" s="851">
        <v>1</v>
      </c>
      <c r="K17" s="851">
        <v>33.33</v>
      </c>
      <c r="L17" s="851">
        <v>1</v>
      </c>
      <c r="M17" s="851">
        <v>33.33</v>
      </c>
      <c r="N17" s="851"/>
      <c r="O17" s="851"/>
      <c r="P17" s="839"/>
      <c r="Q17" s="852"/>
    </row>
    <row r="18" spans="1:17" ht="14.4" customHeight="1" x14ac:dyDescent="0.3">
      <c r="A18" s="833" t="s">
        <v>2494</v>
      </c>
      <c r="B18" s="834" t="s">
        <v>2404</v>
      </c>
      <c r="C18" s="834" t="s">
        <v>2415</v>
      </c>
      <c r="D18" s="834" t="s">
        <v>2438</v>
      </c>
      <c r="E18" s="834" t="s">
        <v>2439</v>
      </c>
      <c r="F18" s="851">
        <v>5</v>
      </c>
      <c r="G18" s="851">
        <v>1255</v>
      </c>
      <c r="H18" s="851">
        <v>1.66005291005291</v>
      </c>
      <c r="I18" s="851">
        <v>251</v>
      </c>
      <c r="J18" s="851">
        <v>3</v>
      </c>
      <c r="K18" s="851">
        <v>756</v>
      </c>
      <c r="L18" s="851">
        <v>1</v>
      </c>
      <c r="M18" s="851">
        <v>252</v>
      </c>
      <c r="N18" s="851">
        <v>2</v>
      </c>
      <c r="O18" s="851">
        <v>508</v>
      </c>
      <c r="P18" s="839">
        <v>0.67195767195767198</v>
      </c>
      <c r="Q18" s="852">
        <v>254</v>
      </c>
    </row>
    <row r="19" spans="1:17" ht="14.4" customHeight="1" x14ac:dyDescent="0.3">
      <c r="A19" s="833" t="s">
        <v>2494</v>
      </c>
      <c r="B19" s="834" t="s">
        <v>2404</v>
      </c>
      <c r="C19" s="834" t="s">
        <v>2415</v>
      </c>
      <c r="D19" s="834" t="s">
        <v>2454</v>
      </c>
      <c r="E19" s="834" t="s">
        <v>2455</v>
      </c>
      <c r="F19" s="851">
        <v>3</v>
      </c>
      <c r="G19" s="851">
        <v>1119</v>
      </c>
      <c r="H19" s="851">
        <v>2.9919786096256686</v>
      </c>
      <c r="I19" s="851">
        <v>373</v>
      </c>
      <c r="J19" s="851">
        <v>1</v>
      </c>
      <c r="K19" s="851">
        <v>374</v>
      </c>
      <c r="L19" s="851">
        <v>1</v>
      </c>
      <c r="M19" s="851">
        <v>374</v>
      </c>
      <c r="N19" s="851"/>
      <c r="O19" s="851"/>
      <c r="P19" s="839"/>
      <c r="Q19" s="852"/>
    </row>
    <row r="20" spans="1:17" ht="14.4" customHeight="1" x14ac:dyDescent="0.3">
      <c r="A20" s="833" t="s">
        <v>2495</v>
      </c>
      <c r="B20" s="834" t="s">
        <v>2404</v>
      </c>
      <c r="C20" s="834" t="s">
        <v>2415</v>
      </c>
      <c r="D20" s="834" t="s">
        <v>2418</v>
      </c>
      <c r="E20" s="834" t="s">
        <v>2419</v>
      </c>
      <c r="F20" s="851"/>
      <c r="G20" s="851"/>
      <c r="H20" s="851"/>
      <c r="I20" s="851"/>
      <c r="J20" s="851"/>
      <c r="K20" s="851"/>
      <c r="L20" s="851"/>
      <c r="M20" s="851"/>
      <c r="N20" s="851">
        <v>1</v>
      </c>
      <c r="O20" s="851">
        <v>38</v>
      </c>
      <c r="P20" s="839"/>
      <c r="Q20" s="852">
        <v>38</v>
      </c>
    </row>
    <row r="21" spans="1:17" ht="14.4" customHeight="1" x14ac:dyDescent="0.3">
      <c r="A21" s="833" t="s">
        <v>2495</v>
      </c>
      <c r="B21" s="834" t="s">
        <v>2404</v>
      </c>
      <c r="C21" s="834" t="s">
        <v>2415</v>
      </c>
      <c r="D21" s="834" t="s">
        <v>2438</v>
      </c>
      <c r="E21" s="834" t="s">
        <v>2439</v>
      </c>
      <c r="F21" s="851"/>
      <c r="G21" s="851"/>
      <c r="H21" s="851"/>
      <c r="I21" s="851"/>
      <c r="J21" s="851">
        <v>2</v>
      </c>
      <c r="K21" s="851">
        <v>504</v>
      </c>
      <c r="L21" s="851">
        <v>1</v>
      </c>
      <c r="M21" s="851">
        <v>252</v>
      </c>
      <c r="N21" s="851"/>
      <c r="O21" s="851"/>
      <c r="P21" s="839"/>
      <c r="Q21" s="852"/>
    </row>
    <row r="22" spans="1:17" ht="14.4" customHeight="1" x14ac:dyDescent="0.3">
      <c r="A22" s="833" t="s">
        <v>562</v>
      </c>
      <c r="B22" s="834" t="s">
        <v>2404</v>
      </c>
      <c r="C22" s="834" t="s">
        <v>2415</v>
      </c>
      <c r="D22" s="834" t="s">
        <v>2418</v>
      </c>
      <c r="E22" s="834" t="s">
        <v>2419</v>
      </c>
      <c r="F22" s="851">
        <v>4</v>
      </c>
      <c r="G22" s="851">
        <v>148</v>
      </c>
      <c r="H22" s="851">
        <v>0.4</v>
      </c>
      <c r="I22" s="851">
        <v>37</v>
      </c>
      <c r="J22" s="851">
        <v>10</v>
      </c>
      <c r="K22" s="851">
        <v>370</v>
      </c>
      <c r="L22" s="851">
        <v>1</v>
      </c>
      <c r="M22" s="851">
        <v>37</v>
      </c>
      <c r="N22" s="851">
        <v>4</v>
      </c>
      <c r="O22" s="851">
        <v>152</v>
      </c>
      <c r="P22" s="839">
        <v>0.41081081081081083</v>
      </c>
      <c r="Q22" s="852">
        <v>38</v>
      </c>
    </row>
    <row r="23" spans="1:17" ht="14.4" customHeight="1" x14ac:dyDescent="0.3">
      <c r="A23" s="833" t="s">
        <v>562</v>
      </c>
      <c r="B23" s="834" t="s">
        <v>2404</v>
      </c>
      <c r="C23" s="834" t="s">
        <v>2415</v>
      </c>
      <c r="D23" s="834" t="s">
        <v>2420</v>
      </c>
      <c r="E23" s="834" t="s">
        <v>2421</v>
      </c>
      <c r="F23" s="851">
        <v>45</v>
      </c>
      <c r="G23" s="851">
        <v>225</v>
      </c>
      <c r="H23" s="851">
        <v>1.3636363636363635</v>
      </c>
      <c r="I23" s="851">
        <v>5</v>
      </c>
      <c r="J23" s="851">
        <v>33</v>
      </c>
      <c r="K23" s="851">
        <v>165</v>
      </c>
      <c r="L23" s="851">
        <v>1</v>
      </c>
      <c r="M23" s="851">
        <v>5</v>
      </c>
      <c r="N23" s="851">
        <v>49</v>
      </c>
      <c r="O23" s="851">
        <v>245</v>
      </c>
      <c r="P23" s="839">
        <v>1.4848484848484849</v>
      </c>
      <c r="Q23" s="852">
        <v>5</v>
      </c>
    </row>
    <row r="24" spans="1:17" ht="14.4" customHeight="1" x14ac:dyDescent="0.3">
      <c r="A24" s="833" t="s">
        <v>562</v>
      </c>
      <c r="B24" s="834" t="s">
        <v>2404</v>
      </c>
      <c r="C24" s="834" t="s">
        <v>2415</v>
      </c>
      <c r="D24" s="834" t="s">
        <v>2422</v>
      </c>
      <c r="E24" s="834" t="s">
        <v>2423</v>
      </c>
      <c r="F24" s="851"/>
      <c r="G24" s="851"/>
      <c r="H24" s="851"/>
      <c r="I24" s="851"/>
      <c r="J24" s="851">
        <v>1</v>
      </c>
      <c r="K24" s="851">
        <v>5</v>
      </c>
      <c r="L24" s="851">
        <v>1</v>
      </c>
      <c r="M24" s="851">
        <v>5</v>
      </c>
      <c r="N24" s="851">
        <v>1</v>
      </c>
      <c r="O24" s="851">
        <v>5</v>
      </c>
      <c r="P24" s="839">
        <v>1</v>
      </c>
      <c r="Q24" s="852">
        <v>5</v>
      </c>
    </row>
    <row r="25" spans="1:17" ht="14.4" customHeight="1" x14ac:dyDescent="0.3">
      <c r="A25" s="833" t="s">
        <v>562</v>
      </c>
      <c r="B25" s="834" t="s">
        <v>2404</v>
      </c>
      <c r="C25" s="834" t="s">
        <v>2415</v>
      </c>
      <c r="D25" s="834" t="s">
        <v>2428</v>
      </c>
      <c r="E25" s="834" t="s">
        <v>2429</v>
      </c>
      <c r="F25" s="851"/>
      <c r="G25" s="851"/>
      <c r="H25" s="851"/>
      <c r="I25" s="851"/>
      <c r="J25" s="851">
        <v>1</v>
      </c>
      <c r="K25" s="851">
        <v>127</v>
      </c>
      <c r="L25" s="851">
        <v>1</v>
      </c>
      <c r="M25" s="851">
        <v>127</v>
      </c>
      <c r="N25" s="851">
        <v>1</v>
      </c>
      <c r="O25" s="851">
        <v>126</v>
      </c>
      <c r="P25" s="839">
        <v>0.99212598425196852</v>
      </c>
      <c r="Q25" s="852">
        <v>126</v>
      </c>
    </row>
    <row r="26" spans="1:17" ht="14.4" customHeight="1" x14ac:dyDescent="0.3">
      <c r="A26" s="833" t="s">
        <v>562</v>
      </c>
      <c r="B26" s="834" t="s">
        <v>2404</v>
      </c>
      <c r="C26" s="834" t="s">
        <v>2415</v>
      </c>
      <c r="D26" s="834" t="s">
        <v>2436</v>
      </c>
      <c r="E26" s="834" t="s">
        <v>2437</v>
      </c>
      <c r="F26" s="851">
        <v>13</v>
      </c>
      <c r="G26" s="851">
        <v>433.30999999999995</v>
      </c>
      <c r="H26" s="851">
        <v>0.92857448997085557</v>
      </c>
      <c r="I26" s="851">
        <v>33.331538461538457</v>
      </c>
      <c r="J26" s="851">
        <v>14</v>
      </c>
      <c r="K26" s="851">
        <v>466.63999999999987</v>
      </c>
      <c r="L26" s="851">
        <v>1</v>
      </c>
      <c r="M26" s="851">
        <v>33.33142857142856</v>
      </c>
      <c r="N26" s="851">
        <v>2</v>
      </c>
      <c r="O26" s="851">
        <v>66.66</v>
      </c>
      <c r="P26" s="839">
        <v>0.14285102005828906</v>
      </c>
      <c r="Q26" s="852">
        <v>33.33</v>
      </c>
    </row>
    <row r="27" spans="1:17" ht="14.4" customHeight="1" x14ac:dyDescent="0.3">
      <c r="A27" s="833" t="s">
        <v>562</v>
      </c>
      <c r="B27" s="834" t="s">
        <v>2404</v>
      </c>
      <c r="C27" s="834" t="s">
        <v>2415</v>
      </c>
      <c r="D27" s="834" t="s">
        <v>2438</v>
      </c>
      <c r="E27" s="834" t="s">
        <v>2439</v>
      </c>
      <c r="F27" s="851">
        <v>6</v>
      </c>
      <c r="G27" s="851">
        <v>1506</v>
      </c>
      <c r="H27" s="851">
        <v>1.1952380952380952</v>
      </c>
      <c r="I27" s="851">
        <v>251</v>
      </c>
      <c r="J27" s="851">
        <v>5</v>
      </c>
      <c r="K27" s="851">
        <v>1260</v>
      </c>
      <c r="L27" s="851">
        <v>1</v>
      </c>
      <c r="M27" s="851">
        <v>252</v>
      </c>
      <c r="N27" s="851">
        <v>4</v>
      </c>
      <c r="O27" s="851">
        <v>1016</v>
      </c>
      <c r="P27" s="839">
        <v>0.80634920634920637</v>
      </c>
      <c r="Q27" s="852">
        <v>254</v>
      </c>
    </row>
    <row r="28" spans="1:17" ht="14.4" customHeight="1" x14ac:dyDescent="0.3">
      <c r="A28" s="833" t="s">
        <v>562</v>
      </c>
      <c r="B28" s="834" t="s">
        <v>2404</v>
      </c>
      <c r="C28" s="834" t="s">
        <v>2415</v>
      </c>
      <c r="D28" s="834" t="s">
        <v>2454</v>
      </c>
      <c r="E28" s="834" t="s">
        <v>2455</v>
      </c>
      <c r="F28" s="851">
        <v>3</v>
      </c>
      <c r="G28" s="851">
        <v>1119</v>
      </c>
      <c r="H28" s="851"/>
      <c r="I28" s="851">
        <v>373</v>
      </c>
      <c r="J28" s="851"/>
      <c r="K28" s="851"/>
      <c r="L28" s="851"/>
      <c r="M28" s="851"/>
      <c r="N28" s="851">
        <v>2</v>
      </c>
      <c r="O28" s="851">
        <v>752</v>
      </c>
      <c r="P28" s="839"/>
      <c r="Q28" s="852">
        <v>376</v>
      </c>
    </row>
    <row r="29" spans="1:17" ht="14.4" customHeight="1" x14ac:dyDescent="0.3">
      <c r="A29" s="833" t="s">
        <v>562</v>
      </c>
      <c r="B29" s="834" t="s">
        <v>2496</v>
      </c>
      <c r="C29" s="834" t="s">
        <v>2415</v>
      </c>
      <c r="D29" s="834" t="s">
        <v>2497</v>
      </c>
      <c r="E29" s="834" t="s">
        <v>2498</v>
      </c>
      <c r="F29" s="851">
        <v>9</v>
      </c>
      <c r="G29" s="851">
        <v>63018</v>
      </c>
      <c r="H29" s="851">
        <v>1.2840638180817898</v>
      </c>
      <c r="I29" s="851">
        <v>7002</v>
      </c>
      <c r="J29" s="851">
        <v>7</v>
      </c>
      <c r="K29" s="851">
        <v>49077</v>
      </c>
      <c r="L29" s="851">
        <v>1</v>
      </c>
      <c r="M29" s="851">
        <v>7011</v>
      </c>
      <c r="N29" s="851">
        <v>6</v>
      </c>
      <c r="O29" s="851">
        <v>42264</v>
      </c>
      <c r="P29" s="839">
        <v>0.86117733357784709</v>
      </c>
      <c r="Q29" s="852">
        <v>7044</v>
      </c>
    </row>
    <row r="30" spans="1:17" ht="14.4" customHeight="1" x14ac:dyDescent="0.3">
      <c r="A30" s="833" t="s">
        <v>562</v>
      </c>
      <c r="B30" s="834" t="s">
        <v>2496</v>
      </c>
      <c r="C30" s="834" t="s">
        <v>2415</v>
      </c>
      <c r="D30" s="834" t="s">
        <v>2499</v>
      </c>
      <c r="E30" s="834" t="s">
        <v>2500</v>
      </c>
      <c r="F30" s="851">
        <v>2</v>
      </c>
      <c r="G30" s="851">
        <v>9334</v>
      </c>
      <c r="H30" s="851">
        <v>0.99892979452054798</v>
      </c>
      <c r="I30" s="851">
        <v>4667</v>
      </c>
      <c r="J30" s="851">
        <v>2</v>
      </c>
      <c r="K30" s="851">
        <v>9344</v>
      </c>
      <c r="L30" s="851">
        <v>1</v>
      </c>
      <c r="M30" s="851">
        <v>4672</v>
      </c>
      <c r="N30" s="851">
        <v>1</v>
      </c>
      <c r="O30" s="851">
        <v>4688</v>
      </c>
      <c r="P30" s="839">
        <v>0.50171232876712324</v>
      </c>
      <c r="Q30" s="852">
        <v>4688</v>
      </c>
    </row>
    <row r="31" spans="1:17" ht="14.4" customHeight="1" x14ac:dyDescent="0.3">
      <c r="A31" s="833" t="s">
        <v>562</v>
      </c>
      <c r="B31" s="834" t="s">
        <v>2501</v>
      </c>
      <c r="C31" s="834" t="s">
        <v>2405</v>
      </c>
      <c r="D31" s="834" t="s">
        <v>2502</v>
      </c>
      <c r="E31" s="834" t="s">
        <v>1438</v>
      </c>
      <c r="F31" s="851">
        <v>11</v>
      </c>
      <c r="G31" s="851">
        <v>880.88000000000011</v>
      </c>
      <c r="H31" s="851">
        <v>5.5000000000000009</v>
      </c>
      <c r="I31" s="851">
        <v>80.080000000000013</v>
      </c>
      <c r="J31" s="851">
        <v>2</v>
      </c>
      <c r="K31" s="851">
        <v>160.16</v>
      </c>
      <c r="L31" s="851">
        <v>1</v>
      </c>
      <c r="M31" s="851">
        <v>80.08</v>
      </c>
      <c r="N31" s="851"/>
      <c r="O31" s="851"/>
      <c r="P31" s="839"/>
      <c r="Q31" s="852"/>
    </row>
    <row r="32" spans="1:17" ht="14.4" customHeight="1" x14ac:dyDescent="0.3">
      <c r="A32" s="833" t="s">
        <v>562</v>
      </c>
      <c r="B32" s="834" t="s">
        <v>2501</v>
      </c>
      <c r="C32" s="834" t="s">
        <v>2405</v>
      </c>
      <c r="D32" s="834" t="s">
        <v>2503</v>
      </c>
      <c r="E32" s="834" t="s">
        <v>1208</v>
      </c>
      <c r="F32" s="851"/>
      <c r="G32" s="851"/>
      <c r="H32" s="851"/>
      <c r="I32" s="851"/>
      <c r="J32" s="851"/>
      <c r="K32" s="851"/>
      <c r="L32" s="851"/>
      <c r="M32" s="851"/>
      <c r="N32" s="851">
        <v>6.8</v>
      </c>
      <c r="O32" s="851">
        <v>2554.33</v>
      </c>
      <c r="P32" s="839"/>
      <c r="Q32" s="852">
        <v>375.63676470588234</v>
      </c>
    </row>
    <row r="33" spans="1:17" ht="14.4" customHeight="1" x14ac:dyDescent="0.3">
      <c r="A33" s="833" t="s">
        <v>562</v>
      </c>
      <c r="B33" s="834" t="s">
        <v>2501</v>
      </c>
      <c r="C33" s="834" t="s">
        <v>2405</v>
      </c>
      <c r="D33" s="834" t="s">
        <v>2504</v>
      </c>
      <c r="E33" s="834" t="s">
        <v>787</v>
      </c>
      <c r="F33" s="851">
        <v>18</v>
      </c>
      <c r="G33" s="851">
        <v>1051.2</v>
      </c>
      <c r="H33" s="851">
        <v>0.72000000000000008</v>
      </c>
      <c r="I33" s="851">
        <v>58.400000000000006</v>
      </c>
      <c r="J33" s="851">
        <v>25</v>
      </c>
      <c r="K33" s="851">
        <v>1460</v>
      </c>
      <c r="L33" s="851">
        <v>1</v>
      </c>
      <c r="M33" s="851">
        <v>58.4</v>
      </c>
      <c r="N33" s="851">
        <v>748.8</v>
      </c>
      <c r="O33" s="851">
        <v>28435.370000000003</v>
      </c>
      <c r="P33" s="839">
        <v>19.476280821917811</v>
      </c>
      <c r="Q33" s="852">
        <v>37.974586004273512</v>
      </c>
    </row>
    <row r="34" spans="1:17" ht="14.4" customHeight="1" x14ac:dyDescent="0.3">
      <c r="A34" s="833" t="s">
        <v>562</v>
      </c>
      <c r="B34" s="834" t="s">
        <v>2501</v>
      </c>
      <c r="C34" s="834" t="s">
        <v>2405</v>
      </c>
      <c r="D34" s="834" t="s">
        <v>2505</v>
      </c>
      <c r="E34" s="834" t="s">
        <v>2506</v>
      </c>
      <c r="F34" s="851"/>
      <c r="G34" s="851"/>
      <c r="H34" s="851"/>
      <c r="I34" s="851"/>
      <c r="J34" s="851">
        <v>18.400000000000002</v>
      </c>
      <c r="K34" s="851">
        <v>10358.580000000002</v>
      </c>
      <c r="L34" s="851">
        <v>1</v>
      </c>
      <c r="M34" s="851">
        <v>562.96630434782617</v>
      </c>
      <c r="N34" s="851"/>
      <c r="O34" s="851"/>
      <c r="P34" s="839"/>
      <c r="Q34" s="852"/>
    </row>
    <row r="35" spans="1:17" ht="14.4" customHeight="1" x14ac:dyDescent="0.3">
      <c r="A35" s="833" t="s">
        <v>562</v>
      </c>
      <c r="B35" s="834" t="s">
        <v>2501</v>
      </c>
      <c r="C35" s="834" t="s">
        <v>2405</v>
      </c>
      <c r="D35" s="834" t="s">
        <v>2507</v>
      </c>
      <c r="E35" s="834" t="s">
        <v>2508</v>
      </c>
      <c r="F35" s="851">
        <v>1</v>
      </c>
      <c r="G35" s="851">
        <v>42.88</v>
      </c>
      <c r="H35" s="851"/>
      <c r="I35" s="851">
        <v>42.88</v>
      </c>
      <c r="J35" s="851"/>
      <c r="K35" s="851"/>
      <c r="L35" s="851"/>
      <c r="M35" s="851"/>
      <c r="N35" s="851"/>
      <c r="O35" s="851"/>
      <c r="P35" s="839"/>
      <c r="Q35" s="852"/>
    </row>
    <row r="36" spans="1:17" ht="14.4" customHeight="1" x14ac:dyDescent="0.3">
      <c r="A36" s="833" t="s">
        <v>562</v>
      </c>
      <c r="B36" s="834" t="s">
        <v>2501</v>
      </c>
      <c r="C36" s="834" t="s">
        <v>2405</v>
      </c>
      <c r="D36" s="834" t="s">
        <v>2509</v>
      </c>
      <c r="E36" s="834" t="s">
        <v>1073</v>
      </c>
      <c r="F36" s="851"/>
      <c r="G36" s="851"/>
      <c r="H36" s="851"/>
      <c r="I36" s="851"/>
      <c r="J36" s="851">
        <v>19</v>
      </c>
      <c r="K36" s="851">
        <v>1467.1799999999998</v>
      </c>
      <c r="L36" s="851">
        <v>1</v>
      </c>
      <c r="M36" s="851">
        <v>77.219999999999985</v>
      </c>
      <c r="N36" s="851"/>
      <c r="O36" s="851"/>
      <c r="P36" s="839"/>
      <c r="Q36" s="852"/>
    </row>
    <row r="37" spans="1:17" ht="14.4" customHeight="1" x14ac:dyDescent="0.3">
      <c r="A37" s="833" t="s">
        <v>562</v>
      </c>
      <c r="B37" s="834" t="s">
        <v>2501</v>
      </c>
      <c r="C37" s="834" t="s">
        <v>2405</v>
      </c>
      <c r="D37" s="834" t="s">
        <v>2510</v>
      </c>
      <c r="E37" s="834" t="s">
        <v>2511</v>
      </c>
      <c r="F37" s="851">
        <v>9.6999999999999993</v>
      </c>
      <c r="G37" s="851">
        <v>2635.64</v>
      </c>
      <c r="H37" s="851">
        <v>0.68309320727039002</v>
      </c>
      <c r="I37" s="851">
        <v>271.71546391752577</v>
      </c>
      <c r="J37" s="851">
        <v>14.2</v>
      </c>
      <c r="K37" s="851">
        <v>3858.39</v>
      </c>
      <c r="L37" s="851">
        <v>1</v>
      </c>
      <c r="M37" s="851">
        <v>271.7176056338028</v>
      </c>
      <c r="N37" s="851">
        <v>16.2</v>
      </c>
      <c r="O37" s="851">
        <v>2942.3300000000004</v>
      </c>
      <c r="P37" s="839">
        <v>0.76257972885063474</v>
      </c>
      <c r="Q37" s="852">
        <v>181.62530864197535</v>
      </c>
    </row>
    <row r="38" spans="1:17" ht="14.4" customHeight="1" x14ac:dyDescent="0.3">
      <c r="A38" s="833" t="s">
        <v>562</v>
      </c>
      <c r="B38" s="834" t="s">
        <v>2501</v>
      </c>
      <c r="C38" s="834" t="s">
        <v>2405</v>
      </c>
      <c r="D38" s="834" t="s">
        <v>2512</v>
      </c>
      <c r="E38" s="834" t="s">
        <v>2513</v>
      </c>
      <c r="F38" s="851">
        <v>1</v>
      </c>
      <c r="G38" s="851">
        <v>67.06</v>
      </c>
      <c r="H38" s="851"/>
      <c r="I38" s="851">
        <v>67.06</v>
      </c>
      <c r="J38" s="851"/>
      <c r="K38" s="851"/>
      <c r="L38" s="851"/>
      <c r="M38" s="851"/>
      <c r="N38" s="851"/>
      <c r="O38" s="851"/>
      <c r="P38" s="839"/>
      <c r="Q38" s="852"/>
    </row>
    <row r="39" spans="1:17" ht="14.4" customHeight="1" x14ac:dyDescent="0.3">
      <c r="A39" s="833" t="s">
        <v>562</v>
      </c>
      <c r="B39" s="834" t="s">
        <v>2501</v>
      </c>
      <c r="C39" s="834" t="s">
        <v>2405</v>
      </c>
      <c r="D39" s="834" t="s">
        <v>2514</v>
      </c>
      <c r="E39" s="834" t="s">
        <v>2515</v>
      </c>
      <c r="F39" s="851">
        <v>90</v>
      </c>
      <c r="G39" s="851">
        <v>5917.5</v>
      </c>
      <c r="H39" s="851"/>
      <c r="I39" s="851">
        <v>65.75</v>
      </c>
      <c r="J39" s="851"/>
      <c r="K39" s="851"/>
      <c r="L39" s="851"/>
      <c r="M39" s="851"/>
      <c r="N39" s="851"/>
      <c r="O39" s="851"/>
      <c r="P39" s="839"/>
      <c r="Q39" s="852"/>
    </row>
    <row r="40" spans="1:17" ht="14.4" customHeight="1" x14ac:dyDescent="0.3">
      <c r="A40" s="833" t="s">
        <v>562</v>
      </c>
      <c r="B40" s="834" t="s">
        <v>2501</v>
      </c>
      <c r="C40" s="834" t="s">
        <v>2405</v>
      </c>
      <c r="D40" s="834" t="s">
        <v>2516</v>
      </c>
      <c r="E40" s="834" t="s">
        <v>2517</v>
      </c>
      <c r="F40" s="851">
        <v>4.5999999999999996</v>
      </c>
      <c r="G40" s="851">
        <v>362.5</v>
      </c>
      <c r="H40" s="851">
        <v>2.1905970510031425</v>
      </c>
      <c r="I40" s="851">
        <v>78.804347826086968</v>
      </c>
      <c r="J40" s="851">
        <v>2.1</v>
      </c>
      <c r="K40" s="851">
        <v>165.48</v>
      </c>
      <c r="L40" s="851">
        <v>1</v>
      </c>
      <c r="M40" s="851">
        <v>78.8</v>
      </c>
      <c r="N40" s="851">
        <v>1.5999999999999999</v>
      </c>
      <c r="O40" s="851">
        <v>93.97</v>
      </c>
      <c r="P40" s="839">
        <v>0.5678631858834905</v>
      </c>
      <c r="Q40" s="852">
        <v>58.731250000000003</v>
      </c>
    </row>
    <row r="41" spans="1:17" ht="14.4" customHeight="1" x14ac:dyDescent="0.3">
      <c r="A41" s="833" t="s">
        <v>562</v>
      </c>
      <c r="B41" s="834" t="s">
        <v>2501</v>
      </c>
      <c r="C41" s="834" t="s">
        <v>2405</v>
      </c>
      <c r="D41" s="834" t="s">
        <v>2518</v>
      </c>
      <c r="E41" s="834" t="s">
        <v>2519</v>
      </c>
      <c r="F41" s="851">
        <v>30</v>
      </c>
      <c r="G41" s="851">
        <v>2104.5</v>
      </c>
      <c r="H41" s="851">
        <v>3.1792431452526624</v>
      </c>
      <c r="I41" s="851">
        <v>70.150000000000006</v>
      </c>
      <c r="J41" s="851">
        <v>15</v>
      </c>
      <c r="K41" s="851">
        <v>661.95</v>
      </c>
      <c r="L41" s="851">
        <v>1</v>
      </c>
      <c r="M41" s="851">
        <v>44.13</v>
      </c>
      <c r="N41" s="851"/>
      <c r="O41" s="851"/>
      <c r="P41" s="839"/>
      <c r="Q41" s="852"/>
    </row>
    <row r="42" spans="1:17" ht="14.4" customHeight="1" x14ac:dyDescent="0.3">
      <c r="A42" s="833" t="s">
        <v>562</v>
      </c>
      <c r="B42" s="834" t="s">
        <v>2501</v>
      </c>
      <c r="C42" s="834" t="s">
        <v>2405</v>
      </c>
      <c r="D42" s="834" t="s">
        <v>2520</v>
      </c>
      <c r="E42" s="834" t="s">
        <v>2521</v>
      </c>
      <c r="F42" s="851">
        <v>31.730000000000004</v>
      </c>
      <c r="G42" s="851">
        <v>12431.799999999997</v>
      </c>
      <c r="H42" s="851">
        <v>2.6663835518893615</v>
      </c>
      <c r="I42" s="851">
        <v>391.79955877718237</v>
      </c>
      <c r="J42" s="851">
        <v>11.899999999999999</v>
      </c>
      <c r="K42" s="851">
        <v>4662.42</v>
      </c>
      <c r="L42" s="851">
        <v>1</v>
      </c>
      <c r="M42" s="851">
        <v>391.80000000000007</v>
      </c>
      <c r="N42" s="851">
        <v>0.3</v>
      </c>
      <c r="O42" s="851">
        <v>117.54</v>
      </c>
      <c r="P42" s="839">
        <v>2.5210084033613446E-2</v>
      </c>
      <c r="Q42" s="852">
        <v>391.8</v>
      </c>
    </row>
    <row r="43" spans="1:17" ht="14.4" customHeight="1" x14ac:dyDescent="0.3">
      <c r="A43" s="833" t="s">
        <v>562</v>
      </c>
      <c r="B43" s="834" t="s">
        <v>2501</v>
      </c>
      <c r="C43" s="834" t="s">
        <v>2405</v>
      </c>
      <c r="D43" s="834" t="s">
        <v>2522</v>
      </c>
      <c r="E43" s="834" t="s">
        <v>2523</v>
      </c>
      <c r="F43" s="851">
        <v>27</v>
      </c>
      <c r="G43" s="851">
        <v>5918.4</v>
      </c>
      <c r="H43" s="851"/>
      <c r="I43" s="851">
        <v>219.2</v>
      </c>
      <c r="J43" s="851"/>
      <c r="K43" s="851"/>
      <c r="L43" s="851"/>
      <c r="M43" s="851"/>
      <c r="N43" s="851"/>
      <c r="O43" s="851"/>
      <c r="P43" s="839"/>
      <c r="Q43" s="852"/>
    </row>
    <row r="44" spans="1:17" ht="14.4" customHeight="1" x14ac:dyDescent="0.3">
      <c r="A44" s="833" t="s">
        <v>562</v>
      </c>
      <c r="B44" s="834" t="s">
        <v>2501</v>
      </c>
      <c r="C44" s="834" t="s">
        <v>2405</v>
      </c>
      <c r="D44" s="834" t="s">
        <v>2524</v>
      </c>
      <c r="E44" s="834" t="s">
        <v>2525</v>
      </c>
      <c r="F44" s="851"/>
      <c r="G44" s="851"/>
      <c r="H44" s="851"/>
      <c r="I44" s="851"/>
      <c r="J44" s="851"/>
      <c r="K44" s="851"/>
      <c r="L44" s="851"/>
      <c r="M44" s="851"/>
      <c r="N44" s="851">
        <v>5</v>
      </c>
      <c r="O44" s="851">
        <v>934.5</v>
      </c>
      <c r="P44" s="839"/>
      <c r="Q44" s="852">
        <v>186.9</v>
      </c>
    </row>
    <row r="45" spans="1:17" ht="14.4" customHeight="1" x14ac:dyDescent="0.3">
      <c r="A45" s="833" t="s">
        <v>562</v>
      </c>
      <c r="B45" s="834" t="s">
        <v>2501</v>
      </c>
      <c r="C45" s="834" t="s">
        <v>2405</v>
      </c>
      <c r="D45" s="834" t="s">
        <v>2526</v>
      </c>
      <c r="E45" s="834" t="s">
        <v>2525</v>
      </c>
      <c r="F45" s="851"/>
      <c r="G45" s="851"/>
      <c r="H45" s="851"/>
      <c r="I45" s="851"/>
      <c r="J45" s="851"/>
      <c r="K45" s="851"/>
      <c r="L45" s="851"/>
      <c r="M45" s="851"/>
      <c r="N45" s="851">
        <v>1.2</v>
      </c>
      <c r="O45" s="851">
        <v>343.2</v>
      </c>
      <c r="P45" s="839"/>
      <c r="Q45" s="852">
        <v>286</v>
      </c>
    </row>
    <row r="46" spans="1:17" ht="14.4" customHeight="1" x14ac:dyDescent="0.3">
      <c r="A46" s="833" t="s">
        <v>562</v>
      </c>
      <c r="B46" s="834" t="s">
        <v>2501</v>
      </c>
      <c r="C46" s="834" t="s">
        <v>2405</v>
      </c>
      <c r="D46" s="834" t="s">
        <v>2527</v>
      </c>
      <c r="E46" s="834" t="s">
        <v>1325</v>
      </c>
      <c r="F46" s="851">
        <v>0.1</v>
      </c>
      <c r="G46" s="851">
        <v>38.26</v>
      </c>
      <c r="H46" s="851"/>
      <c r="I46" s="851">
        <v>382.59999999999997</v>
      </c>
      <c r="J46" s="851"/>
      <c r="K46" s="851"/>
      <c r="L46" s="851"/>
      <c r="M46" s="851"/>
      <c r="N46" s="851"/>
      <c r="O46" s="851"/>
      <c r="P46" s="839"/>
      <c r="Q46" s="852"/>
    </row>
    <row r="47" spans="1:17" ht="14.4" customHeight="1" x14ac:dyDescent="0.3">
      <c r="A47" s="833" t="s">
        <v>562</v>
      </c>
      <c r="B47" s="834" t="s">
        <v>2501</v>
      </c>
      <c r="C47" s="834" t="s">
        <v>2405</v>
      </c>
      <c r="D47" s="834" t="s">
        <v>2528</v>
      </c>
      <c r="E47" s="834" t="s">
        <v>1268</v>
      </c>
      <c r="F47" s="851"/>
      <c r="G47" s="851"/>
      <c r="H47" s="851"/>
      <c r="I47" s="851"/>
      <c r="J47" s="851">
        <v>1</v>
      </c>
      <c r="K47" s="851">
        <v>219.2</v>
      </c>
      <c r="L47" s="851">
        <v>1</v>
      </c>
      <c r="M47" s="851">
        <v>219.2</v>
      </c>
      <c r="N47" s="851"/>
      <c r="O47" s="851"/>
      <c r="P47" s="839"/>
      <c r="Q47" s="852"/>
    </row>
    <row r="48" spans="1:17" ht="14.4" customHeight="1" x14ac:dyDescent="0.3">
      <c r="A48" s="833" t="s">
        <v>562</v>
      </c>
      <c r="B48" s="834" t="s">
        <v>2501</v>
      </c>
      <c r="C48" s="834" t="s">
        <v>2405</v>
      </c>
      <c r="D48" s="834" t="s">
        <v>2529</v>
      </c>
      <c r="E48" s="834" t="s">
        <v>1325</v>
      </c>
      <c r="F48" s="851"/>
      <c r="G48" s="851"/>
      <c r="H48" s="851"/>
      <c r="I48" s="851"/>
      <c r="J48" s="851">
        <v>0.8</v>
      </c>
      <c r="K48" s="851">
        <v>686.04</v>
      </c>
      <c r="L48" s="851">
        <v>1</v>
      </c>
      <c r="M48" s="851">
        <v>857.55</v>
      </c>
      <c r="N48" s="851"/>
      <c r="O48" s="851"/>
      <c r="P48" s="839"/>
      <c r="Q48" s="852"/>
    </row>
    <row r="49" spans="1:17" ht="14.4" customHeight="1" x14ac:dyDescent="0.3">
      <c r="A49" s="833" t="s">
        <v>562</v>
      </c>
      <c r="B49" s="834" t="s">
        <v>2501</v>
      </c>
      <c r="C49" s="834" t="s">
        <v>2405</v>
      </c>
      <c r="D49" s="834" t="s">
        <v>2530</v>
      </c>
      <c r="E49" s="834" t="s">
        <v>1198</v>
      </c>
      <c r="F49" s="851"/>
      <c r="G49" s="851"/>
      <c r="H49" s="851"/>
      <c r="I49" s="851"/>
      <c r="J49" s="851">
        <v>90</v>
      </c>
      <c r="K49" s="851">
        <v>5917.5</v>
      </c>
      <c r="L49" s="851">
        <v>1</v>
      </c>
      <c r="M49" s="851">
        <v>65.75</v>
      </c>
      <c r="N49" s="851">
        <v>12</v>
      </c>
      <c r="O49" s="851">
        <v>320.12</v>
      </c>
      <c r="P49" s="839">
        <v>5.4097169412758765E-2</v>
      </c>
      <c r="Q49" s="852">
        <v>26.676666666666666</v>
      </c>
    </row>
    <row r="50" spans="1:17" ht="14.4" customHeight="1" x14ac:dyDescent="0.3">
      <c r="A50" s="833" t="s">
        <v>562</v>
      </c>
      <c r="B50" s="834" t="s">
        <v>2501</v>
      </c>
      <c r="C50" s="834" t="s">
        <v>2405</v>
      </c>
      <c r="D50" s="834" t="s">
        <v>2531</v>
      </c>
      <c r="E50" s="834" t="s">
        <v>2532</v>
      </c>
      <c r="F50" s="851"/>
      <c r="G50" s="851"/>
      <c r="H50" s="851"/>
      <c r="I50" s="851"/>
      <c r="J50" s="851"/>
      <c r="K50" s="851"/>
      <c r="L50" s="851"/>
      <c r="M50" s="851"/>
      <c r="N50" s="851">
        <v>18</v>
      </c>
      <c r="O50" s="851">
        <v>787.86</v>
      </c>
      <c r="P50" s="839"/>
      <c r="Q50" s="852">
        <v>43.77</v>
      </c>
    </row>
    <row r="51" spans="1:17" ht="14.4" customHeight="1" x14ac:dyDescent="0.3">
      <c r="A51" s="833" t="s">
        <v>562</v>
      </c>
      <c r="B51" s="834" t="s">
        <v>2501</v>
      </c>
      <c r="C51" s="834" t="s">
        <v>2405</v>
      </c>
      <c r="D51" s="834" t="s">
        <v>2533</v>
      </c>
      <c r="E51" s="834" t="s">
        <v>1318</v>
      </c>
      <c r="F51" s="851">
        <v>0.2</v>
      </c>
      <c r="G51" s="851">
        <v>425.12</v>
      </c>
      <c r="H51" s="851">
        <v>0.125</v>
      </c>
      <c r="I51" s="851">
        <v>2125.6</v>
      </c>
      <c r="J51" s="851">
        <v>1.6</v>
      </c>
      <c r="K51" s="851">
        <v>3400.96</v>
      </c>
      <c r="L51" s="851">
        <v>1</v>
      </c>
      <c r="M51" s="851">
        <v>2125.6</v>
      </c>
      <c r="N51" s="851"/>
      <c r="O51" s="851"/>
      <c r="P51" s="839"/>
      <c r="Q51" s="852"/>
    </row>
    <row r="52" spans="1:17" ht="14.4" customHeight="1" x14ac:dyDescent="0.3">
      <c r="A52" s="833" t="s">
        <v>562</v>
      </c>
      <c r="B52" s="834" t="s">
        <v>2501</v>
      </c>
      <c r="C52" s="834" t="s">
        <v>2405</v>
      </c>
      <c r="D52" s="834" t="s">
        <v>2534</v>
      </c>
      <c r="E52" s="834" t="s">
        <v>1202</v>
      </c>
      <c r="F52" s="851"/>
      <c r="G52" s="851"/>
      <c r="H52" s="851"/>
      <c r="I52" s="851"/>
      <c r="J52" s="851">
        <v>7.2</v>
      </c>
      <c r="K52" s="851">
        <v>2882.88</v>
      </c>
      <c r="L52" s="851">
        <v>1</v>
      </c>
      <c r="M52" s="851">
        <v>400.4</v>
      </c>
      <c r="N52" s="851"/>
      <c r="O52" s="851"/>
      <c r="P52" s="839"/>
      <c r="Q52" s="852"/>
    </row>
    <row r="53" spans="1:17" ht="14.4" customHeight="1" x14ac:dyDescent="0.3">
      <c r="A53" s="833" t="s">
        <v>562</v>
      </c>
      <c r="B53" s="834" t="s">
        <v>2501</v>
      </c>
      <c r="C53" s="834" t="s">
        <v>2405</v>
      </c>
      <c r="D53" s="834" t="s">
        <v>2535</v>
      </c>
      <c r="E53" s="834" t="s">
        <v>1202</v>
      </c>
      <c r="F53" s="851">
        <v>2</v>
      </c>
      <c r="G53" s="851">
        <v>1601.6000000000001</v>
      </c>
      <c r="H53" s="851">
        <v>0.57320372782843987</v>
      </c>
      <c r="I53" s="851">
        <v>800.80000000000007</v>
      </c>
      <c r="J53" s="851">
        <v>3.350000000000001</v>
      </c>
      <c r="K53" s="851">
        <v>2794.1199999999994</v>
      </c>
      <c r="L53" s="851">
        <v>1</v>
      </c>
      <c r="M53" s="851">
        <v>834.06567164179069</v>
      </c>
      <c r="N53" s="851">
        <v>12.799999999999999</v>
      </c>
      <c r="O53" s="851">
        <v>3365.18</v>
      </c>
      <c r="P53" s="839">
        <v>1.2043791963122559</v>
      </c>
      <c r="Q53" s="852">
        <v>262.90468750000002</v>
      </c>
    </row>
    <row r="54" spans="1:17" ht="14.4" customHeight="1" x14ac:dyDescent="0.3">
      <c r="A54" s="833" t="s">
        <v>562</v>
      </c>
      <c r="B54" s="834" t="s">
        <v>2501</v>
      </c>
      <c r="C54" s="834" t="s">
        <v>2405</v>
      </c>
      <c r="D54" s="834" t="s">
        <v>2536</v>
      </c>
      <c r="E54" s="834" t="s">
        <v>2537</v>
      </c>
      <c r="F54" s="851"/>
      <c r="G54" s="851"/>
      <c r="H54" s="851"/>
      <c r="I54" s="851"/>
      <c r="J54" s="851"/>
      <c r="K54" s="851"/>
      <c r="L54" s="851"/>
      <c r="M54" s="851"/>
      <c r="N54" s="851">
        <v>0.6</v>
      </c>
      <c r="O54" s="851">
        <v>87.66</v>
      </c>
      <c r="P54" s="839"/>
      <c r="Q54" s="852">
        <v>146.1</v>
      </c>
    </row>
    <row r="55" spans="1:17" ht="14.4" customHeight="1" x14ac:dyDescent="0.3">
      <c r="A55" s="833" t="s">
        <v>562</v>
      </c>
      <c r="B55" s="834" t="s">
        <v>2501</v>
      </c>
      <c r="C55" s="834" t="s">
        <v>2405</v>
      </c>
      <c r="D55" s="834" t="s">
        <v>2538</v>
      </c>
      <c r="E55" s="834" t="s">
        <v>2539</v>
      </c>
      <c r="F55" s="851"/>
      <c r="G55" s="851"/>
      <c r="H55" s="851"/>
      <c r="I55" s="851"/>
      <c r="J55" s="851"/>
      <c r="K55" s="851"/>
      <c r="L55" s="851"/>
      <c r="M55" s="851"/>
      <c r="N55" s="851">
        <v>22</v>
      </c>
      <c r="O55" s="851">
        <v>3556.74</v>
      </c>
      <c r="P55" s="839"/>
      <c r="Q55" s="852">
        <v>161.66999999999999</v>
      </c>
    </row>
    <row r="56" spans="1:17" ht="14.4" customHeight="1" x14ac:dyDescent="0.3">
      <c r="A56" s="833" t="s">
        <v>562</v>
      </c>
      <c r="B56" s="834" t="s">
        <v>2501</v>
      </c>
      <c r="C56" s="834" t="s">
        <v>2405</v>
      </c>
      <c r="D56" s="834" t="s">
        <v>2540</v>
      </c>
      <c r="E56" s="834" t="s">
        <v>2541</v>
      </c>
      <c r="F56" s="851">
        <v>2.6</v>
      </c>
      <c r="G56" s="851">
        <v>8485.75</v>
      </c>
      <c r="H56" s="851"/>
      <c r="I56" s="851">
        <v>3263.75</v>
      </c>
      <c r="J56" s="851"/>
      <c r="K56" s="851"/>
      <c r="L56" s="851"/>
      <c r="M56" s="851"/>
      <c r="N56" s="851"/>
      <c r="O56" s="851"/>
      <c r="P56" s="839"/>
      <c r="Q56" s="852"/>
    </row>
    <row r="57" spans="1:17" ht="14.4" customHeight="1" x14ac:dyDescent="0.3">
      <c r="A57" s="833" t="s">
        <v>562</v>
      </c>
      <c r="B57" s="834" t="s">
        <v>2501</v>
      </c>
      <c r="C57" s="834" t="s">
        <v>2405</v>
      </c>
      <c r="D57" s="834" t="s">
        <v>2542</v>
      </c>
      <c r="E57" s="834" t="s">
        <v>2543</v>
      </c>
      <c r="F57" s="851">
        <v>5</v>
      </c>
      <c r="G57" s="851">
        <v>149017.70000000001</v>
      </c>
      <c r="H57" s="851">
        <v>0.75396897275176211</v>
      </c>
      <c r="I57" s="851">
        <v>29803.54</v>
      </c>
      <c r="J57" s="851">
        <v>7</v>
      </c>
      <c r="K57" s="851">
        <v>197644.34</v>
      </c>
      <c r="L57" s="851">
        <v>1</v>
      </c>
      <c r="M57" s="851">
        <v>28234.905714285713</v>
      </c>
      <c r="N57" s="851">
        <v>7</v>
      </c>
      <c r="O57" s="851">
        <v>207142.59999999998</v>
      </c>
      <c r="P57" s="839">
        <v>1.0480573336934413</v>
      </c>
      <c r="Q57" s="852">
        <v>29591.799999999996</v>
      </c>
    </row>
    <row r="58" spans="1:17" ht="14.4" customHeight="1" x14ac:dyDescent="0.3">
      <c r="A58" s="833" t="s">
        <v>562</v>
      </c>
      <c r="B58" s="834" t="s">
        <v>2501</v>
      </c>
      <c r="C58" s="834" t="s">
        <v>2405</v>
      </c>
      <c r="D58" s="834" t="s">
        <v>2544</v>
      </c>
      <c r="E58" s="834" t="s">
        <v>2545</v>
      </c>
      <c r="F58" s="851"/>
      <c r="G58" s="851"/>
      <c r="H58" s="851"/>
      <c r="I58" s="851"/>
      <c r="J58" s="851"/>
      <c r="K58" s="851"/>
      <c r="L58" s="851"/>
      <c r="M58" s="851"/>
      <c r="N58" s="851">
        <v>0.6</v>
      </c>
      <c r="O58" s="851">
        <v>4166.08</v>
      </c>
      <c r="P58" s="839"/>
      <c r="Q58" s="852">
        <v>6943.4666666666672</v>
      </c>
    </row>
    <row r="59" spans="1:17" ht="14.4" customHeight="1" x14ac:dyDescent="0.3">
      <c r="A59" s="833" t="s">
        <v>562</v>
      </c>
      <c r="B59" s="834" t="s">
        <v>2501</v>
      </c>
      <c r="C59" s="834" t="s">
        <v>2546</v>
      </c>
      <c r="D59" s="834" t="s">
        <v>2547</v>
      </c>
      <c r="E59" s="834" t="s">
        <v>2548</v>
      </c>
      <c r="F59" s="851">
        <v>7</v>
      </c>
      <c r="G59" s="851">
        <v>14810.87</v>
      </c>
      <c r="H59" s="851">
        <v>2.2860831863133244</v>
      </c>
      <c r="I59" s="851">
        <v>2115.8385714285714</v>
      </c>
      <c r="J59" s="851">
        <v>3</v>
      </c>
      <c r="K59" s="851">
        <v>6478.7100000000009</v>
      </c>
      <c r="L59" s="851">
        <v>1</v>
      </c>
      <c r="M59" s="851">
        <v>2159.5700000000002</v>
      </c>
      <c r="N59" s="851">
        <v>4</v>
      </c>
      <c r="O59" s="851">
        <v>8711.2000000000007</v>
      </c>
      <c r="P59" s="839">
        <v>1.3445886603968999</v>
      </c>
      <c r="Q59" s="852">
        <v>2177.8000000000002</v>
      </c>
    </row>
    <row r="60" spans="1:17" ht="14.4" customHeight="1" x14ac:dyDescent="0.3">
      <c r="A60" s="833" t="s">
        <v>562</v>
      </c>
      <c r="B60" s="834" t="s">
        <v>2501</v>
      </c>
      <c r="C60" s="834" t="s">
        <v>2546</v>
      </c>
      <c r="D60" s="834" t="s">
        <v>2549</v>
      </c>
      <c r="E60" s="834" t="s">
        <v>2550</v>
      </c>
      <c r="F60" s="851"/>
      <c r="G60" s="851"/>
      <c r="H60" s="851"/>
      <c r="I60" s="851"/>
      <c r="J60" s="851">
        <v>2</v>
      </c>
      <c r="K60" s="851">
        <v>5282.3</v>
      </c>
      <c r="L60" s="851">
        <v>1</v>
      </c>
      <c r="M60" s="851">
        <v>2641.15</v>
      </c>
      <c r="N60" s="851"/>
      <c r="O60" s="851"/>
      <c r="P60" s="839"/>
      <c r="Q60" s="852"/>
    </row>
    <row r="61" spans="1:17" ht="14.4" customHeight="1" x14ac:dyDescent="0.3">
      <c r="A61" s="833" t="s">
        <v>562</v>
      </c>
      <c r="B61" s="834" t="s">
        <v>2501</v>
      </c>
      <c r="C61" s="834" t="s">
        <v>2546</v>
      </c>
      <c r="D61" s="834" t="s">
        <v>2551</v>
      </c>
      <c r="E61" s="834" t="s">
        <v>2552</v>
      </c>
      <c r="F61" s="851">
        <v>3</v>
      </c>
      <c r="G61" s="851">
        <v>3634.83</v>
      </c>
      <c r="H61" s="851">
        <v>1</v>
      </c>
      <c r="I61" s="851">
        <v>1211.6099999999999</v>
      </c>
      <c r="J61" s="851">
        <v>3</v>
      </c>
      <c r="K61" s="851">
        <v>3634.83</v>
      </c>
      <c r="L61" s="851">
        <v>1</v>
      </c>
      <c r="M61" s="851">
        <v>1211.6099999999999</v>
      </c>
      <c r="N61" s="851">
        <v>1</v>
      </c>
      <c r="O61" s="851">
        <v>1224.3499999999999</v>
      </c>
      <c r="P61" s="839">
        <v>0.33683831155789951</v>
      </c>
      <c r="Q61" s="852">
        <v>1224.3499999999999</v>
      </c>
    </row>
    <row r="62" spans="1:17" ht="14.4" customHeight="1" x14ac:dyDescent="0.3">
      <c r="A62" s="833" t="s">
        <v>562</v>
      </c>
      <c r="B62" s="834" t="s">
        <v>2501</v>
      </c>
      <c r="C62" s="834" t="s">
        <v>2553</v>
      </c>
      <c r="D62" s="834" t="s">
        <v>2554</v>
      </c>
      <c r="E62" s="834" t="s">
        <v>2555</v>
      </c>
      <c r="F62" s="851">
        <v>150</v>
      </c>
      <c r="G62" s="851">
        <v>103050</v>
      </c>
      <c r="H62" s="851">
        <v>1.048951048951049</v>
      </c>
      <c r="I62" s="851">
        <v>687</v>
      </c>
      <c r="J62" s="851">
        <v>143</v>
      </c>
      <c r="K62" s="851">
        <v>98241</v>
      </c>
      <c r="L62" s="851">
        <v>1</v>
      </c>
      <c r="M62" s="851">
        <v>687</v>
      </c>
      <c r="N62" s="851">
        <v>158</v>
      </c>
      <c r="O62" s="851">
        <v>108546</v>
      </c>
      <c r="P62" s="839">
        <v>1.1048951048951048</v>
      </c>
      <c r="Q62" s="852">
        <v>687</v>
      </c>
    </row>
    <row r="63" spans="1:17" ht="14.4" customHeight="1" x14ac:dyDescent="0.3">
      <c r="A63" s="833" t="s">
        <v>562</v>
      </c>
      <c r="B63" s="834" t="s">
        <v>2501</v>
      </c>
      <c r="C63" s="834" t="s">
        <v>2553</v>
      </c>
      <c r="D63" s="834" t="s">
        <v>2556</v>
      </c>
      <c r="E63" s="834" t="s">
        <v>2557</v>
      </c>
      <c r="F63" s="851">
        <v>240</v>
      </c>
      <c r="G63" s="851">
        <v>57600</v>
      </c>
      <c r="H63" s="851">
        <v>1.1374407582938388</v>
      </c>
      <c r="I63" s="851">
        <v>240</v>
      </c>
      <c r="J63" s="851">
        <v>211</v>
      </c>
      <c r="K63" s="851">
        <v>50640</v>
      </c>
      <c r="L63" s="851">
        <v>1</v>
      </c>
      <c r="M63" s="851">
        <v>240</v>
      </c>
      <c r="N63" s="851">
        <v>188</v>
      </c>
      <c r="O63" s="851">
        <v>45120</v>
      </c>
      <c r="P63" s="839">
        <v>0.89099526066350709</v>
      </c>
      <c r="Q63" s="852">
        <v>240</v>
      </c>
    </row>
    <row r="64" spans="1:17" ht="14.4" customHeight="1" x14ac:dyDescent="0.3">
      <c r="A64" s="833" t="s">
        <v>562</v>
      </c>
      <c r="B64" s="834" t="s">
        <v>2501</v>
      </c>
      <c r="C64" s="834" t="s">
        <v>2553</v>
      </c>
      <c r="D64" s="834" t="s">
        <v>2558</v>
      </c>
      <c r="E64" s="834" t="s">
        <v>2557</v>
      </c>
      <c r="F64" s="851"/>
      <c r="G64" s="851"/>
      <c r="H64" s="851"/>
      <c r="I64" s="851"/>
      <c r="J64" s="851">
        <v>8</v>
      </c>
      <c r="K64" s="851">
        <v>1976</v>
      </c>
      <c r="L64" s="851">
        <v>1</v>
      </c>
      <c r="M64" s="851">
        <v>247</v>
      </c>
      <c r="N64" s="851"/>
      <c r="O64" s="851"/>
      <c r="P64" s="839"/>
      <c r="Q64" s="852"/>
    </row>
    <row r="65" spans="1:17" ht="14.4" customHeight="1" x14ac:dyDescent="0.3">
      <c r="A65" s="833" t="s">
        <v>562</v>
      </c>
      <c r="B65" s="834" t="s">
        <v>2501</v>
      </c>
      <c r="C65" s="834" t="s">
        <v>2553</v>
      </c>
      <c r="D65" s="834" t="s">
        <v>2559</v>
      </c>
      <c r="E65" s="834" t="s">
        <v>2557</v>
      </c>
      <c r="F65" s="851">
        <v>12.759999999999998</v>
      </c>
      <c r="G65" s="851">
        <v>15516.160000000002</v>
      </c>
      <c r="H65" s="851">
        <v>1.0943396226415096</v>
      </c>
      <c r="I65" s="851">
        <v>1216.0000000000002</v>
      </c>
      <c r="J65" s="851">
        <v>11.66</v>
      </c>
      <c r="K65" s="851">
        <v>14178.56</v>
      </c>
      <c r="L65" s="851">
        <v>1</v>
      </c>
      <c r="M65" s="851">
        <v>1216</v>
      </c>
      <c r="N65" s="851">
        <v>9.84</v>
      </c>
      <c r="O65" s="851">
        <v>11965.44</v>
      </c>
      <c r="P65" s="839">
        <v>0.84391080617495717</v>
      </c>
      <c r="Q65" s="852">
        <v>1216</v>
      </c>
    </row>
    <row r="66" spans="1:17" ht="14.4" customHeight="1" x14ac:dyDescent="0.3">
      <c r="A66" s="833" t="s">
        <v>562</v>
      </c>
      <c r="B66" s="834" t="s">
        <v>2501</v>
      </c>
      <c r="C66" s="834" t="s">
        <v>2553</v>
      </c>
      <c r="D66" s="834" t="s">
        <v>2560</v>
      </c>
      <c r="E66" s="834" t="s">
        <v>2561</v>
      </c>
      <c r="F66" s="851">
        <v>3</v>
      </c>
      <c r="G66" s="851">
        <v>13356.18</v>
      </c>
      <c r="H66" s="851">
        <v>3</v>
      </c>
      <c r="I66" s="851">
        <v>4452.0600000000004</v>
      </c>
      <c r="J66" s="851">
        <v>1</v>
      </c>
      <c r="K66" s="851">
        <v>4452.0600000000004</v>
      </c>
      <c r="L66" s="851">
        <v>1</v>
      </c>
      <c r="M66" s="851">
        <v>4452.0600000000004</v>
      </c>
      <c r="N66" s="851"/>
      <c r="O66" s="851"/>
      <c r="P66" s="839"/>
      <c r="Q66" s="852"/>
    </row>
    <row r="67" spans="1:17" ht="14.4" customHeight="1" x14ac:dyDescent="0.3">
      <c r="A67" s="833" t="s">
        <v>562</v>
      </c>
      <c r="B67" s="834" t="s">
        <v>2501</v>
      </c>
      <c r="C67" s="834" t="s">
        <v>2553</v>
      </c>
      <c r="D67" s="834" t="s">
        <v>2562</v>
      </c>
      <c r="E67" s="834" t="s">
        <v>2563</v>
      </c>
      <c r="F67" s="851">
        <v>1</v>
      </c>
      <c r="G67" s="851">
        <v>518.70000000000005</v>
      </c>
      <c r="H67" s="851"/>
      <c r="I67" s="851">
        <v>518.70000000000005</v>
      </c>
      <c r="J67" s="851"/>
      <c r="K67" s="851"/>
      <c r="L67" s="851"/>
      <c r="M67" s="851"/>
      <c r="N67" s="851"/>
      <c r="O67" s="851"/>
      <c r="P67" s="839"/>
      <c r="Q67" s="852"/>
    </row>
    <row r="68" spans="1:17" ht="14.4" customHeight="1" x14ac:dyDescent="0.3">
      <c r="A68" s="833" t="s">
        <v>562</v>
      </c>
      <c r="B68" s="834" t="s">
        <v>2501</v>
      </c>
      <c r="C68" s="834" t="s">
        <v>2553</v>
      </c>
      <c r="D68" s="834" t="s">
        <v>2564</v>
      </c>
      <c r="E68" s="834" t="s">
        <v>2565</v>
      </c>
      <c r="F68" s="851">
        <v>114</v>
      </c>
      <c r="G68" s="851">
        <v>25518.9</v>
      </c>
      <c r="H68" s="851">
        <v>0.91200000000000003</v>
      </c>
      <c r="I68" s="851">
        <v>223.85000000000002</v>
      </c>
      <c r="J68" s="851">
        <v>125</v>
      </c>
      <c r="K68" s="851">
        <v>27981.25</v>
      </c>
      <c r="L68" s="851">
        <v>1</v>
      </c>
      <c r="M68" s="851">
        <v>223.85</v>
      </c>
      <c r="N68" s="851">
        <v>133</v>
      </c>
      <c r="O68" s="851">
        <v>29772.049999999996</v>
      </c>
      <c r="P68" s="839">
        <v>1.0639999999999998</v>
      </c>
      <c r="Q68" s="852">
        <v>223.84999999999997</v>
      </c>
    </row>
    <row r="69" spans="1:17" ht="14.4" customHeight="1" x14ac:dyDescent="0.3">
      <c r="A69" s="833" t="s">
        <v>562</v>
      </c>
      <c r="B69" s="834" t="s">
        <v>2501</v>
      </c>
      <c r="C69" s="834" t="s">
        <v>2553</v>
      </c>
      <c r="D69" s="834" t="s">
        <v>2566</v>
      </c>
      <c r="E69" s="834" t="s">
        <v>2567</v>
      </c>
      <c r="F69" s="851">
        <v>2</v>
      </c>
      <c r="G69" s="851">
        <v>4313.34</v>
      </c>
      <c r="H69" s="851">
        <v>1</v>
      </c>
      <c r="I69" s="851">
        <v>2156.67</v>
      </c>
      <c r="J69" s="851">
        <v>2</v>
      </c>
      <c r="K69" s="851">
        <v>4313.34</v>
      </c>
      <c r="L69" s="851">
        <v>1</v>
      </c>
      <c r="M69" s="851">
        <v>2156.67</v>
      </c>
      <c r="N69" s="851">
        <v>2</v>
      </c>
      <c r="O69" s="851">
        <v>4313.34</v>
      </c>
      <c r="P69" s="839">
        <v>1</v>
      </c>
      <c r="Q69" s="852">
        <v>2156.67</v>
      </c>
    </row>
    <row r="70" spans="1:17" ht="14.4" customHeight="1" x14ac:dyDescent="0.3">
      <c r="A70" s="833" t="s">
        <v>562</v>
      </c>
      <c r="B70" s="834" t="s">
        <v>2501</v>
      </c>
      <c r="C70" s="834" t="s">
        <v>2553</v>
      </c>
      <c r="D70" s="834" t="s">
        <v>2568</v>
      </c>
      <c r="E70" s="834" t="s">
        <v>2567</v>
      </c>
      <c r="F70" s="851">
        <v>1</v>
      </c>
      <c r="G70" s="851">
        <v>5708.29</v>
      </c>
      <c r="H70" s="851"/>
      <c r="I70" s="851">
        <v>5708.29</v>
      </c>
      <c r="J70" s="851"/>
      <c r="K70" s="851"/>
      <c r="L70" s="851"/>
      <c r="M70" s="851"/>
      <c r="N70" s="851">
        <v>1</v>
      </c>
      <c r="O70" s="851">
        <v>5708.29</v>
      </c>
      <c r="P70" s="839"/>
      <c r="Q70" s="852">
        <v>5708.29</v>
      </c>
    </row>
    <row r="71" spans="1:17" ht="14.4" customHeight="1" x14ac:dyDescent="0.3">
      <c r="A71" s="833" t="s">
        <v>562</v>
      </c>
      <c r="B71" s="834" t="s">
        <v>2501</v>
      </c>
      <c r="C71" s="834" t="s">
        <v>2553</v>
      </c>
      <c r="D71" s="834" t="s">
        <v>2569</v>
      </c>
      <c r="E71" s="834" t="s">
        <v>2570</v>
      </c>
      <c r="F71" s="851">
        <v>2</v>
      </c>
      <c r="G71" s="851">
        <v>7876.36</v>
      </c>
      <c r="H71" s="851">
        <v>1</v>
      </c>
      <c r="I71" s="851">
        <v>3938.18</v>
      </c>
      <c r="J71" s="851">
        <v>2</v>
      </c>
      <c r="K71" s="851">
        <v>7876.36</v>
      </c>
      <c r="L71" s="851">
        <v>1</v>
      </c>
      <c r="M71" s="851">
        <v>3938.18</v>
      </c>
      <c r="N71" s="851">
        <v>2</v>
      </c>
      <c r="O71" s="851">
        <v>7876.36</v>
      </c>
      <c r="P71" s="839">
        <v>1</v>
      </c>
      <c r="Q71" s="852">
        <v>3938.18</v>
      </c>
    </row>
    <row r="72" spans="1:17" ht="14.4" customHeight="1" x14ac:dyDescent="0.3">
      <c r="A72" s="833" t="s">
        <v>562</v>
      </c>
      <c r="B72" s="834" t="s">
        <v>2501</v>
      </c>
      <c r="C72" s="834" t="s">
        <v>2553</v>
      </c>
      <c r="D72" s="834" t="s">
        <v>2571</v>
      </c>
      <c r="E72" s="834" t="s">
        <v>2572</v>
      </c>
      <c r="F72" s="851">
        <v>3</v>
      </c>
      <c r="G72" s="851">
        <v>11785.02</v>
      </c>
      <c r="H72" s="851"/>
      <c r="I72" s="851">
        <v>3928.34</v>
      </c>
      <c r="J72" s="851"/>
      <c r="K72" s="851"/>
      <c r="L72" s="851"/>
      <c r="M72" s="851"/>
      <c r="N72" s="851">
        <v>1</v>
      </c>
      <c r="O72" s="851">
        <v>3928.34</v>
      </c>
      <c r="P72" s="839"/>
      <c r="Q72" s="852">
        <v>3928.34</v>
      </c>
    </row>
    <row r="73" spans="1:17" ht="14.4" customHeight="1" x14ac:dyDescent="0.3">
      <c r="A73" s="833" t="s">
        <v>562</v>
      </c>
      <c r="B73" s="834" t="s">
        <v>2501</v>
      </c>
      <c r="C73" s="834" t="s">
        <v>2553</v>
      </c>
      <c r="D73" s="834" t="s">
        <v>2573</v>
      </c>
      <c r="E73" s="834" t="s">
        <v>2574</v>
      </c>
      <c r="F73" s="851">
        <v>1</v>
      </c>
      <c r="G73" s="851">
        <v>4385.37</v>
      </c>
      <c r="H73" s="851"/>
      <c r="I73" s="851">
        <v>4385.37</v>
      </c>
      <c r="J73" s="851"/>
      <c r="K73" s="851"/>
      <c r="L73" s="851"/>
      <c r="M73" s="851"/>
      <c r="N73" s="851">
        <v>1</v>
      </c>
      <c r="O73" s="851">
        <v>4385.37</v>
      </c>
      <c r="P73" s="839"/>
      <c r="Q73" s="852">
        <v>4385.37</v>
      </c>
    </row>
    <row r="74" spans="1:17" ht="14.4" customHeight="1" x14ac:dyDescent="0.3">
      <c r="A74" s="833" t="s">
        <v>562</v>
      </c>
      <c r="B74" s="834" t="s">
        <v>2501</v>
      </c>
      <c r="C74" s="834" t="s">
        <v>2553</v>
      </c>
      <c r="D74" s="834" t="s">
        <v>2575</v>
      </c>
      <c r="E74" s="834" t="s">
        <v>2576</v>
      </c>
      <c r="F74" s="851">
        <v>1</v>
      </c>
      <c r="G74" s="851">
        <v>5255.92</v>
      </c>
      <c r="H74" s="851"/>
      <c r="I74" s="851">
        <v>5255.92</v>
      </c>
      <c r="J74" s="851"/>
      <c r="K74" s="851"/>
      <c r="L74" s="851"/>
      <c r="M74" s="851"/>
      <c r="N74" s="851"/>
      <c r="O74" s="851"/>
      <c r="P74" s="839"/>
      <c r="Q74" s="852"/>
    </row>
    <row r="75" spans="1:17" ht="14.4" customHeight="1" x14ac:dyDescent="0.3">
      <c r="A75" s="833" t="s">
        <v>562</v>
      </c>
      <c r="B75" s="834" t="s">
        <v>2501</v>
      </c>
      <c r="C75" s="834" t="s">
        <v>2553</v>
      </c>
      <c r="D75" s="834" t="s">
        <v>2577</v>
      </c>
      <c r="E75" s="834" t="s">
        <v>2578</v>
      </c>
      <c r="F75" s="851"/>
      <c r="G75" s="851"/>
      <c r="H75" s="851"/>
      <c r="I75" s="851"/>
      <c r="J75" s="851">
        <v>1</v>
      </c>
      <c r="K75" s="851">
        <v>3928.34</v>
      </c>
      <c r="L75" s="851">
        <v>1</v>
      </c>
      <c r="M75" s="851">
        <v>3928.34</v>
      </c>
      <c r="N75" s="851">
        <v>2</v>
      </c>
      <c r="O75" s="851">
        <v>7856.68</v>
      </c>
      <c r="P75" s="839">
        <v>2</v>
      </c>
      <c r="Q75" s="852">
        <v>3928.34</v>
      </c>
    </row>
    <row r="76" spans="1:17" ht="14.4" customHeight="1" x14ac:dyDescent="0.3">
      <c r="A76" s="833" t="s">
        <v>562</v>
      </c>
      <c r="B76" s="834" t="s">
        <v>2501</v>
      </c>
      <c r="C76" s="834" t="s">
        <v>2553</v>
      </c>
      <c r="D76" s="834" t="s">
        <v>2579</v>
      </c>
      <c r="E76" s="834" t="s">
        <v>2580</v>
      </c>
      <c r="F76" s="851">
        <v>4</v>
      </c>
      <c r="G76" s="851">
        <v>13414.68</v>
      </c>
      <c r="H76" s="851">
        <v>2</v>
      </c>
      <c r="I76" s="851">
        <v>3353.67</v>
      </c>
      <c r="J76" s="851">
        <v>2</v>
      </c>
      <c r="K76" s="851">
        <v>6707.34</v>
      </c>
      <c r="L76" s="851">
        <v>1</v>
      </c>
      <c r="M76" s="851">
        <v>3353.67</v>
      </c>
      <c r="N76" s="851">
        <v>1</v>
      </c>
      <c r="O76" s="851">
        <v>3353.67</v>
      </c>
      <c r="P76" s="839">
        <v>0.5</v>
      </c>
      <c r="Q76" s="852">
        <v>3353.67</v>
      </c>
    </row>
    <row r="77" spans="1:17" ht="14.4" customHeight="1" x14ac:dyDescent="0.3">
      <c r="A77" s="833" t="s">
        <v>562</v>
      </c>
      <c r="B77" s="834" t="s">
        <v>2501</v>
      </c>
      <c r="C77" s="834" t="s">
        <v>2553</v>
      </c>
      <c r="D77" s="834" t="s">
        <v>2581</v>
      </c>
      <c r="E77" s="834" t="s">
        <v>2582</v>
      </c>
      <c r="F77" s="851"/>
      <c r="G77" s="851"/>
      <c r="H77" s="851"/>
      <c r="I77" s="851"/>
      <c r="J77" s="851">
        <v>2</v>
      </c>
      <c r="K77" s="851">
        <v>9352</v>
      </c>
      <c r="L77" s="851">
        <v>1</v>
      </c>
      <c r="M77" s="851">
        <v>4676</v>
      </c>
      <c r="N77" s="851">
        <v>1</v>
      </c>
      <c r="O77" s="851">
        <v>4676</v>
      </c>
      <c r="P77" s="839">
        <v>0.5</v>
      </c>
      <c r="Q77" s="852">
        <v>4676</v>
      </c>
    </row>
    <row r="78" spans="1:17" ht="14.4" customHeight="1" x14ac:dyDescent="0.3">
      <c r="A78" s="833" t="s">
        <v>562</v>
      </c>
      <c r="B78" s="834" t="s">
        <v>2501</v>
      </c>
      <c r="C78" s="834" t="s">
        <v>2553</v>
      </c>
      <c r="D78" s="834" t="s">
        <v>2583</v>
      </c>
      <c r="E78" s="834" t="s">
        <v>2582</v>
      </c>
      <c r="F78" s="851"/>
      <c r="G78" s="851"/>
      <c r="H78" s="851"/>
      <c r="I78" s="851"/>
      <c r="J78" s="851"/>
      <c r="K78" s="851"/>
      <c r="L78" s="851"/>
      <c r="M78" s="851"/>
      <c r="N78" s="851">
        <v>1</v>
      </c>
      <c r="O78" s="851">
        <v>5823</v>
      </c>
      <c r="P78" s="839"/>
      <c r="Q78" s="852">
        <v>5823</v>
      </c>
    </row>
    <row r="79" spans="1:17" ht="14.4" customHeight="1" x14ac:dyDescent="0.3">
      <c r="A79" s="833" t="s">
        <v>562</v>
      </c>
      <c r="B79" s="834" t="s">
        <v>2501</v>
      </c>
      <c r="C79" s="834" t="s">
        <v>2553</v>
      </c>
      <c r="D79" s="834" t="s">
        <v>2584</v>
      </c>
      <c r="E79" s="834" t="s">
        <v>2582</v>
      </c>
      <c r="F79" s="851"/>
      <c r="G79" s="851"/>
      <c r="H79" s="851"/>
      <c r="I79" s="851"/>
      <c r="J79" s="851">
        <v>12</v>
      </c>
      <c r="K79" s="851">
        <v>7104</v>
      </c>
      <c r="L79" s="851">
        <v>1</v>
      </c>
      <c r="M79" s="851">
        <v>592</v>
      </c>
      <c r="N79" s="851">
        <v>6</v>
      </c>
      <c r="O79" s="851">
        <v>3552</v>
      </c>
      <c r="P79" s="839">
        <v>0.5</v>
      </c>
      <c r="Q79" s="852">
        <v>592</v>
      </c>
    </row>
    <row r="80" spans="1:17" ht="14.4" customHeight="1" x14ac:dyDescent="0.3">
      <c r="A80" s="833" t="s">
        <v>562</v>
      </c>
      <c r="B80" s="834" t="s">
        <v>2501</v>
      </c>
      <c r="C80" s="834" t="s">
        <v>2553</v>
      </c>
      <c r="D80" s="834" t="s">
        <v>2585</v>
      </c>
      <c r="E80" s="834" t="s">
        <v>2586</v>
      </c>
      <c r="F80" s="851">
        <v>1</v>
      </c>
      <c r="G80" s="851">
        <v>6593.35</v>
      </c>
      <c r="H80" s="851">
        <v>1</v>
      </c>
      <c r="I80" s="851">
        <v>6593.35</v>
      </c>
      <c r="J80" s="851">
        <v>1</v>
      </c>
      <c r="K80" s="851">
        <v>6593.35</v>
      </c>
      <c r="L80" s="851">
        <v>1</v>
      </c>
      <c r="M80" s="851">
        <v>6593.35</v>
      </c>
      <c r="N80" s="851">
        <v>3</v>
      </c>
      <c r="O80" s="851">
        <v>19780.05</v>
      </c>
      <c r="P80" s="839">
        <v>2.9999999999999996</v>
      </c>
      <c r="Q80" s="852">
        <v>6593.3499999999995</v>
      </c>
    </row>
    <row r="81" spans="1:17" ht="14.4" customHeight="1" x14ac:dyDescent="0.3">
      <c r="A81" s="833" t="s">
        <v>562</v>
      </c>
      <c r="B81" s="834" t="s">
        <v>2501</v>
      </c>
      <c r="C81" s="834" t="s">
        <v>2553</v>
      </c>
      <c r="D81" s="834" t="s">
        <v>2587</v>
      </c>
      <c r="E81" s="834" t="s">
        <v>2586</v>
      </c>
      <c r="F81" s="851">
        <v>1</v>
      </c>
      <c r="G81" s="851">
        <v>1978.94</v>
      </c>
      <c r="H81" s="851">
        <v>1</v>
      </c>
      <c r="I81" s="851">
        <v>1978.94</v>
      </c>
      <c r="J81" s="851">
        <v>1</v>
      </c>
      <c r="K81" s="851">
        <v>1978.94</v>
      </c>
      <c r="L81" s="851">
        <v>1</v>
      </c>
      <c r="M81" s="851">
        <v>1978.94</v>
      </c>
      <c r="N81" s="851">
        <v>4</v>
      </c>
      <c r="O81" s="851">
        <v>7915.76</v>
      </c>
      <c r="P81" s="839">
        <v>4</v>
      </c>
      <c r="Q81" s="852">
        <v>1978.94</v>
      </c>
    </row>
    <row r="82" spans="1:17" ht="14.4" customHeight="1" x14ac:dyDescent="0.3">
      <c r="A82" s="833" t="s">
        <v>562</v>
      </c>
      <c r="B82" s="834" t="s">
        <v>2501</v>
      </c>
      <c r="C82" s="834" t="s">
        <v>2553</v>
      </c>
      <c r="D82" s="834" t="s">
        <v>2588</v>
      </c>
      <c r="E82" s="834" t="s">
        <v>2589</v>
      </c>
      <c r="F82" s="851">
        <v>2</v>
      </c>
      <c r="G82" s="851">
        <v>26182</v>
      </c>
      <c r="H82" s="851"/>
      <c r="I82" s="851">
        <v>13091</v>
      </c>
      <c r="J82" s="851"/>
      <c r="K82" s="851"/>
      <c r="L82" s="851"/>
      <c r="M82" s="851"/>
      <c r="N82" s="851"/>
      <c r="O82" s="851"/>
      <c r="P82" s="839"/>
      <c r="Q82" s="852"/>
    </row>
    <row r="83" spans="1:17" ht="14.4" customHeight="1" x14ac:dyDescent="0.3">
      <c r="A83" s="833" t="s">
        <v>562</v>
      </c>
      <c r="B83" s="834" t="s">
        <v>2501</v>
      </c>
      <c r="C83" s="834" t="s">
        <v>2553</v>
      </c>
      <c r="D83" s="834" t="s">
        <v>2590</v>
      </c>
      <c r="E83" s="834" t="s">
        <v>2591</v>
      </c>
      <c r="F83" s="851">
        <v>4</v>
      </c>
      <c r="G83" s="851">
        <v>7366.48</v>
      </c>
      <c r="H83" s="851"/>
      <c r="I83" s="851">
        <v>1841.62</v>
      </c>
      <c r="J83" s="851"/>
      <c r="K83" s="851"/>
      <c r="L83" s="851"/>
      <c r="M83" s="851"/>
      <c r="N83" s="851"/>
      <c r="O83" s="851"/>
      <c r="P83" s="839"/>
      <c r="Q83" s="852"/>
    </row>
    <row r="84" spans="1:17" ht="14.4" customHeight="1" x14ac:dyDescent="0.3">
      <c r="A84" s="833" t="s">
        <v>562</v>
      </c>
      <c r="B84" s="834" t="s">
        <v>2501</v>
      </c>
      <c r="C84" s="834" t="s">
        <v>2553</v>
      </c>
      <c r="D84" s="834" t="s">
        <v>2592</v>
      </c>
      <c r="E84" s="834" t="s">
        <v>2591</v>
      </c>
      <c r="F84" s="851">
        <v>1</v>
      </c>
      <c r="G84" s="851">
        <v>16286.45</v>
      </c>
      <c r="H84" s="851"/>
      <c r="I84" s="851">
        <v>16286.45</v>
      </c>
      <c r="J84" s="851"/>
      <c r="K84" s="851"/>
      <c r="L84" s="851"/>
      <c r="M84" s="851"/>
      <c r="N84" s="851"/>
      <c r="O84" s="851"/>
      <c r="P84" s="839"/>
      <c r="Q84" s="852"/>
    </row>
    <row r="85" spans="1:17" ht="14.4" customHeight="1" x14ac:dyDescent="0.3">
      <c r="A85" s="833" t="s">
        <v>562</v>
      </c>
      <c r="B85" s="834" t="s">
        <v>2501</v>
      </c>
      <c r="C85" s="834" t="s">
        <v>2553</v>
      </c>
      <c r="D85" s="834" t="s">
        <v>2593</v>
      </c>
      <c r="E85" s="834" t="s">
        <v>2594</v>
      </c>
      <c r="F85" s="851">
        <v>2</v>
      </c>
      <c r="G85" s="851">
        <v>11837.34</v>
      </c>
      <c r="H85" s="851"/>
      <c r="I85" s="851">
        <v>5918.67</v>
      </c>
      <c r="J85" s="851"/>
      <c r="K85" s="851"/>
      <c r="L85" s="851"/>
      <c r="M85" s="851"/>
      <c r="N85" s="851"/>
      <c r="O85" s="851"/>
      <c r="P85" s="839"/>
      <c r="Q85" s="852"/>
    </row>
    <row r="86" spans="1:17" ht="14.4" customHeight="1" x14ac:dyDescent="0.3">
      <c r="A86" s="833" t="s">
        <v>562</v>
      </c>
      <c r="B86" s="834" t="s">
        <v>2501</v>
      </c>
      <c r="C86" s="834" t="s">
        <v>2553</v>
      </c>
      <c r="D86" s="834" t="s">
        <v>2595</v>
      </c>
      <c r="E86" s="834" t="s">
        <v>2594</v>
      </c>
      <c r="F86" s="851">
        <v>1</v>
      </c>
      <c r="G86" s="851">
        <v>8286.76</v>
      </c>
      <c r="H86" s="851"/>
      <c r="I86" s="851">
        <v>8286.76</v>
      </c>
      <c r="J86" s="851"/>
      <c r="K86" s="851"/>
      <c r="L86" s="851"/>
      <c r="M86" s="851"/>
      <c r="N86" s="851">
        <v>1</v>
      </c>
      <c r="O86" s="851">
        <v>8286.76</v>
      </c>
      <c r="P86" s="839"/>
      <c r="Q86" s="852">
        <v>8286.76</v>
      </c>
    </row>
    <row r="87" spans="1:17" ht="14.4" customHeight="1" x14ac:dyDescent="0.3">
      <c r="A87" s="833" t="s">
        <v>562</v>
      </c>
      <c r="B87" s="834" t="s">
        <v>2501</v>
      </c>
      <c r="C87" s="834" t="s">
        <v>2553</v>
      </c>
      <c r="D87" s="834" t="s">
        <v>2596</v>
      </c>
      <c r="E87" s="834" t="s">
        <v>2594</v>
      </c>
      <c r="F87" s="851">
        <v>14</v>
      </c>
      <c r="G87" s="851">
        <v>40422.339999999997</v>
      </c>
      <c r="H87" s="851"/>
      <c r="I87" s="851">
        <v>2887.31</v>
      </c>
      <c r="J87" s="851"/>
      <c r="K87" s="851"/>
      <c r="L87" s="851"/>
      <c r="M87" s="851"/>
      <c r="N87" s="851">
        <v>5</v>
      </c>
      <c r="O87" s="851">
        <v>14436.55</v>
      </c>
      <c r="P87" s="839"/>
      <c r="Q87" s="852">
        <v>2887.31</v>
      </c>
    </row>
    <row r="88" spans="1:17" ht="14.4" customHeight="1" x14ac:dyDescent="0.3">
      <c r="A88" s="833" t="s">
        <v>562</v>
      </c>
      <c r="B88" s="834" t="s">
        <v>2501</v>
      </c>
      <c r="C88" s="834" t="s">
        <v>2553</v>
      </c>
      <c r="D88" s="834" t="s">
        <v>2597</v>
      </c>
      <c r="E88" s="834" t="s">
        <v>2598</v>
      </c>
      <c r="F88" s="851">
        <v>1</v>
      </c>
      <c r="G88" s="851">
        <v>6850.36</v>
      </c>
      <c r="H88" s="851">
        <v>0.33333333333333337</v>
      </c>
      <c r="I88" s="851">
        <v>6850.36</v>
      </c>
      <c r="J88" s="851">
        <v>3</v>
      </c>
      <c r="K88" s="851">
        <v>20551.079999999998</v>
      </c>
      <c r="L88" s="851">
        <v>1</v>
      </c>
      <c r="M88" s="851">
        <v>6850.36</v>
      </c>
      <c r="N88" s="851">
        <v>4</v>
      </c>
      <c r="O88" s="851">
        <v>27401.439999999999</v>
      </c>
      <c r="P88" s="839">
        <v>1.3333333333333335</v>
      </c>
      <c r="Q88" s="852">
        <v>6850.36</v>
      </c>
    </row>
    <row r="89" spans="1:17" ht="14.4" customHeight="1" x14ac:dyDescent="0.3">
      <c r="A89" s="833" t="s">
        <v>562</v>
      </c>
      <c r="B89" s="834" t="s">
        <v>2501</v>
      </c>
      <c r="C89" s="834" t="s">
        <v>2553</v>
      </c>
      <c r="D89" s="834" t="s">
        <v>2599</v>
      </c>
      <c r="E89" s="834" t="s">
        <v>2600</v>
      </c>
      <c r="F89" s="851">
        <v>38</v>
      </c>
      <c r="G89" s="851">
        <v>309054</v>
      </c>
      <c r="H89" s="851"/>
      <c r="I89" s="851">
        <v>8133</v>
      </c>
      <c r="J89" s="851"/>
      <c r="K89" s="851"/>
      <c r="L89" s="851"/>
      <c r="M89" s="851"/>
      <c r="N89" s="851"/>
      <c r="O89" s="851"/>
      <c r="P89" s="839"/>
      <c r="Q89" s="852"/>
    </row>
    <row r="90" spans="1:17" ht="14.4" customHeight="1" x14ac:dyDescent="0.3">
      <c r="A90" s="833" t="s">
        <v>562</v>
      </c>
      <c r="B90" s="834" t="s">
        <v>2501</v>
      </c>
      <c r="C90" s="834" t="s">
        <v>2553</v>
      </c>
      <c r="D90" s="834" t="s">
        <v>2601</v>
      </c>
      <c r="E90" s="834" t="s">
        <v>2600</v>
      </c>
      <c r="F90" s="851">
        <v>18</v>
      </c>
      <c r="G90" s="851">
        <v>103482</v>
      </c>
      <c r="H90" s="851"/>
      <c r="I90" s="851">
        <v>5749</v>
      </c>
      <c r="J90" s="851"/>
      <c r="K90" s="851"/>
      <c r="L90" s="851"/>
      <c r="M90" s="851"/>
      <c r="N90" s="851"/>
      <c r="O90" s="851"/>
      <c r="P90" s="839"/>
      <c r="Q90" s="852"/>
    </row>
    <row r="91" spans="1:17" ht="14.4" customHeight="1" x14ac:dyDescent="0.3">
      <c r="A91" s="833" t="s">
        <v>562</v>
      </c>
      <c r="B91" s="834" t="s">
        <v>2501</v>
      </c>
      <c r="C91" s="834" t="s">
        <v>2553</v>
      </c>
      <c r="D91" s="834" t="s">
        <v>2602</v>
      </c>
      <c r="E91" s="834" t="s">
        <v>2603</v>
      </c>
      <c r="F91" s="851">
        <v>38</v>
      </c>
      <c r="G91" s="851">
        <v>103436</v>
      </c>
      <c r="H91" s="851"/>
      <c r="I91" s="851">
        <v>2722</v>
      </c>
      <c r="J91" s="851"/>
      <c r="K91" s="851"/>
      <c r="L91" s="851"/>
      <c r="M91" s="851"/>
      <c r="N91" s="851"/>
      <c r="O91" s="851"/>
      <c r="P91" s="839"/>
      <c r="Q91" s="852"/>
    </row>
    <row r="92" spans="1:17" ht="14.4" customHeight="1" x14ac:dyDescent="0.3">
      <c r="A92" s="833" t="s">
        <v>562</v>
      </c>
      <c r="B92" s="834" t="s">
        <v>2501</v>
      </c>
      <c r="C92" s="834" t="s">
        <v>2553</v>
      </c>
      <c r="D92" s="834" t="s">
        <v>2604</v>
      </c>
      <c r="E92" s="834" t="s">
        <v>2605</v>
      </c>
      <c r="F92" s="851"/>
      <c r="G92" s="851"/>
      <c r="H92" s="851"/>
      <c r="I92" s="851"/>
      <c r="J92" s="851">
        <v>6</v>
      </c>
      <c r="K92" s="851">
        <v>36979.5</v>
      </c>
      <c r="L92" s="851">
        <v>1</v>
      </c>
      <c r="M92" s="851">
        <v>6163.25</v>
      </c>
      <c r="N92" s="851"/>
      <c r="O92" s="851"/>
      <c r="P92" s="839"/>
      <c r="Q92" s="852"/>
    </row>
    <row r="93" spans="1:17" ht="14.4" customHeight="1" x14ac:dyDescent="0.3">
      <c r="A93" s="833" t="s">
        <v>562</v>
      </c>
      <c r="B93" s="834" t="s">
        <v>2501</v>
      </c>
      <c r="C93" s="834" t="s">
        <v>2553</v>
      </c>
      <c r="D93" s="834" t="s">
        <v>2606</v>
      </c>
      <c r="E93" s="834" t="s">
        <v>2605</v>
      </c>
      <c r="F93" s="851"/>
      <c r="G93" s="851"/>
      <c r="H93" s="851"/>
      <c r="I93" s="851"/>
      <c r="J93" s="851">
        <v>6</v>
      </c>
      <c r="K93" s="851">
        <v>6429.6</v>
      </c>
      <c r="L93" s="851">
        <v>1</v>
      </c>
      <c r="M93" s="851">
        <v>1071.6000000000001</v>
      </c>
      <c r="N93" s="851"/>
      <c r="O93" s="851"/>
      <c r="P93" s="839"/>
      <c r="Q93" s="852"/>
    </row>
    <row r="94" spans="1:17" ht="14.4" customHeight="1" x14ac:dyDescent="0.3">
      <c r="A94" s="833" t="s">
        <v>562</v>
      </c>
      <c r="B94" s="834" t="s">
        <v>2501</v>
      </c>
      <c r="C94" s="834" t="s">
        <v>2553</v>
      </c>
      <c r="D94" s="834" t="s">
        <v>2607</v>
      </c>
      <c r="E94" s="834" t="s">
        <v>2608</v>
      </c>
      <c r="F94" s="851">
        <v>2</v>
      </c>
      <c r="G94" s="851">
        <v>125316</v>
      </c>
      <c r="H94" s="851">
        <v>2</v>
      </c>
      <c r="I94" s="851">
        <v>62658</v>
      </c>
      <c r="J94" s="851">
        <v>1</v>
      </c>
      <c r="K94" s="851">
        <v>62658</v>
      </c>
      <c r="L94" s="851">
        <v>1</v>
      </c>
      <c r="M94" s="851">
        <v>62658</v>
      </c>
      <c r="N94" s="851">
        <v>1</v>
      </c>
      <c r="O94" s="851">
        <v>62658</v>
      </c>
      <c r="P94" s="839">
        <v>1</v>
      </c>
      <c r="Q94" s="852">
        <v>62658</v>
      </c>
    </row>
    <row r="95" spans="1:17" ht="14.4" customHeight="1" x14ac:dyDescent="0.3">
      <c r="A95" s="833" t="s">
        <v>562</v>
      </c>
      <c r="B95" s="834" t="s">
        <v>2501</v>
      </c>
      <c r="C95" s="834" t="s">
        <v>2553</v>
      </c>
      <c r="D95" s="834" t="s">
        <v>2609</v>
      </c>
      <c r="E95" s="834" t="s">
        <v>2610</v>
      </c>
      <c r="F95" s="851">
        <v>2</v>
      </c>
      <c r="G95" s="851">
        <v>11671.52</v>
      </c>
      <c r="H95" s="851"/>
      <c r="I95" s="851">
        <v>5835.76</v>
      </c>
      <c r="J95" s="851"/>
      <c r="K95" s="851"/>
      <c r="L95" s="851"/>
      <c r="M95" s="851"/>
      <c r="N95" s="851">
        <v>1</v>
      </c>
      <c r="O95" s="851">
        <v>5835.76</v>
      </c>
      <c r="P95" s="839"/>
      <c r="Q95" s="852">
        <v>5835.76</v>
      </c>
    </row>
    <row r="96" spans="1:17" ht="14.4" customHeight="1" x14ac:dyDescent="0.3">
      <c r="A96" s="833" t="s">
        <v>562</v>
      </c>
      <c r="B96" s="834" t="s">
        <v>2501</v>
      </c>
      <c r="C96" s="834" t="s">
        <v>2553</v>
      </c>
      <c r="D96" s="834" t="s">
        <v>2510</v>
      </c>
      <c r="E96" s="834" t="s">
        <v>2611</v>
      </c>
      <c r="F96" s="851">
        <v>0.6</v>
      </c>
      <c r="G96" s="851">
        <v>2874.37</v>
      </c>
      <c r="H96" s="851"/>
      <c r="I96" s="851">
        <v>4790.6166666666668</v>
      </c>
      <c r="J96" s="851"/>
      <c r="K96" s="851"/>
      <c r="L96" s="851"/>
      <c r="M96" s="851"/>
      <c r="N96" s="851"/>
      <c r="O96" s="851"/>
      <c r="P96" s="839"/>
      <c r="Q96" s="852"/>
    </row>
    <row r="97" spans="1:17" ht="14.4" customHeight="1" x14ac:dyDescent="0.3">
      <c r="A97" s="833" t="s">
        <v>562</v>
      </c>
      <c r="B97" s="834" t="s">
        <v>2501</v>
      </c>
      <c r="C97" s="834" t="s">
        <v>2553</v>
      </c>
      <c r="D97" s="834" t="s">
        <v>2612</v>
      </c>
      <c r="E97" s="834" t="s">
        <v>2613</v>
      </c>
      <c r="F97" s="851">
        <v>1</v>
      </c>
      <c r="G97" s="851">
        <v>5983</v>
      </c>
      <c r="H97" s="851"/>
      <c r="I97" s="851">
        <v>5983</v>
      </c>
      <c r="J97" s="851"/>
      <c r="K97" s="851"/>
      <c r="L97" s="851"/>
      <c r="M97" s="851"/>
      <c r="N97" s="851"/>
      <c r="O97" s="851"/>
      <c r="P97" s="839"/>
      <c r="Q97" s="852"/>
    </row>
    <row r="98" spans="1:17" ht="14.4" customHeight="1" x14ac:dyDescent="0.3">
      <c r="A98" s="833" t="s">
        <v>562</v>
      </c>
      <c r="B98" s="834" t="s">
        <v>2501</v>
      </c>
      <c r="C98" s="834" t="s">
        <v>2553</v>
      </c>
      <c r="D98" s="834" t="s">
        <v>2614</v>
      </c>
      <c r="E98" s="834" t="s">
        <v>2613</v>
      </c>
      <c r="F98" s="851">
        <v>3</v>
      </c>
      <c r="G98" s="851">
        <v>19551</v>
      </c>
      <c r="H98" s="851">
        <v>1.0526480146620176</v>
      </c>
      <c r="I98" s="851">
        <v>6517</v>
      </c>
      <c r="J98" s="851">
        <v>3</v>
      </c>
      <c r="K98" s="851">
        <v>18573.16</v>
      </c>
      <c r="L98" s="851">
        <v>1</v>
      </c>
      <c r="M98" s="851">
        <v>6191.0533333333333</v>
      </c>
      <c r="N98" s="851"/>
      <c r="O98" s="851"/>
      <c r="P98" s="839"/>
      <c r="Q98" s="852"/>
    </row>
    <row r="99" spans="1:17" ht="14.4" customHeight="1" x14ac:dyDescent="0.3">
      <c r="A99" s="833" t="s">
        <v>562</v>
      </c>
      <c r="B99" s="834" t="s">
        <v>2501</v>
      </c>
      <c r="C99" s="834" t="s">
        <v>2553</v>
      </c>
      <c r="D99" s="834" t="s">
        <v>2615</v>
      </c>
      <c r="E99" s="834" t="s">
        <v>2616</v>
      </c>
      <c r="F99" s="851">
        <v>1</v>
      </c>
      <c r="G99" s="851">
        <v>366628.15</v>
      </c>
      <c r="H99" s="851"/>
      <c r="I99" s="851">
        <v>366628.15</v>
      </c>
      <c r="J99" s="851"/>
      <c r="K99" s="851"/>
      <c r="L99" s="851"/>
      <c r="M99" s="851"/>
      <c r="N99" s="851"/>
      <c r="O99" s="851"/>
      <c r="P99" s="839"/>
      <c r="Q99" s="852"/>
    </row>
    <row r="100" spans="1:17" ht="14.4" customHeight="1" x14ac:dyDescent="0.3">
      <c r="A100" s="833" t="s">
        <v>562</v>
      </c>
      <c r="B100" s="834" t="s">
        <v>2501</v>
      </c>
      <c r="C100" s="834" t="s">
        <v>2553</v>
      </c>
      <c r="D100" s="834" t="s">
        <v>2617</v>
      </c>
      <c r="E100" s="834" t="s">
        <v>2618</v>
      </c>
      <c r="F100" s="851">
        <v>6</v>
      </c>
      <c r="G100" s="851">
        <v>101478</v>
      </c>
      <c r="H100" s="851">
        <v>1.0259119655558535</v>
      </c>
      <c r="I100" s="851">
        <v>16913</v>
      </c>
      <c r="J100" s="851">
        <v>6</v>
      </c>
      <c r="K100" s="851">
        <v>98914.92</v>
      </c>
      <c r="L100" s="851">
        <v>1</v>
      </c>
      <c r="M100" s="851">
        <v>16485.82</v>
      </c>
      <c r="N100" s="851">
        <v>11</v>
      </c>
      <c r="O100" s="851">
        <v>97626.25</v>
      </c>
      <c r="P100" s="839">
        <v>0.98697193507309111</v>
      </c>
      <c r="Q100" s="852">
        <v>8875.113636363636</v>
      </c>
    </row>
    <row r="101" spans="1:17" ht="14.4" customHeight="1" x14ac:dyDescent="0.3">
      <c r="A101" s="833" t="s">
        <v>562</v>
      </c>
      <c r="B101" s="834" t="s">
        <v>2501</v>
      </c>
      <c r="C101" s="834" t="s">
        <v>2553</v>
      </c>
      <c r="D101" s="834" t="s">
        <v>2619</v>
      </c>
      <c r="E101" s="834" t="s">
        <v>2620</v>
      </c>
      <c r="F101" s="851">
        <v>5</v>
      </c>
      <c r="G101" s="851">
        <v>2373.25</v>
      </c>
      <c r="H101" s="851">
        <v>0.55555555555555547</v>
      </c>
      <c r="I101" s="851">
        <v>474.65</v>
      </c>
      <c r="J101" s="851">
        <v>9</v>
      </c>
      <c r="K101" s="851">
        <v>4271.8500000000004</v>
      </c>
      <c r="L101" s="851">
        <v>1</v>
      </c>
      <c r="M101" s="851">
        <v>474.65000000000003</v>
      </c>
      <c r="N101" s="851">
        <v>4</v>
      </c>
      <c r="O101" s="851">
        <v>1898.6</v>
      </c>
      <c r="P101" s="839">
        <v>0.44444444444444436</v>
      </c>
      <c r="Q101" s="852">
        <v>474.65</v>
      </c>
    </row>
    <row r="102" spans="1:17" ht="14.4" customHeight="1" x14ac:dyDescent="0.3">
      <c r="A102" s="833" t="s">
        <v>562</v>
      </c>
      <c r="B102" s="834" t="s">
        <v>2501</v>
      </c>
      <c r="C102" s="834" t="s">
        <v>2553</v>
      </c>
      <c r="D102" s="834" t="s">
        <v>2621</v>
      </c>
      <c r="E102" s="834" t="s">
        <v>2622</v>
      </c>
      <c r="F102" s="851">
        <v>2</v>
      </c>
      <c r="G102" s="851">
        <v>119367.64</v>
      </c>
      <c r="H102" s="851">
        <v>2</v>
      </c>
      <c r="I102" s="851">
        <v>59683.82</v>
      </c>
      <c r="J102" s="851">
        <v>1</v>
      </c>
      <c r="K102" s="851">
        <v>59683.82</v>
      </c>
      <c r="L102" s="851">
        <v>1</v>
      </c>
      <c r="M102" s="851">
        <v>59683.82</v>
      </c>
      <c r="N102" s="851"/>
      <c r="O102" s="851"/>
      <c r="P102" s="839"/>
      <c r="Q102" s="852"/>
    </row>
    <row r="103" spans="1:17" ht="14.4" customHeight="1" x14ac:dyDescent="0.3">
      <c r="A103" s="833" t="s">
        <v>562</v>
      </c>
      <c r="B103" s="834" t="s">
        <v>2501</v>
      </c>
      <c r="C103" s="834" t="s">
        <v>2553</v>
      </c>
      <c r="D103" s="834" t="s">
        <v>2623</v>
      </c>
      <c r="E103" s="834" t="s">
        <v>2624</v>
      </c>
      <c r="F103" s="851"/>
      <c r="G103" s="851"/>
      <c r="H103" s="851"/>
      <c r="I103" s="851"/>
      <c r="J103" s="851">
        <v>2</v>
      </c>
      <c r="K103" s="851">
        <v>723602.64</v>
      </c>
      <c r="L103" s="851">
        <v>1</v>
      </c>
      <c r="M103" s="851">
        <v>361801.32</v>
      </c>
      <c r="N103" s="851"/>
      <c r="O103" s="851"/>
      <c r="P103" s="839"/>
      <c r="Q103" s="852"/>
    </row>
    <row r="104" spans="1:17" ht="14.4" customHeight="1" x14ac:dyDescent="0.3">
      <c r="A104" s="833" t="s">
        <v>562</v>
      </c>
      <c r="B104" s="834" t="s">
        <v>2501</v>
      </c>
      <c r="C104" s="834" t="s">
        <v>2553</v>
      </c>
      <c r="D104" s="834" t="s">
        <v>2625</v>
      </c>
      <c r="E104" s="834" t="s">
        <v>2626</v>
      </c>
      <c r="F104" s="851"/>
      <c r="G104" s="851"/>
      <c r="H104" s="851"/>
      <c r="I104" s="851"/>
      <c r="J104" s="851"/>
      <c r="K104" s="851"/>
      <c r="L104" s="851"/>
      <c r="M104" s="851"/>
      <c r="N104" s="851">
        <v>92</v>
      </c>
      <c r="O104" s="851">
        <v>32417.119999999999</v>
      </c>
      <c r="P104" s="839"/>
      <c r="Q104" s="852">
        <v>352.36</v>
      </c>
    </row>
    <row r="105" spans="1:17" ht="14.4" customHeight="1" x14ac:dyDescent="0.3">
      <c r="A105" s="833" t="s">
        <v>562</v>
      </c>
      <c r="B105" s="834" t="s">
        <v>2501</v>
      </c>
      <c r="C105" s="834" t="s">
        <v>2553</v>
      </c>
      <c r="D105" s="834" t="s">
        <v>2627</v>
      </c>
      <c r="E105" s="834" t="s">
        <v>2628</v>
      </c>
      <c r="F105" s="851">
        <v>2</v>
      </c>
      <c r="G105" s="851">
        <v>107372</v>
      </c>
      <c r="H105" s="851"/>
      <c r="I105" s="851">
        <v>53686</v>
      </c>
      <c r="J105" s="851"/>
      <c r="K105" s="851"/>
      <c r="L105" s="851"/>
      <c r="M105" s="851"/>
      <c r="N105" s="851">
        <v>1</v>
      </c>
      <c r="O105" s="851">
        <v>44351.88</v>
      </c>
      <c r="P105" s="839"/>
      <c r="Q105" s="852">
        <v>44351.88</v>
      </c>
    </row>
    <row r="106" spans="1:17" ht="14.4" customHeight="1" x14ac:dyDescent="0.3">
      <c r="A106" s="833" t="s">
        <v>562</v>
      </c>
      <c r="B106" s="834" t="s">
        <v>2501</v>
      </c>
      <c r="C106" s="834" t="s">
        <v>2553</v>
      </c>
      <c r="D106" s="834" t="s">
        <v>2629</v>
      </c>
      <c r="E106" s="834" t="s">
        <v>2586</v>
      </c>
      <c r="F106" s="851">
        <v>3</v>
      </c>
      <c r="G106" s="851">
        <v>12681.99</v>
      </c>
      <c r="H106" s="851"/>
      <c r="I106" s="851">
        <v>4227.33</v>
      </c>
      <c r="J106" s="851"/>
      <c r="K106" s="851"/>
      <c r="L106" s="851"/>
      <c r="M106" s="851"/>
      <c r="N106" s="851">
        <v>2</v>
      </c>
      <c r="O106" s="851">
        <v>8454.66</v>
      </c>
      <c r="P106" s="839"/>
      <c r="Q106" s="852">
        <v>4227.33</v>
      </c>
    </row>
    <row r="107" spans="1:17" ht="14.4" customHeight="1" x14ac:dyDescent="0.3">
      <c r="A107" s="833" t="s">
        <v>562</v>
      </c>
      <c r="B107" s="834" t="s">
        <v>2501</v>
      </c>
      <c r="C107" s="834" t="s">
        <v>2553</v>
      </c>
      <c r="D107" s="834" t="s">
        <v>2630</v>
      </c>
      <c r="E107" s="834" t="s">
        <v>2631</v>
      </c>
      <c r="F107" s="851">
        <v>1</v>
      </c>
      <c r="G107" s="851">
        <v>14750.56</v>
      </c>
      <c r="H107" s="851"/>
      <c r="I107" s="851">
        <v>14750.56</v>
      </c>
      <c r="J107" s="851"/>
      <c r="K107" s="851"/>
      <c r="L107" s="851"/>
      <c r="M107" s="851"/>
      <c r="N107" s="851"/>
      <c r="O107" s="851"/>
      <c r="P107" s="839"/>
      <c r="Q107" s="852"/>
    </row>
    <row r="108" spans="1:17" ht="14.4" customHeight="1" x14ac:dyDescent="0.3">
      <c r="A108" s="833" t="s">
        <v>562</v>
      </c>
      <c r="B108" s="834" t="s">
        <v>2501</v>
      </c>
      <c r="C108" s="834" t="s">
        <v>2553</v>
      </c>
      <c r="D108" s="834" t="s">
        <v>2632</v>
      </c>
      <c r="E108" s="834" t="s">
        <v>2633</v>
      </c>
      <c r="F108" s="851">
        <v>5</v>
      </c>
      <c r="G108" s="851">
        <v>47960.85</v>
      </c>
      <c r="H108" s="851">
        <v>0.3125</v>
      </c>
      <c r="I108" s="851">
        <v>9592.17</v>
      </c>
      <c r="J108" s="851">
        <v>16</v>
      </c>
      <c r="K108" s="851">
        <v>153474.72</v>
      </c>
      <c r="L108" s="851">
        <v>1</v>
      </c>
      <c r="M108" s="851">
        <v>9592.17</v>
      </c>
      <c r="N108" s="851">
        <v>5.5</v>
      </c>
      <c r="O108" s="851">
        <v>52756.829999999994</v>
      </c>
      <c r="P108" s="839">
        <v>0.3437493158482387</v>
      </c>
      <c r="Q108" s="852">
        <v>9592.1509090909076</v>
      </c>
    </row>
    <row r="109" spans="1:17" ht="14.4" customHeight="1" x14ac:dyDescent="0.3">
      <c r="A109" s="833" t="s">
        <v>562</v>
      </c>
      <c r="B109" s="834" t="s">
        <v>2501</v>
      </c>
      <c r="C109" s="834" t="s">
        <v>2553</v>
      </c>
      <c r="D109" s="834" t="s">
        <v>2634</v>
      </c>
      <c r="E109" s="834" t="s">
        <v>2635</v>
      </c>
      <c r="F109" s="851"/>
      <c r="G109" s="851"/>
      <c r="H109" s="851"/>
      <c r="I109" s="851"/>
      <c r="J109" s="851">
        <v>2</v>
      </c>
      <c r="K109" s="851">
        <v>121969.64</v>
      </c>
      <c r="L109" s="851">
        <v>1</v>
      </c>
      <c r="M109" s="851">
        <v>60984.82</v>
      </c>
      <c r="N109" s="851"/>
      <c r="O109" s="851"/>
      <c r="P109" s="839"/>
      <c r="Q109" s="852"/>
    </row>
    <row r="110" spans="1:17" ht="14.4" customHeight="1" x14ac:dyDescent="0.3">
      <c r="A110" s="833" t="s">
        <v>562</v>
      </c>
      <c r="B110" s="834" t="s">
        <v>2501</v>
      </c>
      <c r="C110" s="834" t="s">
        <v>2553</v>
      </c>
      <c r="D110" s="834" t="s">
        <v>2636</v>
      </c>
      <c r="E110" s="834" t="s">
        <v>2637</v>
      </c>
      <c r="F110" s="851">
        <v>1</v>
      </c>
      <c r="G110" s="851">
        <v>32437</v>
      </c>
      <c r="H110" s="851">
        <v>0.2</v>
      </c>
      <c r="I110" s="851">
        <v>32437</v>
      </c>
      <c r="J110" s="851">
        <v>5</v>
      </c>
      <c r="K110" s="851">
        <v>162185</v>
      </c>
      <c r="L110" s="851">
        <v>1</v>
      </c>
      <c r="M110" s="851">
        <v>32437</v>
      </c>
      <c r="N110" s="851">
        <v>5</v>
      </c>
      <c r="O110" s="851">
        <v>162185</v>
      </c>
      <c r="P110" s="839">
        <v>1</v>
      </c>
      <c r="Q110" s="852">
        <v>32437</v>
      </c>
    </row>
    <row r="111" spans="1:17" ht="14.4" customHeight="1" x14ac:dyDescent="0.3">
      <c r="A111" s="833" t="s">
        <v>562</v>
      </c>
      <c r="B111" s="834" t="s">
        <v>2501</v>
      </c>
      <c r="C111" s="834" t="s">
        <v>2553</v>
      </c>
      <c r="D111" s="834" t="s">
        <v>2638</v>
      </c>
      <c r="E111" s="834" t="s">
        <v>2639</v>
      </c>
      <c r="F111" s="851">
        <v>82</v>
      </c>
      <c r="G111" s="851">
        <v>725700</v>
      </c>
      <c r="H111" s="851">
        <v>13.666666666666666</v>
      </c>
      <c r="I111" s="851">
        <v>8850</v>
      </c>
      <c r="J111" s="851">
        <v>6</v>
      </c>
      <c r="K111" s="851">
        <v>53100</v>
      </c>
      <c r="L111" s="851">
        <v>1</v>
      </c>
      <c r="M111" s="851">
        <v>8850</v>
      </c>
      <c r="N111" s="851"/>
      <c r="O111" s="851"/>
      <c r="P111" s="839"/>
      <c r="Q111" s="852"/>
    </row>
    <row r="112" spans="1:17" ht="14.4" customHeight="1" x14ac:dyDescent="0.3">
      <c r="A112" s="833" t="s">
        <v>562</v>
      </c>
      <c r="B112" s="834" t="s">
        <v>2501</v>
      </c>
      <c r="C112" s="834" t="s">
        <v>2553</v>
      </c>
      <c r="D112" s="834" t="s">
        <v>2640</v>
      </c>
      <c r="E112" s="834" t="s">
        <v>2639</v>
      </c>
      <c r="F112" s="851">
        <v>12</v>
      </c>
      <c r="G112" s="851">
        <v>54372</v>
      </c>
      <c r="H112" s="851">
        <v>4</v>
      </c>
      <c r="I112" s="851">
        <v>4531</v>
      </c>
      <c r="J112" s="851">
        <v>3</v>
      </c>
      <c r="K112" s="851">
        <v>13593</v>
      </c>
      <c r="L112" s="851">
        <v>1</v>
      </c>
      <c r="M112" s="851">
        <v>4531</v>
      </c>
      <c r="N112" s="851"/>
      <c r="O112" s="851"/>
      <c r="P112" s="839"/>
      <c r="Q112" s="852"/>
    </row>
    <row r="113" spans="1:17" ht="14.4" customHeight="1" x14ac:dyDescent="0.3">
      <c r="A113" s="833" t="s">
        <v>562</v>
      </c>
      <c r="B113" s="834" t="s">
        <v>2501</v>
      </c>
      <c r="C113" s="834" t="s">
        <v>2553</v>
      </c>
      <c r="D113" s="834" t="s">
        <v>2641</v>
      </c>
      <c r="E113" s="834" t="s">
        <v>2642</v>
      </c>
      <c r="F113" s="851">
        <v>66</v>
      </c>
      <c r="G113" s="851">
        <v>1206810</v>
      </c>
      <c r="H113" s="851">
        <v>1.1000000000000001</v>
      </c>
      <c r="I113" s="851">
        <v>18285</v>
      </c>
      <c r="J113" s="851">
        <v>60</v>
      </c>
      <c r="K113" s="851">
        <v>1097100</v>
      </c>
      <c r="L113" s="851">
        <v>1</v>
      </c>
      <c r="M113" s="851">
        <v>18285</v>
      </c>
      <c r="N113" s="851">
        <v>80</v>
      </c>
      <c r="O113" s="851">
        <v>1004499.0999999999</v>
      </c>
      <c r="P113" s="839">
        <v>0.91559484094430754</v>
      </c>
      <c r="Q113" s="852">
        <v>12556.238749999999</v>
      </c>
    </row>
    <row r="114" spans="1:17" ht="14.4" customHeight="1" x14ac:dyDescent="0.3">
      <c r="A114" s="833" t="s">
        <v>562</v>
      </c>
      <c r="B114" s="834" t="s">
        <v>2501</v>
      </c>
      <c r="C114" s="834" t="s">
        <v>2553</v>
      </c>
      <c r="D114" s="834" t="s">
        <v>2643</v>
      </c>
      <c r="E114" s="834" t="s">
        <v>2639</v>
      </c>
      <c r="F114" s="851">
        <v>79</v>
      </c>
      <c r="G114" s="851">
        <v>157684</v>
      </c>
      <c r="H114" s="851">
        <v>13.166666666666666</v>
      </c>
      <c r="I114" s="851">
        <v>1996</v>
      </c>
      <c r="J114" s="851">
        <v>6</v>
      </c>
      <c r="K114" s="851">
        <v>11976</v>
      </c>
      <c r="L114" s="851">
        <v>1</v>
      </c>
      <c r="M114" s="851">
        <v>1996</v>
      </c>
      <c r="N114" s="851"/>
      <c r="O114" s="851"/>
      <c r="P114" s="839"/>
      <c r="Q114" s="852"/>
    </row>
    <row r="115" spans="1:17" ht="14.4" customHeight="1" x14ac:dyDescent="0.3">
      <c r="A115" s="833" t="s">
        <v>562</v>
      </c>
      <c r="B115" s="834" t="s">
        <v>2501</v>
      </c>
      <c r="C115" s="834" t="s">
        <v>2553</v>
      </c>
      <c r="D115" s="834" t="s">
        <v>2644</v>
      </c>
      <c r="E115" s="834" t="s">
        <v>2645</v>
      </c>
      <c r="F115" s="851">
        <v>4</v>
      </c>
      <c r="G115" s="851">
        <v>10260</v>
      </c>
      <c r="H115" s="851">
        <v>1</v>
      </c>
      <c r="I115" s="851">
        <v>2565</v>
      </c>
      <c r="J115" s="851">
        <v>4</v>
      </c>
      <c r="K115" s="851">
        <v>10260</v>
      </c>
      <c r="L115" s="851">
        <v>1</v>
      </c>
      <c r="M115" s="851">
        <v>2565</v>
      </c>
      <c r="N115" s="851"/>
      <c r="O115" s="851"/>
      <c r="P115" s="839"/>
      <c r="Q115" s="852"/>
    </row>
    <row r="116" spans="1:17" ht="14.4" customHeight="1" x14ac:dyDescent="0.3">
      <c r="A116" s="833" t="s">
        <v>562</v>
      </c>
      <c r="B116" s="834" t="s">
        <v>2501</v>
      </c>
      <c r="C116" s="834" t="s">
        <v>2553</v>
      </c>
      <c r="D116" s="834" t="s">
        <v>2646</v>
      </c>
      <c r="E116" s="834" t="s">
        <v>2645</v>
      </c>
      <c r="F116" s="851">
        <v>13</v>
      </c>
      <c r="G116" s="851">
        <v>150995</v>
      </c>
      <c r="H116" s="851">
        <v>3.25</v>
      </c>
      <c r="I116" s="851">
        <v>11615</v>
      </c>
      <c r="J116" s="851">
        <v>4</v>
      </c>
      <c r="K116" s="851">
        <v>46460</v>
      </c>
      <c r="L116" s="851">
        <v>1</v>
      </c>
      <c r="M116" s="851">
        <v>11615</v>
      </c>
      <c r="N116" s="851"/>
      <c r="O116" s="851"/>
      <c r="P116" s="839"/>
      <c r="Q116" s="852"/>
    </row>
    <row r="117" spans="1:17" ht="14.4" customHeight="1" x14ac:dyDescent="0.3">
      <c r="A117" s="833" t="s">
        <v>562</v>
      </c>
      <c r="B117" s="834" t="s">
        <v>2501</v>
      </c>
      <c r="C117" s="834" t="s">
        <v>2553</v>
      </c>
      <c r="D117" s="834" t="s">
        <v>2647</v>
      </c>
      <c r="E117" s="834" t="s">
        <v>2645</v>
      </c>
      <c r="F117" s="851">
        <v>34</v>
      </c>
      <c r="G117" s="851">
        <v>84847</v>
      </c>
      <c r="H117" s="851">
        <v>17</v>
      </c>
      <c r="I117" s="851">
        <v>2495.5</v>
      </c>
      <c r="J117" s="851">
        <v>2</v>
      </c>
      <c r="K117" s="851">
        <v>4991</v>
      </c>
      <c r="L117" s="851">
        <v>1</v>
      </c>
      <c r="M117" s="851">
        <v>2495.5</v>
      </c>
      <c r="N117" s="851"/>
      <c r="O117" s="851"/>
      <c r="P117" s="839"/>
      <c r="Q117" s="852"/>
    </row>
    <row r="118" spans="1:17" ht="14.4" customHeight="1" x14ac:dyDescent="0.3">
      <c r="A118" s="833" t="s">
        <v>562</v>
      </c>
      <c r="B118" s="834" t="s">
        <v>2501</v>
      </c>
      <c r="C118" s="834" t="s">
        <v>2553</v>
      </c>
      <c r="D118" s="834" t="s">
        <v>2648</v>
      </c>
      <c r="E118" s="834" t="s">
        <v>2649</v>
      </c>
      <c r="F118" s="851">
        <v>4</v>
      </c>
      <c r="G118" s="851">
        <v>84848</v>
      </c>
      <c r="H118" s="851">
        <v>0.30408849359359869</v>
      </c>
      <c r="I118" s="851">
        <v>21212</v>
      </c>
      <c r="J118" s="851">
        <v>14</v>
      </c>
      <c r="K118" s="851">
        <v>279024.03999999992</v>
      </c>
      <c r="L118" s="851">
        <v>1</v>
      </c>
      <c r="M118" s="851">
        <v>19930.288571428566</v>
      </c>
      <c r="N118" s="851">
        <v>8</v>
      </c>
      <c r="O118" s="851">
        <v>125775.20000000001</v>
      </c>
      <c r="P118" s="839">
        <v>0.45076832806234202</v>
      </c>
      <c r="Q118" s="852">
        <v>15721.900000000001</v>
      </c>
    </row>
    <row r="119" spans="1:17" ht="14.4" customHeight="1" x14ac:dyDescent="0.3">
      <c r="A119" s="833" t="s">
        <v>562</v>
      </c>
      <c r="B119" s="834" t="s">
        <v>2501</v>
      </c>
      <c r="C119" s="834" t="s">
        <v>2553</v>
      </c>
      <c r="D119" s="834" t="s">
        <v>2650</v>
      </c>
      <c r="E119" s="834" t="s">
        <v>2610</v>
      </c>
      <c r="F119" s="851">
        <v>1</v>
      </c>
      <c r="G119" s="851">
        <v>3122.56</v>
      </c>
      <c r="H119" s="851"/>
      <c r="I119" s="851">
        <v>3122.56</v>
      </c>
      <c r="J119" s="851"/>
      <c r="K119" s="851"/>
      <c r="L119" s="851"/>
      <c r="M119" s="851"/>
      <c r="N119" s="851"/>
      <c r="O119" s="851"/>
      <c r="P119" s="839"/>
      <c r="Q119" s="852"/>
    </row>
    <row r="120" spans="1:17" ht="14.4" customHeight="1" x14ac:dyDescent="0.3">
      <c r="A120" s="833" t="s">
        <v>562</v>
      </c>
      <c r="B120" s="834" t="s">
        <v>2501</v>
      </c>
      <c r="C120" s="834" t="s">
        <v>2553</v>
      </c>
      <c r="D120" s="834" t="s">
        <v>2651</v>
      </c>
      <c r="E120" s="834" t="s">
        <v>2652</v>
      </c>
      <c r="F120" s="851"/>
      <c r="G120" s="851"/>
      <c r="H120" s="851"/>
      <c r="I120" s="851"/>
      <c r="J120" s="851"/>
      <c r="K120" s="851"/>
      <c r="L120" s="851"/>
      <c r="M120" s="851"/>
      <c r="N120" s="851">
        <v>8</v>
      </c>
      <c r="O120" s="851">
        <v>317400</v>
      </c>
      <c r="P120" s="839"/>
      <c r="Q120" s="852">
        <v>39675</v>
      </c>
    </row>
    <row r="121" spans="1:17" ht="14.4" customHeight="1" x14ac:dyDescent="0.3">
      <c r="A121" s="833" t="s">
        <v>562</v>
      </c>
      <c r="B121" s="834" t="s">
        <v>2501</v>
      </c>
      <c r="C121" s="834" t="s">
        <v>2553</v>
      </c>
      <c r="D121" s="834" t="s">
        <v>2653</v>
      </c>
      <c r="E121" s="834" t="s">
        <v>2654</v>
      </c>
      <c r="F121" s="851"/>
      <c r="G121" s="851"/>
      <c r="H121" s="851"/>
      <c r="I121" s="851"/>
      <c r="J121" s="851">
        <v>1</v>
      </c>
      <c r="K121" s="851">
        <v>65000</v>
      </c>
      <c r="L121" s="851">
        <v>1</v>
      </c>
      <c r="M121" s="851">
        <v>65000</v>
      </c>
      <c r="N121" s="851"/>
      <c r="O121" s="851"/>
      <c r="P121" s="839"/>
      <c r="Q121" s="852"/>
    </row>
    <row r="122" spans="1:17" ht="14.4" customHeight="1" x14ac:dyDescent="0.3">
      <c r="A122" s="833" t="s">
        <v>562</v>
      </c>
      <c r="B122" s="834" t="s">
        <v>2501</v>
      </c>
      <c r="C122" s="834" t="s">
        <v>2553</v>
      </c>
      <c r="D122" s="834" t="s">
        <v>2655</v>
      </c>
      <c r="E122" s="834" t="s">
        <v>2656</v>
      </c>
      <c r="F122" s="851"/>
      <c r="G122" s="851"/>
      <c r="H122" s="851"/>
      <c r="I122" s="851"/>
      <c r="J122" s="851">
        <v>2</v>
      </c>
      <c r="K122" s="851">
        <v>25691</v>
      </c>
      <c r="L122" s="851">
        <v>1</v>
      </c>
      <c r="M122" s="851">
        <v>12845.5</v>
      </c>
      <c r="N122" s="851"/>
      <c r="O122" s="851"/>
      <c r="P122" s="839"/>
      <c r="Q122" s="852"/>
    </row>
    <row r="123" spans="1:17" ht="14.4" customHeight="1" x14ac:dyDescent="0.3">
      <c r="A123" s="833" t="s">
        <v>562</v>
      </c>
      <c r="B123" s="834" t="s">
        <v>2501</v>
      </c>
      <c r="C123" s="834" t="s">
        <v>2553</v>
      </c>
      <c r="D123" s="834" t="s">
        <v>2657</v>
      </c>
      <c r="E123" s="834" t="s">
        <v>2656</v>
      </c>
      <c r="F123" s="851">
        <v>1</v>
      </c>
      <c r="G123" s="851">
        <v>64567.3</v>
      </c>
      <c r="H123" s="851">
        <v>1</v>
      </c>
      <c r="I123" s="851">
        <v>64567.3</v>
      </c>
      <c r="J123" s="851">
        <v>1</v>
      </c>
      <c r="K123" s="851">
        <v>64567.3</v>
      </c>
      <c r="L123" s="851">
        <v>1</v>
      </c>
      <c r="M123" s="851">
        <v>64567.3</v>
      </c>
      <c r="N123" s="851"/>
      <c r="O123" s="851"/>
      <c r="P123" s="839"/>
      <c r="Q123" s="852"/>
    </row>
    <row r="124" spans="1:17" ht="14.4" customHeight="1" x14ac:dyDescent="0.3">
      <c r="A124" s="833" t="s">
        <v>562</v>
      </c>
      <c r="B124" s="834" t="s">
        <v>2501</v>
      </c>
      <c r="C124" s="834" t="s">
        <v>2553</v>
      </c>
      <c r="D124" s="834" t="s">
        <v>2658</v>
      </c>
      <c r="E124" s="834" t="s">
        <v>2659</v>
      </c>
      <c r="F124" s="851">
        <v>9</v>
      </c>
      <c r="G124" s="851">
        <v>35086.5</v>
      </c>
      <c r="H124" s="851">
        <v>0.11842105263157894</v>
      </c>
      <c r="I124" s="851">
        <v>3898.5</v>
      </c>
      <c r="J124" s="851">
        <v>76</v>
      </c>
      <c r="K124" s="851">
        <v>296286</v>
      </c>
      <c r="L124" s="851">
        <v>1</v>
      </c>
      <c r="M124" s="851">
        <v>3898.5</v>
      </c>
      <c r="N124" s="851">
        <v>73</v>
      </c>
      <c r="O124" s="851">
        <v>40296</v>
      </c>
      <c r="P124" s="839">
        <v>0.136003726129483</v>
      </c>
      <c r="Q124" s="852">
        <v>552</v>
      </c>
    </row>
    <row r="125" spans="1:17" ht="14.4" customHeight="1" x14ac:dyDescent="0.3">
      <c r="A125" s="833" t="s">
        <v>562</v>
      </c>
      <c r="B125" s="834" t="s">
        <v>2501</v>
      </c>
      <c r="C125" s="834" t="s">
        <v>2553</v>
      </c>
      <c r="D125" s="834" t="s">
        <v>2660</v>
      </c>
      <c r="E125" s="834" t="s">
        <v>2661</v>
      </c>
      <c r="F125" s="851">
        <v>26</v>
      </c>
      <c r="G125" s="851">
        <v>60554</v>
      </c>
      <c r="H125" s="851">
        <v>0.17808219178082191</v>
      </c>
      <c r="I125" s="851">
        <v>2329</v>
      </c>
      <c r="J125" s="851">
        <v>146</v>
      </c>
      <c r="K125" s="851">
        <v>340034</v>
      </c>
      <c r="L125" s="851">
        <v>1</v>
      </c>
      <c r="M125" s="851">
        <v>2329</v>
      </c>
      <c r="N125" s="851">
        <v>152</v>
      </c>
      <c r="O125" s="851">
        <v>190246.16000000003</v>
      </c>
      <c r="P125" s="839">
        <v>0.55949158025373946</v>
      </c>
      <c r="Q125" s="852">
        <v>1251.6194736842108</v>
      </c>
    </row>
    <row r="126" spans="1:17" ht="14.4" customHeight="1" x14ac:dyDescent="0.3">
      <c r="A126" s="833" t="s">
        <v>562</v>
      </c>
      <c r="B126" s="834" t="s">
        <v>2501</v>
      </c>
      <c r="C126" s="834" t="s">
        <v>2553</v>
      </c>
      <c r="D126" s="834" t="s">
        <v>2662</v>
      </c>
      <c r="E126" s="834" t="s">
        <v>2661</v>
      </c>
      <c r="F126" s="851">
        <v>10</v>
      </c>
      <c r="G126" s="851">
        <v>93510</v>
      </c>
      <c r="H126" s="851">
        <v>8.1967213114754092E-2</v>
      </c>
      <c r="I126" s="851">
        <v>9351</v>
      </c>
      <c r="J126" s="851">
        <v>122</v>
      </c>
      <c r="K126" s="851">
        <v>1140822</v>
      </c>
      <c r="L126" s="851">
        <v>1</v>
      </c>
      <c r="M126" s="851">
        <v>9351</v>
      </c>
      <c r="N126" s="851">
        <v>158</v>
      </c>
      <c r="O126" s="851">
        <v>818129.54</v>
      </c>
      <c r="P126" s="839">
        <v>0.7171403952588572</v>
      </c>
      <c r="Q126" s="852">
        <v>5178.0350632911395</v>
      </c>
    </row>
    <row r="127" spans="1:17" ht="14.4" customHeight="1" x14ac:dyDescent="0.3">
      <c r="A127" s="833" t="s">
        <v>562</v>
      </c>
      <c r="B127" s="834" t="s">
        <v>2501</v>
      </c>
      <c r="C127" s="834" t="s">
        <v>2553</v>
      </c>
      <c r="D127" s="834" t="s">
        <v>2663</v>
      </c>
      <c r="E127" s="834" t="s">
        <v>2639</v>
      </c>
      <c r="F127" s="851">
        <v>1</v>
      </c>
      <c r="G127" s="851">
        <v>9918</v>
      </c>
      <c r="H127" s="851"/>
      <c r="I127" s="851">
        <v>9918</v>
      </c>
      <c r="J127" s="851"/>
      <c r="K127" s="851"/>
      <c r="L127" s="851"/>
      <c r="M127" s="851"/>
      <c r="N127" s="851"/>
      <c r="O127" s="851"/>
      <c r="P127" s="839"/>
      <c r="Q127" s="852"/>
    </row>
    <row r="128" spans="1:17" ht="14.4" customHeight="1" x14ac:dyDescent="0.3">
      <c r="A128" s="833" t="s">
        <v>562</v>
      </c>
      <c r="B128" s="834" t="s">
        <v>2501</v>
      </c>
      <c r="C128" s="834" t="s">
        <v>2553</v>
      </c>
      <c r="D128" s="834" t="s">
        <v>2664</v>
      </c>
      <c r="E128" s="834" t="s">
        <v>2665</v>
      </c>
      <c r="F128" s="851">
        <v>9</v>
      </c>
      <c r="G128" s="851">
        <v>23180.670000000002</v>
      </c>
      <c r="H128" s="851"/>
      <c r="I128" s="851">
        <v>2575.63</v>
      </c>
      <c r="J128" s="851"/>
      <c r="K128" s="851"/>
      <c r="L128" s="851"/>
      <c r="M128" s="851"/>
      <c r="N128" s="851"/>
      <c r="O128" s="851"/>
      <c r="P128" s="839"/>
      <c r="Q128" s="852"/>
    </row>
    <row r="129" spans="1:17" ht="14.4" customHeight="1" x14ac:dyDescent="0.3">
      <c r="A129" s="833" t="s">
        <v>562</v>
      </c>
      <c r="B129" s="834" t="s">
        <v>2501</v>
      </c>
      <c r="C129" s="834" t="s">
        <v>2553</v>
      </c>
      <c r="D129" s="834" t="s">
        <v>2666</v>
      </c>
      <c r="E129" s="834" t="s">
        <v>2661</v>
      </c>
      <c r="F129" s="851"/>
      <c r="G129" s="851"/>
      <c r="H129" s="851"/>
      <c r="I129" s="851"/>
      <c r="J129" s="851">
        <v>22</v>
      </c>
      <c r="K129" s="851">
        <v>208626</v>
      </c>
      <c r="L129" s="851">
        <v>1</v>
      </c>
      <c r="M129" s="851">
        <v>9483</v>
      </c>
      <c r="N129" s="851"/>
      <c r="O129" s="851"/>
      <c r="P129" s="839"/>
      <c r="Q129" s="852"/>
    </row>
    <row r="130" spans="1:17" ht="14.4" customHeight="1" x14ac:dyDescent="0.3">
      <c r="A130" s="833" t="s">
        <v>562</v>
      </c>
      <c r="B130" s="834" t="s">
        <v>2501</v>
      </c>
      <c r="C130" s="834" t="s">
        <v>2553</v>
      </c>
      <c r="D130" s="834" t="s">
        <v>2667</v>
      </c>
      <c r="E130" s="834" t="s">
        <v>2645</v>
      </c>
      <c r="F130" s="851">
        <v>1</v>
      </c>
      <c r="G130" s="851">
        <v>11255</v>
      </c>
      <c r="H130" s="851"/>
      <c r="I130" s="851">
        <v>11255</v>
      </c>
      <c r="J130" s="851"/>
      <c r="K130" s="851"/>
      <c r="L130" s="851"/>
      <c r="M130" s="851"/>
      <c r="N130" s="851"/>
      <c r="O130" s="851"/>
      <c r="P130" s="839"/>
      <c r="Q130" s="852"/>
    </row>
    <row r="131" spans="1:17" ht="14.4" customHeight="1" x14ac:dyDescent="0.3">
      <c r="A131" s="833" t="s">
        <v>562</v>
      </c>
      <c r="B131" s="834" t="s">
        <v>2501</v>
      </c>
      <c r="C131" s="834" t="s">
        <v>2553</v>
      </c>
      <c r="D131" s="834" t="s">
        <v>2668</v>
      </c>
      <c r="E131" s="834" t="s">
        <v>2669</v>
      </c>
      <c r="F131" s="851">
        <v>8</v>
      </c>
      <c r="G131" s="851">
        <v>96320</v>
      </c>
      <c r="H131" s="851"/>
      <c r="I131" s="851">
        <v>12040</v>
      </c>
      <c r="J131" s="851"/>
      <c r="K131" s="851"/>
      <c r="L131" s="851"/>
      <c r="M131" s="851"/>
      <c r="N131" s="851"/>
      <c r="O131" s="851"/>
      <c r="P131" s="839"/>
      <c r="Q131" s="852"/>
    </row>
    <row r="132" spans="1:17" ht="14.4" customHeight="1" x14ac:dyDescent="0.3">
      <c r="A132" s="833" t="s">
        <v>562</v>
      </c>
      <c r="B132" s="834" t="s">
        <v>2501</v>
      </c>
      <c r="C132" s="834" t="s">
        <v>2553</v>
      </c>
      <c r="D132" s="834" t="s">
        <v>2670</v>
      </c>
      <c r="E132" s="834" t="s">
        <v>2671</v>
      </c>
      <c r="F132" s="851">
        <v>19</v>
      </c>
      <c r="G132" s="851">
        <v>229551.16</v>
      </c>
      <c r="H132" s="851">
        <v>1.5833333333333335</v>
      </c>
      <c r="I132" s="851">
        <v>12081.64</v>
      </c>
      <c r="J132" s="851">
        <v>12</v>
      </c>
      <c r="K132" s="851">
        <v>144979.68</v>
      </c>
      <c r="L132" s="851">
        <v>1</v>
      </c>
      <c r="M132" s="851">
        <v>12081.64</v>
      </c>
      <c r="N132" s="851"/>
      <c r="O132" s="851"/>
      <c r="P132" s="839"/>
      <c r="Q132" s="852"/>
    </row>
    <row r="133" spans="1:17" ht="14.4" customHeight="1" x14ac:dyDescent="0.3">
      <c r="A133" s="833" t="s">
        <v>562</v>
      </c>
      <c r="B133" s="834" t="s">
        <v>2501</v>
      </c>
      <c r="C133" s="834" t="s">
        <v>2553</v>
      </c>
      <c r="D133" s="834" t="s">
        <v>2672</v>
      </c>
      <c r="E133" s="834" t="s">
        <v>2669</v>
      </c>
      <c r="F133" s="851">
        <v>2</v>
      </c>
      <c r="G133" s="851">
        <v>17294</v>
      </c>
      <c r="H133" s="851"/>
      <c r="I133" s="851">
        <v>8647</v>
      </c>
      <c r="J133" s="851"/>
      <c r="K133" s="851"/>
      <c r="L133" s="851"/>
      <c r="M133" s="851"/>
      <c r="N133" s="851"/>
      <c r="O133" s="851"/>
      <c r="P133" s="839"/>
      <c r="Q133" s="852"/>
    </row>
    <row r="134" spans="1:17" ht="14.4" customHeight="1" x14ac:dyDescent="0.3">
      <c r="A134" s="833" t="s">
        <v>562</v>
      </c>
      <c r="B134" s="834" t="s">
        <v>2501</v>
      </c>
      <c r="C134" s="834" t="s">
        <v>2553</v>
      </c>
      <c r="D134" s="834" t="s">
        <v>2673</v>
      </c>
      <c r="E134" s="834" t="s">
        <v>2674</v>
      </c>
      <c r="F134" s="851">
        <v>1</v>
      </c>
      <c r="G134" s="851">
        <v>7199.62</v>
      </c>
      <c r="H134" s="851"/>
      <c r="I134" s="851">
        <v>7199.62</v>
      </c>
      <c r="J134" s="851"/>
      <c r="K134" s="851"/>
      <c r="L134" s="851"/>
      <c r="M134" s="851"/>
      <c r="N134" s="851"/>
      <c r="O134" s="851"/>
      <c r="P134" s="839"/>
      <c r="Q134" s="852"/>
    </row>
    <row r="135" spans="1:17" ht="14.4" customHeight="1" x14ac:dyDescent="0.3">
      <c r="A135" s="833" t="s">
        <v>562</v>
      </c>
      <c r="B135" s="834" t="s">
        <v>2501</v>
      </c>
      <c r="C135" s="834" t="s">
        <v>2553</v>
      </c>
      <c r="D135" s="834" t="s">
        <v>2675</v>
      </c>
      <c r="E135" s="834" t="s">
        <v>2669</v>
      </c>
      <c r="F135" s="851">
        <v>8</v>
      </c>
      <c r="G135" s="851">
        <v>16288</v>
      </c>
      <c r="H135" s="851"/>
      <c r="I135" s="851">
        <v>2036</v>
      </c>
      <c r="J135" s="851"/>
      <c r="K135" s="851"/>
      <c r="L135" s="851"/>
      <c r="M135" s="851"/>
      <c r="N135" s="851"/>
      <c r="O135" s="851"/>
      <c r="P135" s="839"/>
      <c r="Q135" s="852"/>
    </row>
    <row r="136" spans="1:17" ht="14.4" customHeight="1" x14ac:dyDescent="0.3">
      <c r="A136" s="833" t="s">
        <v>562</v>
      </c>
      <c r="B136" s="834" t="s">
        <v>2501</v>
      </c>
      <c r="C136" s="834" t="s">
        <v>2553</v>
      </c>
      <c r="D136" s="834" t="s">
        <v>2676</v>
      </c>
      <c r="E136" s="834" t="s">
        <v>2677</v>
      </c>
      <c r="F136" s="851">
        <v>4</v>
      </c>
      <c r="G136" s="851">
        <v>30980.48</v>
      </c>
      <c r="H136" s="851"/>
      <c r="I136" s="851">
        <v>7745.12</v>
      </c>
      <c r="J136" s="851"/>
      <c r="K136" s="851"/>
      <c r="L136" s="851"/>
      <c r="M136" s="851"/>
      <c r="N136" s="851"/>
      <c r="O136" s="851"/>
      <c r="P136" s="839"/>
      <c r="Q136" s="852"/>
    </row>
    <row r="137" spans="1:17" ht="14.4" customHeight="1" x14ac:dyDescent="0.3">
      <c r="A137" s="833" t="s">
        <v>562</v>
      </c>
      <c r="B137" s="834" t="s">
        <v>2501</v>
      </c>
      <c r="C137" s="834" t="s">
        <v>2553</v>
      </c>
      <c r="D137" s="834" t="s">
        <v>2678</v>
      </c>
      <c r="E137" s="834" t="s">
        <v>2661</v>
      </c>
      <c r="F137" s="851">
        <v>2</v>
      </c>
      <c r="G137" s="851">
        <v>11040</v>
      </c>
      <c r="H137" s="851">
        <v>1</v>
      </c>
      <c r="I137" s="851">
        <v>5520</v>
      </c>
      <c r="J137" s="851">
        <v>2</v>
      </c>
      <c r="K137" s="851">
        <v>11040</v>
      </c>
      <c r="L137" s="851">
        <v>1</v>
      </c>
      <c r="M137" s="851">
        <v>5520</v>
      </c>
      <c r="N137" s="851">
        <v>8</v>
      </c>
      <c r="O137" s="851">
        <v>44160</v>
      </c>
      <c r="P137" s="839">
        <v>4</v>
      </c>
      <c r="Q137" s="852">
        <v>5520</v>
      </c>
    </row>
    <row r="138" spans="1:17" ht="14.4" customHeight="1" x14ac:dyDescent="0.3">
      <c r="A138" s="833" t="s">
        <v>562</v>
      </c>
      <c r="B138" s="834" t="s">
        <v>2501</v>
      </c>
      <c r="C138" s="834" t="s">
        <v>2553</v>
      </c>
      <c r="D138" s="834" t="s">
        <v>2679</v>
      </c>
      <c r="E138" s="834" t="s">
        <v>2661</v>
      </c>
      <c r="F138" s="851">
        <v>1</v>
      </c>
      <c r="G138" s="851">
        <v>1920.5</v>
      </c>
      <c r="H138" s="851">
        <v>1</v>
      </c>
      <c r="I138" s="851">
        <v>1920.5</v>
      </c>
      <c r="J138" s="851">
        <v>1</v>
      </c>
      <c r="K138" s="851">
        <v>1920.5</v>
      </c>
      <c r="L138" s="851">
        <v>1</v>
      </c>
      <c r="M138" s="851">
        <v>1920.5</v>
      </c>
      <c r="N138" s="851">
        <v>4</v>
      </c>
      <c r="O138" s="851">
        <v>7682</v>
      </c>
      <c r="P138" s="839">
        <v>4</v>
      </c>
      <c r="Q138" s="852">
        <v>1920.5</v>
      </c>
    </row>
    <row r="139" spans="1:17" ht="14.4" customHeight="1" x14ac:dyDescent="0.3">
      <c r="A139" s="833" t="s">
        <v>562</v>
      </c>
      <c r="B139" s="834" t="s">
        <v>2501</v>
      </c>
      <c r="C139" s="834" t="s">
        <v>2553</v>
      </c>
      <c r="D139" s="834" t="s">
        <v>2680</v>
      </c>
      <c r="E139" s="834" t="s">
        <v>2681</v>
      </c>
      <c r="F139" s="851"/>
      <c r="G139" s="851"/>
      <c r="H139" s="851"/>
      <c r="I139" s="851"/>
      <c r="J139" s="851">
        <v>1</v>
      </c>
      <c r="K139" s="851">
        <v>6960</v>
      </c>
      <c r="L139" s="851">
        <v>1</v>
      </c>
      <c r="M139" s="851">
        <v>6960</v>
      </c>
      <c r="N139" s="851"/>
      <c r="O139" s="851"/>
      <c r="P139" s="839"/>
      <c r="Q139" s="852"/>
    </row>
    <row r="140" spans="1:17" ht="14.4" customHeight="1" x14ac:dyDescent="0.3">
      <c r="A140" s="833" t="s">
        <v>562</v>
      </c>
      <c r="B140" s="834" t="s">
        <v>2501</v>
      </c>
      <c r="C140" s="834" t="s">
        <v>2553</v>
      </c>
      <c r="D140" s="834" t="s">
        <v>2682</v>
      </c>
      <c r="E140" s="834" t="s">
        <v>2671</v>
      </c>
      <c r="F140" s="851"/>
      <c r="G140" s="851"/>
      <c r="H140" s="851"/>
      <c r="I140" s="851"/>
      <c r="J140" s="851">
        <v>12</v>
      </c>
      <c r="K140" s="851">
        <v>17467.439999999999</v>
      </c>
      <c r="L140" s="851">
        <v>1</v>
      </c>
      <c r="M140" s="851">
        <v>1455.62</v>
      </c>
      <c r="N140" s="851"/>
      <c r="O140" s="851"/>
      <c r="P140" s="839"/>
      <c r="Q140" s="852"/>
    </row>
    <row r="141" spans="1:17" ht="14.4" customHeight="1" x14ac:dyDescent="0.3">
      <c r="A141" s="833" t="s">
        <v>562</v>
      </c>
      <c r="B141" s="834" t="s">
        <v>2501</v>
      </c>
      <c r="C141" s="834" t="s">
        <v>2553</v>
      </c>
      <c r="D141" s="834" t="s">
        <v>2683</v>
      </c>
      <c r="E141" s="834" t="s">
        <v>2645</v>
      </c>
      <c r="F141" s="851"/>
      <c r="G141" s="851"/>
      <c r="H141" s="851"/>
      <c r="I141" s="851"/>
      <c r="J141" s="851"/>
      <c r="K141" s="851"/>
      <c r="L141" s="851"/>
      <c r="M141" s="851"/>
      <c r="N141" s="851">
        <v>1</v>
      </c>
      <c r="O141" s="851">
        <v>1838</v>
      </c>
      <c r="P141" s="839"/>
      <c r="Q141" s="852">
        <v>1838</v>
      </c>
    </row>
    <row r="142" spans="1:17" ht="14.4" customHeight="1" x14ac:dyDescent="0.3">
      <c r="A142" s="833" t="s">
        <v>562</v>
      </c>
      <c r="B142" s="834" t="s">
        <v>2501</v>
      </c>
      <c r="C142" s="834" t="s">
        <v>2553</v>
      </c>
      <c r="D142" s="834" t="s">
        <v>2684</v>
      </c>
      <c r="E142" s="834" t="s">
        <v>2685</v>
      </c>
      <c r="F142" s="851"/>
      <c r="G142" s="851"/>
      <c r="H142" s="851"/>
      <c r="I142" s="851"/>
      <c r="J142" s="851"/>
      <c r="K142" s="851"/>
      <c r="L142" s="851"/>
      <c r="M142" s="851"/>
      <c r="N142" s="851">
        <v>1</v>
      </c>
      <c r="O142" s="851">
        <v>47653</v>
      </c>
      <c r="P142" s="839"/>
      <c r="Q142" s="852">
        <v>47653</v>
      </c>
    </row>
    <row r="143" spans="1:17" ht="14.4" customHeight="1" x14ac:dyDescent="0.3">
      <c r="A143" s="833" t="s">
        <v>562</v>
      </c>
      <c r="B143" s="834" t="s">
        <v>2501</v>
      </c>
      <c r="C143" s="834" t="s">
        <v>2553</v>
      </c>
      <c r="D143" s="834" t="s">
        <v>2686</v>
      </c>
      <c r="E143" s="834" t="s">
        <v>2687</v>
      </c>
      <c r="F143" s="851"/>
      <c r="G143" s="851"/>
      <c r="H143" s="851"/>
      <c r="I143" s="851"/>
      <c r="J143" s="851">
        <v>23</v>
      </c>
      <c r="K143" s="851">
        <v>53296.29</v>
      </c>
      <c r="L143" s="851">
        <v>1</v>
      </c>
      <c r="M143" s="851">
        <v>2317.23</v>
      </c>
      <c r="N143" s="851">
        <v>15</v>
      </c>
      <c r="O143" s="851">
        <v>34758.449999999997</v>
      </c>
      <c r="P143" s="839">
        <v>0.65217391304347816</v>
      </c>
      <c r="Q143" s="852">
        <v>2317.23</v>
      </c>
    </row>
    <row r="144" spans="1:17" ht="14.4" customHeight="1" x14ac:dyDescent="0.3">
      <c r="A144" s="833" t="s">
        <v>562</v>
      </c>
      <c r="B144" s="834" t="s">
        <v>2501</v>
      </c>
      <c r="C144" s="834" t="s">
        <v>2553</v>
      </c>
      <c r="D144" s="834" t="s">
        <v>2688</v>
      </c>
      <c r="E144" s="834" t="s">
        <v>2687</v>
      </c>
      <c r="F144" s="851"/>
      <c r="G144" s="851"/>
      <c r="H144" s="851"/>
      <c r="I144" s="851"/>
      <c r="J144" s="851">
        <v>7</v>
      </c>
      <c r="K144" s="851">
        <v>379561.77</v>
      </c>
      <c r="L144" s="851">
        <v>1</v>
      </c>
      <c r="M144" s="851">
        <v>54223.11</v>
      </c>
      <c r="N144" s="851">
        <v>3</v>
      </c>
      <c r="O144" s="851">
        <v>160288.22</v>
      </c>
      <c r="P144" s="839">
        <v>0.4222981150077364</v>
      </c>
      <c r="Q144" s="852">
        <v>53429.406666666669</v>
      </c>
    </row>
    <row r="145" spans="1:17" ht="14.4" customHeight="1" x14ac:dyDescent="0.3">
      <c r="A145" s="833" t="s">
        <v>562</v>
      </c>
      <c r="B145" s="834" t="s">
        <v>2501</v>
      </c>
      <c r="C145" s="834" t="s">
        <v>2553</v>
      </c>
      <c r="D145" s="834" t="s">
        <v>2689</v>
      </c>
      <c r="E145" s="834" t="s">
        <v>2690</v>
      </c>
      <c r="F145" s="851"/>
      <c r="G145" s="851"/>
      <c r="H145" s="851"/>
      <c r="I145" s="851"/>
      <c r="J145" s="851"/>
      <c r="K145" s="851"/>
      <c r="L145" s="851"/>
      <c r="M145" s="851"/>
      <c r="N145" s="851">
        <v>8</v>
      </c>
      <c r="O145" s="851">
        <v>19714.48</v>
      </c>
      <c r="P145" s="839"/>
      <c r="Q145" s="852">
        <v>2464.31</v>
      </c>
    </row>
    <row r="146" spans="1:17" ht="14.4" customHeight="1" x14ac:dyDescent="0.3">
      <c r="A146" s="833" t="s">
        <v>562</v>
      </c>
      <c r="B146" s="834" t="s">
        <v>2501</v>
      </c>
      <c r="C146" s="834" t="s">
        <v>2553</v>
      </c>
      <c r="D146" s="834" t="s">
        <v>2691</v>
      </c>
      <c r="E146" s="834" t="s">
        <v>2690</v>
      </c>
      <c r="F146" s="851"/>
      <c r="G146" s="851"/>
      <c r="H146" s="851"/>
      <c r="I146" s="851"/>
      <c r="J146" s="851"/>
      <c r="K146" s="851"/>
      <c r="L146" s="851"/>
      <c r="M146" s="851"/>
      <c r="N146" s="851">
        <v>1</v>
      </c>
      <c r="O146" s="851">
        <v>16000</v>
      </c>
      <c r="P146" s="839"/>
      <c r="Q146" s="852">
        <v>16000</v>
      </c>
    </row>
    <row r="147" spans="1:17" ht="14.4" customHeight="1" x14ac:dyDescent="0.3">
      <c r="A147" s="833" t="s">
        <v>562</v>
      </c>
      <c r="B147" s="834" t="s">
        <v>2501</v>
      </c>
      <c r="C147" s="834" t="s">
        <v>2553</v>
      </c>
      <c r="D147" s="834" t="s">
        <v>2692</v>
      </c>
      <c r="E147" s="834" t="s">
        <v>2693</v>
      </c>
      <c r="F147" s="851"/>
      <c r="G147" s="851"/>
      <c r="H147" s="851"/>
      <c r="I147" s="851"/>
      <c r="J147" s="851"/>
      <c r="K147" s="851"/>
      <c r="L147" s="851"/>
      <c r="M147" s="851"/>
      <c r="N147" s="851">
        <v>3</v>
      </c>
      <c r="O147" s="851">
        <v>4144.41</v>
      </c>
      <c r="P147" s="839"/>
      <c r="Q147" s="852">
        <v>1381.47</v>
      </c>
    </row>
    <row r="148" spans="1:17" ht="14.4" customHeight="1" x14ac:dyDescent="0.3">
      <c r="A148" s="833" t="s">
        <v>562</v>
      </c>
      <c r="B148" s="834" t="s">
        <v>2501</v>
      </c>
      <c r="C148" s="834" t="s">
        <v>2553</v>
      </c>
      <c r="D148" s="834" t="s">
        <v>2694</v>
      </c>
      <c r="E148" s="834" t="s">
        <v>2695</v>
      </c>
      <c r="F148" s="851"/>
      <c r="G148" s="851"/>
      <c r="H148" s="851"/>
      <c r="I148" s="851"/>
      <c r="J148" s="851"/>
      <c r="K148" s="851"/>
      <c r="L148" s="851"/>
      <c r="M148" s="851"/>
      <c r="N148" s="851">
        <v>2</v>
      </c>
      <c r="O148" s="851">
        <v>438</v>
      </c>
      <c r="P148" s="839"/>
      <c r="Q148" s="852">
        <v>219</v>
      </c>
    </row>
    <row r="149" spans="1:17" ht="14.4" customHeight="1" x14ac:dyDescent="0.3">
      <c r="A149" s="833" t="s">
        <v>562</v>
      </c>
      <c r="B149" s="834" t="s">
        <v>2501</v>
      </c>
      <c r="C149" s="834" t="s">
        <v>2553</v>
      </c>
      <c r="D149" s="834" t="s">
        <v>2696</v>
      </c>
      <c r="E149" s="834" t="s">
        <v>2697</v>
      </c>
      <c r="F149" s="851"/>
      <c r="G149" s="851"/>
      <c r="H149" s="851"/>
      <c r="I149" s="851"/>
      <c r="J149" s="851"/>
      <c r="K149" s="851"/>
      <c r="L149" s="851"/>
      <c r="M149" s="851"/>
      <c r="N149" s="851">
        <v>9</v>
      </c>
      <c r="O149" s="851">
        <v>3776.58</v>
      </c>
      <c r="P149" s="839"/>
      <c r="Q149" s="852">
        <v>419.62</v>
      </c>
    </row>
    <row r="150" spans="1:17" ht="14.4" customHeight="1" x14ac:dyDescent="0.3">
      <c r="A150" s="833" t="s">
        <v>562</v>
      </c>
      <c r="B150" s="834" t="s">
        <v>2501</v>
      </c>
      <c r="C150" s="834" t="s">
        <v>2553</v>
      </c>
      <c r="D150" s="834" t="s">
        <v>2698</v>
      </c>
      <c r="E150" s="834" t="s">
        <v>2699</v>
      </c>
      <c r="F150" s="851"/>
      <c r="G150" s="851"/>
      <c r="H150" s="851"/>
      <c r="I150" s="851"/>
      <c r="J150" s="851"/>
      <c r="K150" s="851"/>
      <c r="L150" s="851"/>
      <c r="M150" s="851"/>
      <c r="N150" s="851">
        <v>1</v>
      </c>
      <c r="O150" s="851">
        <v>1428</v>
      </c>
      <c r="P150" s="839"/>
      <c r="Q150" s="852">
        <v>1428</v>
      </c>
    </row>
    <row r="151" spans="1:17" ht="14.4" customHeight="1" x14ac:dyDescent="0.3">
      <c r="A151" s="833" t="s">
        <v>562</v>
      </c>
      <c r="B151" s="834" t="s">
        <v>2501</v>
      </c>
      <c r="C151" s="834" t="s">
        <v>2553</v>
      </c>
      <c r="D151" s="834" t="s">
        <v>2700</v>
      </c>
      <c r="E151" s="834" t="s">
        <v>2671</v>
      </c>
      <c r="F151" s="851"/>
      <c r="G151" s="851"/>
      <c r="H151" s="851"/>
      <c r="I151" s="851"/>
      <c r="J151" s="851"/>
      <c r="K151" s="851"/>
      <c r="L151" s="851"/>
      <c r="M151" s="851"/>
      <c r="N151" s="851">
        <v>6</v>
      </c>
      <c r="O151" s="851">
        <v>27742.38</v>
      </c>
      <c r="P151" s="839"/>
      <c r="Q151" s="852">
        <v>4623.7300000000005</v>
      </c>
    </row>
    <row r="152" spans="1:17" ht="14.4" customHeight="1" x14ac:dyDescent="0.3">
      <c r="A152" s="833" t="s">
        <v>562</v>
      </c>
      <c r="B152" s="834" t="s">
        <v>2501</v>
      </c>
      <c r="C152" s="834" t="s">
        <v>2553</v>
      </c>
      <c r="D152" s="834" t="s">
        <v>2701</v>
      </c>
      <c r="E152" s="834" t="s">
        <v>2702</v>
      </c>
      <c r="F152" s="851">
        <v>4</v>
      </c>
      <c r="G152" s="851">
        <v>75424</v>
      </c>
      <c r="H152" s="851"/>
      <c r="I152" s="851">
        <v>18856</v>
      </c>
      <c r="J152" s="851"/>
      <c r="K152" s="851"/>
      <c r="L152" s="851"/>
      <c r="M152" s="851"/>
      <c r="N152" s="851"/>
      <c r="O152" s="851"/>
      <c r="P152" s="839"/>
      <c r="Q152" s="852"/>
    </row>
    <row r="153" spans="1:17" ht="14.4" customHeight="1" x14ac:dyDescent="0.3">
      <c r="A153" s="833" t="s">
        <v>562</v>
      </c>
      <c r="B153" s="834" t="s">
        <v>2501</v>
      </c>
      <c r="C153" s="834" t="s">
        <v>2553</v>
      </c>
      <c r="D153" s="834" t="s">
        <v>2703</v>
      </c>
      <c r="E153" s="834" t="s">
        <v>2704</v>
      </c>
      <c r="F153" s="851"/>
      <c r="G153" s="851"/>
      <c r="H153" s="851"/>
      <c r="I153" s="851"/>
      <c r="J153" s="851"/>
      <c r="K153" s="851"/>
      <c r="L153" s="851"/>
      <c r="M153" s="851"/>
      <c r="N153" s="851">
        <v>1</v>
      </c>
      <c r="O153" s="851">
        <v>9073.5</v>
      </c>
      <c r="P153" s="839"/>
      <c r="Q153" s="852">
        <v>9073.5</v>
      </c>
    </row>
    <row r="154" spans="1:17" ht="14.4" customHeight="1" x14ac:dyDescent="0.3">
      <c r="A154" s="833" t="s">
        <v>562</v>
      </c>
      <c r="B154" s="834" t="s">
        <v>2501</v>
      </c>
      <c r="C154" s="834" t="s">
        <v>2415</v>
      </c>
      <c r="D154" s="834" t="s">
        <v>2705</v>
      </c>
      <c r="E154" s="834" t="s">
        <v>2706</v>
      </c>
      <c r="F154" s="851">
        <v>13</v>
      </c>
      <c r="G154" s="851">
        <v>3859</v>
      </c>
      <c r="H154" s="851">
        <v>1.6241582491582491</v>
      </c>
      <c r="I154" s="851">
        <v>296.84615384615387</v>
      </c>
      <c r="J154" s="851">
        <v>8</v>
      </c>
      <c r="K154" s="851">
        <v>2376</v>
      </c>
      <c r="L154" s="851">
        <v>1</v>
      </c>
      <c r="M154" s="851">
        <v>297</v>
      </c>
      <c r="N154" s="851">
        <v>3</v>
      </c>
      <c r="O154" s="851">
        <v>900</v>
      </c>
      <c r="P154" s="839">
        <v>0.37878787878787878</v>
      </c>
      <c r="Q154" s="852">
        <v>300</v>
      </c>
    </row>
    <row r="155" spans="1:17" ht="14.4" customHeight="1" x14ac:dyDescent="0.3">
      <c r="A155" s="833" t="s">
        <v>562</v>
      </c>
      <c r="B155" s="834" t="s">
        <v>2501</v>
      </c>
      <c r="C155" s="834" t="s">
        <v>2415</v>
      </c>
      <c r="D155" s="834" t="s">
        <v>2707</v>
      </c>
      <c r="E155" s="834" t="s">
        <v>2708</v>
      </c>
      <c r="F155" s="851">
        <v>1</v>
      </c>
      <c r="G155" s="851">
        <v>8689</v>
      </c>
      <c r="H155" s="851">
        <v>0.99827665441176472</v>
      </c>
      <c r="I155" s="851">
        <v>8689</v>
      </c>
      <c r="J155" s="851">
        <v>1</v>
      </c>
      <c r="K155" s="851">
        <v>8704</v>
      </c>
      <c r="L155" s="851">
        <v>1</v>
      </c>
      <c r="M155" s="851">
        <v>8704</v>
      </c>
      <c r="N155" s="851"/>
      <c r="O155" s="851"/>
      <c r="P155" s="839"/>
      <c r="Q155" s="852"/>
    </row>
    <row r="156" spans="1:17" ht="14.4" customHeight="1" x14ac:dyDescent="0.3">
      <c r="A156" s="833" t="s">
        <v>562</v>
      </c>
      <c r="B156" s="834" t="s">
        <v>2501</v>
      </c>
      <c r="C156" s="834" t="s">
        <v>2415</v>
      </c>
      <c r="D156" s="834" t="s">
        <v>2709</v>
      </c>
      <c r="E156" s="834" t="s">
        <v>2710</v>
      </c>
      <c r="F156" s="851">
        <v>7</v>
      </c>
      <c r="G156" s="851">
        <v>39930</v>
      </c>
      <c r="H156" s="851">
        <v>0.58173076923076927</v>
      </c>
      <c r="I156" s="851">
        <v>5704.2857142857147</v>
      </c>
      <c r="J156" s="851">
        <v>12</v>
      </c>
      <c r="K156" s="851">
        <v>68640</v>
      </c>
      <c r="L156" s="851">
        <v>1</v>
      </c>
      <c r="M156" s="851">
        <v>5720</v>
      </c>
      <c r="N156" s="851">
        <v>12</v>
      </c>
      <c r="O156" s="851">
        <v>69216</v>
      </c>
      <c r="P156" s="839">
        <v>1.0083916083916085</v>
      </c>
      <c r="Q156" s="852">
        <v>5768</v>
      </c>
    </row>
    <row r="157" spans="1:17" ht="14.4" customHeight="1" x14ac:dyDescent="0.3">
      <c r="A157" s="833" t="s">
        <v>562</v>
      </c>
      <c r="B157" s="834" t="s">
        <v>2501</v>
      </c>
      <c r="C157" s="834" t="s">
        <v>2415</v>
      </c>
      <c r="D157" s="834" t="s">
        <v>2711</v>
      </c>
      <c r="E157" s="834" t="s">
        <v>2712</v>
      </c>
      <c r="F157" s="851">
        <v>1</v>
      </c>
      <c r="G157" s="851">
        <v>11815</v>
      </c>
      <c r="H157" s="851">
        <v>0.4995349230509048</v>
      </c>
      <c r="I157" s="851">
        <v>11815</v>
      </c>
      <c r="J157" s="851">
        <v>2</v>
      </c>
      <c r="K157" s="851">
        <v>23652</v>
      </c>
      <c r="L157" s="851">
        <v>1</v>
      </c>
      <c r="M157" s="851">
        <v>11826</v>
      </c>
      <c r="N157" s="851">
        <v>3</v>
      </c>
      <c r="O157" s="851">
        <v>35730</v>
      </c>
      <c r="P157" s="839">
        <v>1.5106544901065448</v>
      </c>
      <c r="Q157" s="852">
        <v>11910</v>
      </c>
    </row>
    <row r="158" spans="1:17" ht="14.4" customHeight="1" x14ac:dyDescent="0.3">
      <c r="A158" s="833" t="s">
        <v>562</v>
      </c>
      <c r="B158" s="834" t="s">
        <v>2501</v>
      </c>
      <c r="C158" s="834" t="s">
        <v>2415</v>
      </c>
      <c r="D158" s="834" t="s">
        <v>2713</v>
      </c>
      <c r="E158" s="834" t="s">
        <v>2714</v>
      </c>
      <c r="F158" s="851">
        <v>15</v>
      </c>
      <c r="G158" s="851">
        <v>35219</v>
      </c>
      <c r="H158" s="851">
        <v>0.78777372670946388</v>
      </c>
      <c r="I158" s="851">
        <v>2347.9333333333334</v>
      </c>
      <c r="J158" s="851">
        <v>19</v>
      </c>
      <c r="K158" s="851">
        <v>44707</v>
      </c>
      <c r="L158" s="851">
        <v>1</v>
      </c>
      <c r="M158" s="851">
        <v>2353</v>
      </c>
      <c r="N158" s="851">
        <v>22</v>
      </c>
      <c r="O158" s="851">
        <v>52118</v>
      </c>
      <c r="P158" s="839">
        <v>1.1657682242154472</v>
      </c>
      <c r="Q158" s="852">
        <v>2369</v>
      </c>
    </row>
    <row r="159" spans="1:17" ht="14.4" customHeight="1" x14ac:dyDescent="0.3">
      <c r="A159" s="833" t="s">
        <v>562</v>
      </c>
      <c r="B159" s="834" t="s">
        <v>2501</v>
      </c>
      <c r="C159" s="834" t="s">
        <v>2415</v>
      </c>
      <c r="D159" s="834" t="s">
        <v>2715</v>
      </c>
      <c r="E159" s="834" t="s">
        <v>2716</v>
      </c>
      <c r="F159" s="851">
        <v>8</v>
      </c>
      <c r="G159" s="851">
        <v>41904</v>
      </c>
      <c r="H159" s="851">
        <v>0.61484285588520116</v>
      </c>
      <c r="I159" s="851">
        <v>5238</v>
      </c>
      <c r="J159" s="851">
        <v>13</v>
      </c>
      <c r="K159" s="851">
        <v>68154</v>
      </c>
      <c r="L159" s="851">
        <v>1</v>
      </c>
      <c r="M159" s="851">
        <v>5242.6153846153848</v>
      </c>
      <c r="N159" s="851">
        <v>4</v>
      </c>
      <c r="O159" s="851">
        <v>21036</v>
      </c>
      <c r="P159" s="839">
        <v>0.30865393080376796</v>
      </c>
      <c r="Q159" s="852">
        <v>5259</v>
      </c>
    </row>
    <row r="160" spans="1:17" ht="14.4" customHeight="1" x14ac:dyDescent="0.3">
      <c r="A160" s="833" t="s">
        <v>562</v>
      </c>
      <c r="B160" s="834" t="s">
        <v>2501</v>
      </c>
      <c r="C160" s="834" t="s">
        <v>2415</v>
      </c>
      <c r="D160" s="834" t="s">
        <v>2717</v>
      </c>
      <c r="E160" s="834" t="s">
        <v>2718</v>
      </c>
      <c r="F160" s="851">
        <v>2</v>
      </c>
      <c r="G160" s="851">
        <v>39066</v>
      </c>
      <c r="H160" s="851"/>
      <c r="I160" s="851">
        <v>19533</v>
      </c>
      <c r="J160" s="851"/>
      <c r="K160" s="851"/>
      <c r="L160" s="851"/>
      <c r="M160" s="851"/>
      <c r="N160" s="851"/>
      <c r="O160" s="851"/>
      <c r="P160" s="839"/>
      <c r="Q160" s="852"/>
    </row>
    <row r="161" spans="1:17" ht="14.4" customHeight="1" x14ac:dyDescent="0.3">
      <c r="A161" s="833" t="s">
        <v>562</v>
      </c>
      <c r="B161" s="834" t="s">
        <v>2501</v>
      </c>
      <c r="C161" s="834" t="s">
        <v>2415</v>
      </c>
      <c r="D161" s="834" t="s">
        <v>2719</v>
      </c>
      <c r="E161" s="834" t="s">
        <v>2720</v>
      </c>
      <c r="F161" s="851">
        <v>1</v>
      </c>
      <c r="G161" s="851">
        <v>4105</v>
      </c>
      <c r="H161" s="851"/>
      <c r="I161" s="851">
        <v>4105</v>
      </c>
      <c r="J161" s="851"/>
      <c r="K161" s="851"/>
      <c r="L161" s="851"/>
      <c r="M161" s="851"/>
      <c r="N161" s="851"/>
      <c r="O161" s="851"/>
      <c r="P161" s="839"/>
      <c r="Q161" s="852"/>
    </row>
    <row r="162" spans="1:17" ht="14.4" customHeight="1" x14ac:dyDescent="0.3">
      <c r="A162" s="833" t="s">
        <v>562</v>
      </c>
      <c r="B162" s="834" t="s">
        <v>2501</v>
      </c>
      <c r="C162" s="834" t="s">
        <v>2415</v>
      </c>
      <c r="D162" s="834" t="s">
        <v>2721</v>
      </c>
      <c r="E162" s="834" t="s">
        <v>2722</v>
      </c>
      <c r="F162" s="851">
        <v>1</v>
      </c>
      <c r="G162" s="851">
        <v>14888</v>
      </c>
      <c r="H162" s="851"/>
      <c r="I162" s="851">
        <v>14888</v>
      </c>
      <c r="J162" s="851"/>
      <c r="K162" s="851"/>
      <c r="L162" s="851"/>
      <c r="M162" s="851"/>
      <c r="N162" s="851"/>
      <c r="O162" s="851"/>
      <c r="P162" s="839"/>
      <c r="Q162" s="852"/>
    </row>
    <row r="163" spans="1:17" ht="14.4" customHeight="1" x14ac:dyDescent="0.3">
      <c r="A163" s="833" t="s">
        <v>562</v>
      </c>
      <c r="B163" s="834" t="s">
        <v>2501</v>
      </c>
      <c r="C163" s="834" t="s">
        <v>2415</v>
      </c>
      <c r="D163" s="834" t="s">
        <v>2723</v>
      </c>
      <c r="E163" s="834" t="s">
        <v>2724</v>
      </c>
      <c r="F163" s="851">
        <v>14</v>
      </c>
      <c r="G163" s="851">
        <v>35756</v>
      </c>
      <c r="H163" s="851">
        <v>1.2682580782463733</v>
      </c>
      <c r="I163" s="851">
        <v>2554</v>
      </c>
      <c r="J163" s="851">
        <v>11</v>
      </c>
      <c r="K163" s="851">
        <v>28193</v>
      </c>
      <c r="L163" s="851">
        <v>1</v>
      </c>
      <c r="M163" s="851">
        <v>2563</v>
      </c>
      <c r="N163" s="851">
        <v>16</v>
      </c>
      <c r="O163" s="851">
        <v>41504</v>
      </c>
      <c r="P163" s="839">
        <v>1.4721384740893129</v>
      </c>
      <c r="Q163" s="852">
        <v>2594</v>
      </c>
    </row>
    <row r="164" spans="1:17" ht="14.4" customHeight="1" x14ac:dyDescent="0.3">
      <c r="A164" s="833" t="s">
        <v>562</v>
      </c>
      <c r="B164" s="834" t="s">
        <v>2501</v>
      </c>
      <c r="C164" s="834" t="s">
        <v>2415</v>
      </c>
      <c r="D164" s="834" t="s">
        <v>2725</v>
      </c>
      <c r="E164" s="834" t="s">
        <v>2726</v>
      </c>
      <c r="F164" s="851"/>
      <c r="G164" s="851"/>
      <c r="H164" s="851"/>
      <c r="I164" s="851"/>
      <c r="J164" s="851"/>
      <c r="K164" s="851"/>
      <c r="L164" s="851"/>
      <c r="M164" s="851"/>
      <c r="N164" s="851">
        <v>1</v>
      </c>
      <c r="O164" s="851">
        <v>6026</v>
      </c>
      <c r="P164" s="839"/>
      <c r="Q164" s="852">
        <v>6026</v>
      </c>
    </row>
    <row r="165" spans="1:17" ht="14.4" customHeight="1" x14ac:dyDescent="0.3">
      <c r="A165" s="833" t="s">
        <v>562</v>
      </c>
      <c r="B165" s="834" t="s">
        <v>2501</v>
      </c>
      <c r="C165" s="834" t="s">
        <v>2415</v>
      </c>
      <c r="D165" s="834" t="s">
        <v>2727</v>
      </c>
      <c r="E165" s="834" t="s">
        <v>2728</v>
      </c>
      <c r="F165" s="851">
        <v>1125</v>
      </c>
      <c r="G165" s="851">
        <v>195750</v>
      </c>
      <c r="H165" s="851">
        <v>1.2041485454869805</v>
      </c>
      <c r="I165" s="851">
        <v>174</v>
      </c>
      <c r="J165" s="851">
        <v>929</v>
      </c>
      <c r="K165" s="851">
        <v>162563</v>
      </c>
      <c r="L165" s="851">
        <v>1</v>
      </c>
      <c r="M165" s="851">
        <v>174.9870828848224</v>
      </c>
      <c r="N165" s="851">
        <v>1001</v>
      </c>
      <c r="O165" s="851">
        <v>176148</v>
      </c>
      <c r="P165" s="839">
        <v>1.0835676014837325</v>
      </c>
      <c r="Q165" s="852">
        <v>175.97202797202797</v>
      </c>
    </row>
    <row r="166" spans="1:17" ht="14.4" customHeight="1" x14ac:dyDescent="0.3">
      <c r="A166" s="833" t="s">
        <v>562</v>
      </c>
      <c r="B166" s="834" t="s">
        <v>2501</v>
      </c>
      <c r="C166" s="834" t="s">
        <v>2415</v>
      </c>
      <c r="D166" s="834" t="s">
        <v>2729</v>
      </c>
      <c r="E166" s="834" t="s">
        <v>2730</v>
      </c>
      <c r="F166" s="851">
        <v>5</v>
      </c>
      <c r="G166" s="851">
        <v>7495</v>
      </c>
      <c r="H166" s="851">
        <v>0.99800266311584551</v>
      </c>
      <c r="I166" s="851">
        <v>1499</v>
      </c>
      <c r="J166" s="851">
        <v>5</v>
      </c>
      <c r="K166" s="851">
        <v>7510</v>
      </c>
      <c r="L166" s="851">
        <v>1</v>
      </c>
      <c r="M166" s="851">
        <v>1502</v>
      </c>
      <c r="N166" s="851">
        <v>7</v>
      </c>
      <c r="O166" s="851">
        <v>10584</v>
      </c>
      <c r="P166" s="839">
        <v>1.4093209054593874</v>
      </c>
      <c r="Q166" s="852">
        <v>1512</v>
      </c>
    </row>
    <row r="167" spans="1:17" ht="14.4" customHeight="1" x14ac:dyDescent="0.3">
      <c r="A167" s="833" t="s">
        <v>562</v>
      </c>
      <c r="B167" s="834" t="s">
        <v>2501</v>
      </c>
      <c r="C167" s="834" t="s">
        <v>2415</v>
      </c>
      <c r="D167" s="834" t="s">
        <v>2731</v>
      </c>
      <c r="E167" s="834" t="s">
        <v>2732</v>
      </c>
      <c r="F167" s="851">
        <v>7</v>
      </c>
      <c r="G167" s="851">
        <v>39237</v>
      </c>
      <c r="H167" s="851">
        <v>0.58170254403131116</v>
      </c>
      <c r="I167" s="851">
        <v>5605.2857142857147</v>
      </c>
      <c r="J167" s="851">
        <v>12</v>
      </c>
      <c r="K167" s="851">
        <v>67452</v>
      </c>
      <c r="L167" s="851">
        <v>1</v>
      </c>
      <c r="M167" s="851">
        <v>5621</v>
      </c>
      <c r="N167" s="851">
        <v>11</v>
      </c>
      <c r="O167" s="851">
        <v>62359</v>
      </c>
      <c r="P167" s="839">
        <v>0.92449445531637309</v>
      </c>
      <c r="Q167" s="852">
        <v>5669</v>
      </c>
    </row>
    <row r="168" spans="1:17" ht="14.4" customHeight="1" x14ac:dyDescent="0.3">
      <c r="A168" s="833" t="s">
        <v>562</v>
      </c>
      <c r="B168" s="834" t="s">
        <v>2501</v>
      </c>
      <c r="C168" s="834" t="s">
        <v>2415</v>
      </c>
      <c r="D168" s="834" t="s">
        <v>2733</v>
      </c>
      <c r="E168" s="834" t="s">
        <v>2734</v>
      </c>
      <c r="F168" s="851">
        <v>348</v>
      </c>
      <c r="G168" s="851">
        <v>1330728</v>
      </c>
      <c r="H168" s="851">
        <v>0.9590638891611557</v>
      </c>
      <c r="I168" s="851">
        <v>3823.9310344827586</v>
      </c>
      <c r="J168" s="851">
        <v>362</v>
      </c>
      <c r="K168" s="851">
        <v>1387528</v>
      </c>
      <c r="L168" s="851">
        <v>1</v>
      </c>
      <c r="M168" s="851">
        <v>3832.9502762430939</v>
      </c>
      <c r="N168" s="851">
        <v>476</v>
      </c>
      <c r="O168" s="851">
        <v>1839985</v>
      </c>
      <c r="P168" s="839">
        <v>1.3260885546093484</v>
      </c>
      <c r="Q168" s="852">
        <v>3865.5147058823532</v>
      </c>
    </row>
    <row r="169" spans="1:17" ht="14.4" customHeight="1" x14ac:dyDescent="0.3">
      <c r="A169" s="833" t="s">
        <v>562</v>
      </c>
      <c r="B169" s="834" t="s">
        <v>2501</v>
      </c>
      <c r="C169" s="834" t="s">
        <v>2415</v>
      </c>
      <c r="D169" s="834" t="s">
        <v>2735</v>
      </c>
      <c r="E169" s="834" t="s">
        <v>2736</v>
      </c>
      <c r="F169" s="851">
        <v>157</v>
      </c>
      <c r="G169" s="851">
        <v>250258</v>
      </c>
      <c r="H169" s="851">
        <v>0.91051911574229039</v>
      </c>
      <c r="I169" s="851">
        <v>1594</v>
      </c>
      <c r="J169" s="851">
        <v>172</v>
      </c>
      <c r="K169" s="851">
        <v>274852</v>
      </c>
      <c r="L169" s="851">
        <v>1</v>
      </c>
      <c r="M169" s="851">
        <v>1597.9767441860465</v>
      </c>
      <c r="N169" s="851">
        <v>175</v>
      </c>
      <c r="O169" s="851">
        <v>281886</v>
      </c>
      <c r="P169" s="839">
        <v>1.0255919549430239</v>
      </c>
      <c r="Q169" s="852">
        <v>1610.777142857143</v>
      </c>
    </row>
    <row r="170" spans="1:17" ht="14.4" customHeight="1" x14ac:dyDescent="0.3">
      <c r="A170" s="833" t="s">
        <v>562</v>
      </c>
      <c r="B170" s="834" t="s">
        <v>2501</v>
      </c>
      <c r="C170" s="834" t="s">
        <v>2415</v>
      </c>
      <c r="D170" s="834" t="s">
        <v>2737</v>
      </c>
      <c r="E170" s="834" t="s">
        <v>2738</v>
      </c>
      <c r="F170" s="851">
        <v>59</v>
      </c>
      <c r="G170" s="851">
        <v>169212</v>
      </c>
      <c r="H170" s="851">
        <v>0.74501706108970833</v>
      </c>
      <c r="I170" s="851">
        <v>2868</v>
      </c>
      <c r="J170" s="851">
        <v>79</v>
      </c>
      <c r="K170" s="851">
        <v>227125</v>
      </c>
      <c r="L170" s="851">
        <v>1</v>
      </c>
      <c r="M170" s="851">
        <v>2875</v>
      </c>
      <c r="N170" s="851">
        <v>79</v>
      </c>
      <c r="O170" s="851">
        <v>229050</v>
      </c>
      <c r="P170" s="839">
        <v>1.0084755090809026</v>
      </c>
      <c r="Q170" s="852">
        <v>2899.3670886075947</v>
      </c>
    </row>
    <row r="171" spans="1:17" ht="14.4" customHeight="1" x14ac:dyDescent="0.3">
      <c r="A171" s="833" t="s">
        <v>562</v>
      </c>
      <c r="B171" s="834" t="s">
        <v>2501</v>
      </c>
      <c r="C171" s="834" t="s">
        <v>2415</v>
      </c>
      <c r="D171" s="834" t="s">
        <v>2739</v>
      </c>
      <c r="E171" s="834" t="s">
        <v>2740</v>
      </c>
      <c r="F171" s="851">
        <v>74</v>
      </c>
      <c r="G171" s="851">
        <v>88134</v>
      </c>
      <c r="H171" s="851">
        <v>1.0536043036461447</v>
      </c>
      <c r="I171" s="851">
        <v>1191</v>
      </c>
      <c r="J171" s="851">
        <v>70</v>
      </c>
      <c r="K171" s="851">
        <v>83650</v>
      </c>
      <c r="L171" s="851">
        <v>1</v>
      </c>
      <c r="M171" s="851">
        <v>1195</v>
      </c>
      <c r="N171" s="851">
        <v>88</v>
      </c>
      <c r="O171" s="851">
        <v>106265</v>
      </c>
      <c r="P171" s="839">
        <v>1.2703526598924089</v>
      </c>
      <c r="Q171" s="852">
        <v>1207.5568181818182</v>
      </c>
    </row>
    <row r="172" spans="1:17" ht="14.4" customHeight="1" x14ac:dyDescent="0.3">
      <c r="A172" s="833" t="s">
        <v>562</v>
      </c>
      <c r="B172" s="834" t="s">
        <v>2501</v>
      </c>
      <c r="C172" s="834" t="s">
        <v>2415</v>
      </c>
      <c r="D172" s="834" t="s">
        <v>2741</v>
      </c>
      <c r="E172" s="834" t="s">
        <v>2742</v>
      </c>
      <c r="F172" s="851">
        <v>12</v>
      </c>
      <c r="G172" s="851">
        <v>77064</v>
      </c>
      <c r="H172" s="851">
        <v>0.70456581762328807</v>
      </c>
      <c r="I172" s="851">
        <v>6422</v>
      </c>
      <c r="J172" s="851">
        <v>17</v>
      </c>
      <c r="K172" s="851">
        <v>109378</v>
      </c>
      <c r="L172" s="851">
        <v>1</v>
      </c>
      <c r="M172" s="851">
        <v>6434</v>
      </c>
      <c r="N172" s="851">
        <v>21</v>
      </c>
      <c r="O172" s="851">
        <v>135954</v>
      </c>
      <c r="P172" s="839">
        <v>1.2429739070014079</v>
      </c>
      <c r="Q172" s="852">
        <v>6474</v>
      </c>
    </row>
    <row r="173" spans="1:17" ht="14.4" customHeight="1" x14ac:dyDescent="0.3">
      <c r="A173" s="833" t="s">
        <v>562</v>
      </c>
      <c r="B173" s="834" t="s">
        <v>2501</v>
      </c>
      <c r="C173" s="834" t="s">
        <v>2415</v>
      </c>
      <c r="D173" s="834" t="s">
        <v>2743</v>
      </c>
      <c r="E173" s="834" t="s">
        <v>2744</v>
      </c>
      <c r="F173" s="851">
        <v>145</v>
      </c>
      <c r="G173" s="851">
        <v>577384</v>
      </c>
      <c r="H173" s="851">
        <v>0.95835504934652782</v>
      </c>
      <c r="I173" s="851">
        <v>3981.9586206896552</v>
      </c>
      <c r="J173" s="851">
        <v>151</v>
      </c>
      <c r="K173" s="851">
        <v>602474</v>
      </c>
      <c r="L173" s="851">
        <v>1</v>
      </c>
      <c r="M173" s="851">
        <v>3989.8940397350993</v>
      </c>
      <c r="N173" s="851">
        <v>158</v>
      </c>
      <c r="O173" s="851">
        <v>634659</v>
      </c>
      <c r="P173" s="839">
        <v>1.0534213924584297</v>
      </c>
      <c r="Q173" s="852">
        <v>4016.8291139240505</v>
      </c>
    </row>
    <row r="174" spans="1:17" ht="14.4" customHeight="1" x14ac:dyDescent="0.3">
      <c r="A174" s="833" t="s">
        <v>562</v>
      </c>
      <c r="B174" s="834" t="s">
        <v>2501</v>
      </c>
      <c r="C174" s="834" t="s">
        <v>2415</v>
      </c>
      <c r="D174" s="834" t="s">
        <v>2745</v>
      </c>
      <c r="E174" s="834" t="s">
        <v>2746</v>
      </c>
      <c r="F174" s="851">
        <v>0</v>
      </c>
      <c r="G174" s="851">
        <v>0</v>
      </c>
      <c r="H174" s="851"/>
      <c r="I174" s="851"/>
      <c r="J174" s="851">
        <v>0</v>
      </c>
      <c r="K174" s="851">
        <v>0</v>
      </c>
      <c r="L174" s="851"/>
      <c r="M174" s="851"/>
      <c r="N174" s="851">
        <v>0</v>
      </c>
      <c r="O174" s="851">
        <v>0</v>
      </c>
      <c r="P174" s="839"/>
      <c r="Q174" s="852"/>
    </row>
    <row r="175" spans="1:17" ht="14.4" customHeight="1" x14ac:dyDescent="0.3">
      <c r="A175" s="833" t="s">
        <v>562</v>
      </c>
      <c r="B175" s="834" t="s">
        <v>2501</v>
      </c>
      <c r="C175" s="834" t="s">
        <v>2415</v>
      </c>
      <c r="D175" s="834" t="s">
        <v>2747</v>
      </c>
      <c r="E175" s="834" t="s">
        <v>2748</v>
      </c>
      <c r="F175" s="851">
        <v>349</v>
      </c>
      <c r="G175" s="851">
        <v>0</v>
      </c>
      <c r="H175" s="851"/>
      <c r="I175" s="851">
        <v>0</v>
      </c>
      <c r="J175" s="851">
        <v>441</v>
      </c>
      <c r="K175" s="851">
        <v>0</v>
      </c>
      <c r="L175" s="851"/>
      <c r="M175" s="851">
        <v>0</v>
      </c>
      <c r="N175" s="851">
        <v>371</v>
      </c>
      <c r="O175" s="851">
        <v>0</v>
      </c>
      <c r="P175" s="839"/>
      <c r="Q175" s="852">
        <v>0</v>
      </c>
    </row>
    <row r="176" spans="1:17" ht="14.4" customHeight="1" x14ac:dyDescent="0.3">
      <c r="A176" s="833" t="s">
        <v>562</v>
      </c>
      <c r="B176" s="834" t="s">
        <v>2501</v>
      </c>
      <c r="C176" s="834" t="s">
        <v>2415</v>
      </c>
      <c r="D176" s="834" t="s">
        <v>2749</v>
      </c>
      <c r="E176" s="834" t="s">
        <v>2750</v>
      </c>
      <c r="F176" s="851">
        <v>23</v>
      </c>
      <c r="G176" s="851">
        <v>0</v>
      </c>
      <c r="H176" s="851"/>
      <c r="I176" s="851">
        <v>0</v>
      </c>
      <c r="J176" s="851">
        <v>15</v>
      </c>
      <c r="K176" s="851">
        <v>0</v>
      </c>
      <c r="L176" s="851"/>
      <c r="M176" s="851">
        <v>0</v>
      </c>
      <c r="N176" s="851">
        <v>14</v>
      </c>
      <c r="O176" s="851">
        <v>0</v>
      </c>
      <c r="P176" s="839"/>
      <c r="Q176" s="852">
        <v>0</v>
      </c>
    </row>
    <row r="177" spans="1:17" ht="14.4" customHeight="1" x14ac:dyDescent="0.3">
      <c r="A177" s="833" t="s">
        <v>562</v>
      </c>
      <c r="B177" s="834" t="s">
        <v>2501</v>
      </c>
      <c r="C177" s="834" t="s">
        <v>2415</v>
      </c>
      <c r="D177" s="834" t="s">
        <v>2438</v>
      </c>
      <c r="E177" s="834" t="s">
        <v>2439</v>
      </c>
      <c r="F177" s="851">
        <v>338</v>
      </c>
      <c r="G177" s="851">
        <v>84838</v>
      </c>
      <c r="H177" s="851">
        <v>0.95914168136390354</v>
      </c>
      <c r="I177" s="851">
        <v>251</v>
      </c>
      <c r="J177" s="851">
        <v>351</v>
      </c>
      <c r="K177" s="851">
        <v>88452</v>
      </c>
      <c r="L177" s="851">
        <v>1</v>
      </c>
      <c r="M177" s="851">
        <v>252</v>
      </c>
      <c r="N177" s="851">
        <v>373</v>
      </c>
      <c r="O177" s="851">
        <v>94742</v>
      </c>
      <c r="P177" s="839">
        <v>1.07111201555646</v>
      </c>
      <c r="Q177" s="852">
        <v>254</v>
      </c>
    </row>
    <row r="178" spans="1:17" ht="14.4" customHeight="1" x14ac:dyDescent="0.3">
      <c r="A178" s="833" t="s">
        <v>562</v>
      </c>
      <c r="B178" s="834" t="s">
        <v>2501</v>
      </c>
      <c r="C178" s="834" t="s">
        <v>2415</v>
      </c>
      <c r="D178" s="834" t="s">
        <v>2751</v>
      </c>
      <c r="E178" s="834" t="s">
        <v>2752</v>
      </c>
      <c r="F178" s="851">
        <v>45</v>
      </c>
      <c r="G178" s="851">
        <v>249795</v>
      </c>
      <c r="H178" s="851">
        <v>0.93598246402877694</v>
      </c>
      <c r="I178" s="851">
        <v>5551</v>
      </c>
      <c r="J178" s="851">
        <v>48</v>
      </c>
      <c r="K178" s="851">
        <v>266880</v>
      </c>
      <c r="L178" s="851">
        <v>1</v>
      </c>
      <c r="M178" s="851">
        <v>5560</v>
      </c>
      <c r="N178" s="851">
        <v>54</v>
      </c>
      <c r="O178" s="851">
        <v>302010</v>
      </c>
      <c r="P178" s="839">
        <v>1.1316321942446044</v>
      </c>
      <c r="Q178" s="852">
        <v>5592.7777777777774</v>
      </c>
    </row>
    <row r="179" spans="1:17" ht="14.4" customHeight="1" x14ac:dyDescent="0.3">
      <c r="A179" s="833" t="s">
        <v>562</v>
      </c>
      <c r="B179" s="834" t="s">
        <v>2501</v>
      </c>
      <c r="C179" s="834" t="s">
        <v>2415</v>
      </c>
      <c r="D179" s="834" t="s">
        <v>2753</v>
      </c>
      <c r="E179" s="834" t="s">
        <v>2754</v>
      </c>
      <c r="F179" s="851">
        <v>1534</v>
      </c>
      <c r="G179" s="851">
        <v>1694966</v>
      </c>
      <c r="H179" s="851">
        <v>1.0339123968888067</v>
      </c>
      <c r="I179" s="851">
        <v>1104.9322033898304</v>
      </c>
      <c r="J179" s="851">
        <v>1478</v>
      </c>
      <c r="K179" s="851">
        <v>1639371</v>
      </c>
      <c r="L179" s="851">
        <v>1</v>
      </c>
      <c r="M179" s="851">
        <v>1109.18200270636</v>
      </c>
      <c r="N179" s="851">
        <v>1548</v>
      </c>
      <c r="O179" s="851">
        <v>1719025</v>
      </c>
      <c r="P179" s="839">
        <v>1.0485881475273138</v>
      </c>
      <c r="Q179" s="852">
        <v>1110.4812661498709</v>
      </c>
    </row>
    <row r="180" spans="1:17" ht="14.4" customHeight="1" x14ac:dyDescent="0.3">
      <c r="A180" s="833" t="s">
        <v>562</v>
      </c>
      <c r="B180" s="834" t="s">
        <v>2501</v>
      </c>
      <c r="C180" s="834" t="s">
        <v>2415</v>
      </c>
      <c r="D180" s="834" t="s">
        <v>2755</v>
      </c>
      <c r="E180" s="834" t="s">
        <v>2756</v>
      </c>
      <c r="F180" s="851">
        <v>239</v>
      </c>
      <c r="G180" s="851">
        <v>316432</v>
      </c>
      <c r="H180" s="851">
        <v>0.89312638831263036</v>
      </c>
      <c r="I180" s="851">
        <v>1323.9832635983264</v>
      </c>
      <c r="J180" s="851">
        <v>267</v>
      </c>
      <c r="K180" s="851">
        <v>354297</v>
      </c>
      <c r="L180" s="851">
        <v>1</v>
      </c>
      <c r="M180" s="851">
        <v>1326.9550561797753</v>
      </c>
      <c r="N180" s="851">
        <v>293</v>
      </c>
      <c r="O180" s="851">
        <v>391968</v>
      </c>
      <c r="P180" s="839">
        <v>1.1063260484847459</v>
      </c>
      <c r="Q180" s="852">
        <v>1337.7747440273038</v>
      </c>
    </row>
    <row r="181" spans="1:17" ht="14.4" customHeight="1" x14ac:dyDescent="0.3">
      <c r="A181" s="833" t="s">
        <v>562</v>
      </c>
      <c r="B181" s="834" t="s">
        <v>2501</v>
      </c>
      <c r="C181" s="834" t="s">
        <v>2415</v>
      </c>
      <c r="D181" s="834" t="s">
        <v>2757</v>
      </c>
      <c r="E181" s="834" t="s">
        <v>2758</v>
      </c>
      <c r="F181" s="851"/>
      <c r="G181" s="851"/>
      <c r="H181" s="851"/>
      <c r="I181" s="851"/>
      <c r="J181" s="851"/>
      <c r="K181" s="851"/>
      <c r="L181" s="851"/>
      <c r="M181" s="851"/>
      <c r="N181" s="851">
        <v>8</v>
      </c>
      <c r="O181" s="851">
        <v>0</v>
      </c>
      <c r="P181" s="839"/>
      <c r="Q181" s="852">
        <v>0</v>
      </c>
    </row>
    <row r="182" spans="1:17" ht="14.4" customHeight="1" x14ac:dyDescent="0.3">
      <c r="A182" s="833" t="s">
        <v>562</v>
      </c>
      <c r="B182" s="834" t="s">
        <v>2501</v>
      </c>
      <c r="C182" s="834" t="s">
        <v>2415</v>
      </c>
      <c r="D182" s="834" t="s">
        <v>2759</v>
      </c>
      <c r="E182" s="834" t="s">
        <v>2760</v>
      </c>
      <c r="F182" s="851">
        <v>128</v>
      </c>
      <c r="G182" s="851">
        <v>60928</v>
      </c>
      <c r="H182" s="851">
        <v>0.982551201419126</v>
      </c>
      <c r="I182" s="851">
        <v>476</v>
      </c>
      <c r="J182" s="851">
        <v>130</v>
      </c>
      <c r="K182" s="851">
        <v>62010</v>
      </c>
      <c r="L182" s="851">
        <v>1</v>
      </c>
      <c r="M182" s="851">
        <v>477</v>
      </c>
      <c r="N182" s="851">
        <v>163</v>
      </c>
      <c r="O182" s="851">
        <v>78699</v>
      </c>
      <c r="P182" s="839">
        <v>1.2691340106434446</v>
      </c>
      <c r="Q182" s="852">
        <v>482.81595092024537</v>
      </c>
    </row>
    <row r="183" spans="1:17" ht="14.4" customHeight="1" x14ac:dyDescent="0.3">
      <c r="A183" s="833" t="s">
        <v>562</v>
      </c>
      <c r="B183" s="834" t="s">
        <v>2501</v>
      </c>
      <c r="C183" s="834" t="s">
        <v>2415</v>
      </c>
      <c r="D183" s="834" t="s">
        <v>2761</v>
      </c>
      <c r="E183" s="834" t="s">
        <v>2762</v>
      </c>
      <c r="F183" s="851">
        <v>1</v>
      </c>
      <c r="G183" s="851">
        <v>4599</v>
      </c>
      <c r="H183" s="851">
        <v>0.33246584255042289</v>
      </c>
      <c r="I183" s="851">
        <v>4599</v>
      </c>
      <c r="J183" s="851">
        <v>3</v>
      </c>
      <c r="K183" s="851">
        <v>13833</v>
      </c>
      <c r="L183" s="851">
        <v>1</v>
      </c>
      <c r="M183" s="851">
        <v>4611</v>
      </c>
      <c r="N183" s="851">
        <v>8</v>
      </c>
      <c r="O183" s="851">
        <v>37160</v>
      </c>
      <c r="P183" s="839">
        <v>2.6863297910793031</v>
      </c>
      <c r="Q183" s="852">
        <v>4645</v>
      </c>
    </row>
    <row r="184" spans="1:17" ht="14.4" customHeight="1" x14ac:dyDescent="0.3">
      <c r="A184" s="833" t="s">
        <v>562</v>
      </c>
      <c r="B184" s="834" t="s">
        <v>2501</v>
      </c>
      <c r="C184" s="834" t="s">
        <v>2415</v>
      </c>
      <c r="D184" s="834" t="s">
        <v>2763</v>
      </c>
      <c r="E184" s="834" t="s">
        <v>2764</v>
      </c>
      <c r="F184" s="851">
        <v>27</v>
      </c>
      <c r="G184" s="851">
        <v>111076</v>
      </c>
      <c r="H184" s="851">
        <v>0.81701163628874474</v>
      </c>
      <c r="I184" s="851">
        <v>4113.9259259259261</v>
      </c>
      <c r="J184" s="851">
        <v>33</v>
      </c>
      <c r="K184" s="851">
        <v>135954</v>
      </c>
      <c r="L184" s="851">
        <v>1</v>
      </c>
      <c r="M184" s="851">
        <v>4119.818181818182</v>
      </c>
      <c r="N184" s="851">
        <v>30</v>
      </c>
      <c r="O184" s="851">
        <v>124238</v>
      </c>
      <c r="P184" s="839">
        <v>0.91382379334186559</v>
      </c>
      <c r="Q184" s="852">
        <v>4141.2666666666664</v>
      </c>
    </row>
    <row r="185" spans="1:17" ht="14.4" customHeight="1" x14ac:dyDescent="0.3">
      <c r="A185" s="833" t="s">
        <v>562</v>
      </c>
      <c r="B185" s="834" t="s">
        <v>2501</v>
      </c>
      <c r="C185" s="834" t="s">
        <v>2415</v>
      </c>
      <c r="D185" s="834" t="s">
        <v>2765</v>
      </c>
      <c r="E185" s="834" t="s">
        <v>2766</v>
      </c>
      <c r="F185" s="851">
        <v>1</v>
      </c>
      <c r="G185" s="851">
        <v>10363</v>
      </c>
      <c r="H185" s="851">
        <v>0.49908495472933923</v>
      </c>
      <c r="I185" s="851">
        <v>10363</v>
      </c>
      <c r="J185" s="851">
        <v>2</v>
      </c>
      <c r="K185" s="851">
        <v>20764</v>
      </c>
      <c r="L185" s="851">
        <v>1</v>
      </c>
      <c r="M185" s="851">
        <v>10382</v>
      </c>
      <c r="N185" s="851">
        <v>3</v>
      </c>
      <c r="O185" s="851">
        <v>31341</v>
      </c>
      <c r="P185" s="839">
        <v>1.5093912540936236</v>
      </c>
      <c r="Q185" s="852">
        <v>10447</v>
      </c>
    </row>
    <row r="186" spans="1:17" ht="14.4" customHeight="1" x14ac:dyDescent="0.3">
      <c r="A186" s="833" t="s">
        <v>562</v>
      </c>
      <c r="B186" s="834" t="s">
        <v>2501</v>
      </c>
      <c r="C186" s="834" t="s">
        <v>2415</v>
      </c>
      <c r="D186" s="834" t="s">
        <v>2767</v>
      </c>
      <c r="E186" s="834" t="s">
        <v>2768</v>
      </c>
      <c r="F186" s="851">
        <v>233</v>
      </c>
      <c r="G186" s="851">
        <v>83181</v>
      </c>
      <c r="H186" s="851">
        <v>0.96551443959513417</v>
      </c>
      <c r="I186" s="851">
        <v>357</v>
      </c>
      <c r="J186" s="851">
        <v>240</v>
      </c>
      <c r="K186" s="851">
        <v>86152</v>
      </c>
      <c r="L186" s="851">
        <v>1</v>
      </c>
      <c r="M186" s="851">
        <v>358.96666666666664</v>
      </c>
      <c r="N186" s="851">
        <v>253</v>
      </c>
      <c r="O186" s="851">
        <v>91831</v>
      </c>
      <c r="P186" s="839">
        <v>1.0659183768223606</v>
      </c>
      <c r="Q186" s="852">
        <v>362.96837944664031</v>
      </c>
    </row>
    <row r="187" spans="1:17" ht="14.4" customHeight="1" x14ac:dyDescent="0.3">
      <c r="A187" s="833" t="s">
        <v>562</v>
      </c>
      <c r="B187" s="834" t="s">
        <v>2501</v>
      </c>
      <c r="C187" s="834" t="s">
        <v>2415</v>
      </c>
      <c r="D187" s="834" t="s">
        <v>2769</v>
      </c>
      <c r="E187" s="834" t="s">
        <v>2770</v>
      </c>
      <c r="F187" s="851">
        <v>2</v>
      </c>
      <c r="G187" s="851">
        <v>10108</v>
      </c>
      <c r="H187" s="851">
        <v>0.66548159852524857</v>
      </c>
      <c r="I187" s="851">
        <v>5054</v>
      </c>
      <c r="J187" s="851">
        <v>3</v>
      </c>
      <c r="K187" s="851">
        <v>15189</v>
      </c>
      <c r="L187" s="851">
        <v>1</v>
      </c>
      <c r="M187" s="851">
        <v>5063</v>
      </c>
      <c r="N187" s="851">
        <v>5</v>
      </c>
      <c r="O187" s="851">
        <v>25475</v>
      </c>
      <c r="P187" s="839">
        <v>1.6772006057014945</v>
      </c>
      <c r="Q187" s="852">
        <v>5095</v>
      </c>
    </row>
    <row r="188" spans="1:17" ht="14.4" customHeight="1" x14ac:dyDescent="0.3">
      <c r="A188" s="833" t="s">
        <v>562</v>
      </c>
      <c r="B188" s="834" t="s">
        <v>2501</v>
      </c>
      <c r="C188" s="834" t="s">
        <v>2415</v>
      </c>
      <c r="D188" s="834" t="s">
        <v>2454</v>
      </c>
      <c r="E188" s="834" t="s">
        <v>2455</v>
      </c>
      <c r="F188" s="851">
        <v>312</v>
      </c>
      <c r="G188" s="851">
        <v>116371</v>
      </c>
      <c r="H188" s="851">
        <v>1.0956173798427717</v>
      </c>
      <c r="I188" s="851">
        <v>372.98397435897436</v>
      </c>
      <c r="J188" s="851">
        <v>284</v>
      </c>
      <c r="K188" s="851">
        <v>106215</v>
      </c>
      <c r="L188" s="851">
        <v>1</v>
      </c>
      <c r="M188" s="851">
        <v>373.99647887323943</v>
      </c>
      <c r="N188" s="851">
        <v>339</v>
      </c>
      <c r="O188" s="851">
        <v>127454</v>
      </c>
      <c r="P188" s="839">
        <v>1.1999623405357058</v>
      </c>
      <c r="Q188" s="852">
        <v>375.97050147492627</v>
      </c>
    </row>
    <row r="189" spans="1:17" ht="14.4" customHeight="1" x14ac:dyDescent="0.3">
      <c r="A189" s="833" t="s">
        <v>562</v>
      </c>
      <c r="B189" s="834" t="s">
        <v>2501</v>
      </c>
      <c r="C189" s="834" t="s">
        <v>2415</v>
      </c>
      <c r="D189" s="834" t="s">
        <v>2771</v>
      </c>
      <c r="E189" s="834" t="s">
        <v>2772</v>
      </c>
      <c r="F189" s="851">
        <v>82</v>
      </c>
      <c r="G189" s="851">
        <v>12546</v>
      </c>
      <c r="H189" s="851">
        <v>0.86667587731417517</v>
      </c>
      <c r="I189" s="851">
        <v>153</v>
      </c>
      <c r="J189" s="851">
        <v>94</v>
      </c>
      <c r="K189" s="851">
        <v>14476</v>
      </c>
      <c r="L189" s="851">
        <v>1</v>
      </c>
      <c r="M189" s="851">
        <v>154</v>
      </c>
      <c r="N189" s="851">
        <v>178</v>
      </c>
      <c r="O189" s="851">
        <v>27587</v>
      </c>
      <c r="P189" s="839">
        <v>1.9057059961315281</v>
      </c>
      <c r="Q189" s="852">
        <v>154.98314606741573</v>
      </c>
    </row>
    <row r="190" spans="1:17" ht="14.4" customHeight="1" x14ac:dyDescent="0.3">
      <c r="A190" s="833" t="s">
        <v>562</v>
      </c>
      <c r="B190" s="834" t="s">
        <v>2501</v>
      </c>
      <c r="C190" s="834" t="s">
        <v>2415</v>
      </c>
      <c r="D190" s="834" t="s">
        <v>2773</v>
      </c>
      <c r="E190" s="834" t="s">
        <v>2774</v>
      </c>
      <c r="F190" s="851">
        <v>2</v>
      </c>
      <c r="G190" s="851">
        <v>23498</v>
      </c>
      <c r="H190" s="851">
        <v>0.49906549995752275</v>
      </c>
      <c r="I190" s="851">
        <v>11749</v>
      </c>
      <c r="J190" s="851">
        <v>4</v>
      </c>
      <c r="K190" s="851">
        <v>47084</v>
      </c>
      <c r="L190" s="851">
        <v>1</v>
      </c>
      <c r="M190" s="851">
        <v>11771</v>
      </c>
      <c r="N190" s="851">
        <v>1</v>
      </c>
      <c r="O190" s="851">
        <v>11844</v>
      </c>
      <c r="P190" s="839">
        <v>0.25155042052501914</v>
      </c>
      <c r="Q190" s="852">
        <v>11844</v>
      </c>
    </row>
    <row r="191" spans="1:17" ht="14.4" customHeight="1" x14ac:dyDescent="0.3">
      <c r="A191" s="833" t="s">
        <v>562</v>
      </c>
      <c r="B191" s="834" t="s">
        <v>2501</v>
      </c>
      <c r="C191" s="834" t="s">
        <v>2415</v>
      </c>
      <c r="D191" s="834" t="s">
        <v>2775</v>
      </c>
      <c r="E191" s="834" t="s">
        <v>2776</v>
      </c>
      <c r="F191" s="851">
        <v>7</v>
      </c>
      <c r="G191" s="851">
        <v>31402</v>
      </c>
      <c r="H191" s="851">
        <v>1.3971968854282537</v>
      </c>
      <c r="I191" s="851">
        <v>4486</v>
      </c>
      <c r="J191" s="851">
        <v>5</v>
      </c>
      <c r="K191" s="851">
        <v>22475</v>
      </c>
      <c r="L191" s="851">
        <v>1</v>
      </c>
      <c r="M191" s="851">
        <v>4495</v>
      </c>
      <c r="N191" s="851">
        <v>2</v>
      </c>
      <c r="O191" s="851">
        <v>9056</v>
      </c>
      <c r="P191" s="839">
        <v>0.40293659621802003</v>
      </c>
      <c r="Q191" s="852">
        <v>4528</v>
      </c>
    </row>
    <row r="192" spans="1:17" ht="14.4" customHeight="1" x14ac:dyDescent="0.3">
      <c r="A192" s="833" t="s">
        <v>562</v>
      </c>
      <c r="B192" s="834" t="s">
        <v>2501</v>
      </c>
      <c r="C192" s="834" t="s">
        <v>2415</v>
      </c>
      <c r="D192" s="834" t="s">
        <v>2777</v>
      </c>
      <c r="E192" s="834" t="s">
        <v>2778</v>
      </c>
      <c r="F192" s="851">
        <v>46</v>
      </c>
      <c r="G192" s="851">
        <v>593446</v>
      </c>
      <c r="H192" s="851">
        <v>1.4348307543520309</v>
      </c>
      <c r="I192" s="851">
        <v>12901</v>
      </c>
      <c r="J192" s="851">
        <v>32</v>
      </c>
      <c r="K192" s="851">
        <v>413600</v>
      </c>
      <c r="L192" s="851">
        <v>1</v>
      </c>
      <c r="M192" s="851">
        <v>12925</v>
      </c>
      <c r="N192" s="851">
        <v>34</v>
      </c>
      <c r="O192" s="851">
        <v>442123</v>
      </c>
      <c r="P192" s="839">
        <v>1.0689627659574468</v>
      </c>
      <c r="Q192" s="852">
        <v>13003.617647058823</v>
      </c>
    </row>
    <row r="193" spans="1:17" ht="14.4" customHeight="1" x14ac:dyDescent="0.3">
      <c r="A193" s="833" t="s">
        <v>562</v>
      </c>
      <c r="B193" s="834" t="s">
        <v>2501</v>
      </c>
      <c r="C193" s="834" t="s">
        <v>2415</v>
      </c>
      <c r="D193" s="834" t="s">
        <v>2779</v>
      </c>
      <c r="E193" s="834" t="s">
        <v>2780</v>
      </c>
      <c r="F193" s="851">
        <v>66</v>
      </c>
      <c r="G193" s="851">
        <v>164661</v>
      </c>
      <c r="H193" s="851">
        <v>1.0283535576220484</v>
      </c>
      <c r="I193" s="851">
        <v>2494.8636363636365</v>
      </c>
      <c r="J193" s="851">
        <v>64</v>
      </c>
      <c r="K193" s="851">
        <v>160121</v>
      </c>
      <c r="L193" s="851">
        <v>1</v>
      </c>
      <c r="M193" s="851">
        <v>2501.890625</v>
      </c>
      <c r="N193" s="851">
        <v>82</v>
      </c>
      <c r="O193" s="851">
        <v>207189</v>
      </c>
      <c r="P193" s="839">
        <v>1.2939526982719318</v>
      </c>
      <c r="Q193" s="852">
        <v>2526.6951219512193</v>
      </c>
    </row>
    <row r="194" spans="1:17" ht="14.4" customHeight="1" x14ac:dyDescent="0.3">
      <c r="A194" s="833" t="s">
        <v>562</v>
      </c>
      <c r="B194" s="834" t="s">
        <v>2501</v>
      </c>
      <c r="C194" s="834" t="s">
        <v>2415</v>
      </c>
      <c r="D194" s="834" t="s">
        <v>2781</v>
      </c>
      <c r="E194" s="834" t="s">
        <v>2782</v>
      </c>
      <c r="F194" s="851">
        <v>1</v>
      </c>
      <c r="G194" s="851">
        <v>5794</v>
      </c>
      <c r="H194" s="851">
        <v>0.99741779996557067</v>
      </c>
      <c r="I194" s="851">
        <v>5794</v>
      </c>
      <c r="J194" s="851">
        <v>1</v>
      </c>
      <c r="K194" s="851">
        <v>5809</v>
      </c>
      <c r="L194" s="851">
        <v>1</v>
      </c>
      <c r="M194" s="851">
        <v>5809</v>
      </c>
      <c r="N194" s="851">
        <v>1</v>
      </c>
      <c r="O194" s="851">
        <v>5863</v>
      </c>
      <c r="P194" s="839">
        <v>1.0092959201239455</v>
      </c>
      <c r="Q194" s="852">
        <v>5863</v>
      </c>
    </row>
    <row r="195" spans="1:17" ht="14.4" customHeight="1" x14ac:dyDescent="0.3">
      <c r="A195" s="833" t="s">
        <v>562</v>
      </c>
      <c r="B195" s="834" t="s">
        <v>2501</v>
      </c>
      <c r="C195" s="834" t="s">
        <v>2415</v>
      </c>
      <c r="D195" s="834" t="s">
        <v>2783</v>
      </c>
      <c r="E195" s="834" t="s">
        <v>2784</v>
      </c>
      <c r="F195" s="851">
        <v>35</v>
      </c>
      <c r="G195" s="851">
        <v>24989</v>
      </c>
      <c r="H195" s="851">
        <v>0.81175285862785862</v>
      </c>
      <c r="I195" s="851">
        <v>713.97142857142853</v>
      </c>
      <c r="J195" s="851">
        <v>43</v>
      </c>
      <c r="K195" s="851">
        <v>30784</v>
      </c>
      <c r="L195" s="851">
        <v>1</v>
      </c>
      <c r="M195" s="851">
        <v>715.90697674418607</v>
      </c>
      <c r="N195" s="851">
        <v>35</v>
      </c>
      <c r="O195" s="851">
        <v>25375</v>
      </c>
      <c r="P195" s="839">
        <v>0.82429183991683996</v>
      </c>
      <c r="Q195" s="852">
        <v>725</v>
      </c>
    </row>
    <row r="196" spans="1:17" ht="14.4" customHeight="1" x14ac:dyDescent="0.3">
      <c r="A196" s="833" t="s">
        <v>562</v>
      </c>
      <c r="B196" s="834" t="s">
        <v>2501</v>
      </c>
      <c r="C196" s="834" t="s">
        <v>2415</v>
      </c>
      <c r="D196" s="834" t="s">
        <v>2785</v>
      </c>
      <c r="E196" s="834" t="s">
        <v>2786</v>
      </c>
      <c r="F196" s="851">
        <v>1</v>
      </c>
      <c r="G196" s="851">
        <v>0</v>
      </c>
      <c r="H196" s="851"/>
      <c r="I196" s="851">
        <v>0</v>
      </c>
      <c r="J196" s="851">
        <v>1</v>
      </c>
      <c r="K196" s="851">
        <v>0</v>
      </c>
      <c r="L196" s="851"/>
      <c r="M196" s="851">
        <v>0</v>
      </c>
      <c r="N196" s="851">
        <v>10</v>
      </c>
      <c r="O196" s="851">
        <v>0</v>
      </c>
      <c r="P196" s="839"/>
      <c r="Q196" s="852">
        <v>0</v>
      </c>
    </row>
    <row r="197" spans="1:17" ht="14.4" customHeight="1" x14ac:dyDescent="0.3">
      <c r="A197" s="833" t="s">
        <v>562</v>
      </c>
      <c r="B197" s="834" t="s">
        <v>2501</v>
      </c>
      <c r="C197" s="834" t="s">
        <v>2415</v>
      </c>
      <c r="D197" s="834" t="s">
        <v>2787</v>
      </c>
      <c r="E197" s="834" t="s">
        <v>2788</v>
      </c>
      <c r="F197" s="851">
        <v>98</v>
      </c>
      <c r="G197" s="851">
        <v>141707</v>
      </c>
      <c r="H197" s="851">
        <v>0.95878834625637699</v>
      </c>
      <c r="I197" s="851">
        <v>1445.9897959183672</v>
      </c>
      <c r="J197" s="851">
        <v>102</v>
      </c>
      <c r="K197" s="851">
        <v>147798</v>
      </c>
      <c r="L197" s="851">
        <v>1</v>
      </c>
      <c r="M197" s="851">
        <v>1449</v>
      </c>
      <c r="N197" s="851">
        <v>115</v>
      </c>
      <c r="O197" s="851">
        <v>167889</v>
      </c>
      <c r="P197" s="839">
        <v>1.1359355336337433</v>
      </c>
      <c r="Q197" s="852">
        <v>1459.9043478260869</v>
      </c>
    </row>
    <row r="198" spans="1:17" ht="14.4" customHeight="1" x14ac:dyDescent="0.3">
      <c r="A198" s="833" t="s">
        <v>562</v>
      </c>
      <c r="B198" s="834" t="s">
        <v>2501</v>
      </c>
      <c r="C198" s="834" t="s">
        <v>2415</v>
      </c>
      <c r="D198" s="834" t="s">
        <v>2789</v>
      </c>
      <c r="E198" s="834" t="s">
        <v>2790</v>
      </c>
      <c r="F198" s="851">
        <v>5</v>
      </c>
      <c r="G198" s="851">
        <v>27850</v>
      </c>
      <c r="H198" s="851">
        <v>0.83183990442054956</v>
      </c>
      <c r="I198" s="851">
        <v>5570</v>
      </c>
      <c r="J198" s="851">
        <v>6</v>
      </c>
      <c r="K198" s="851">
        <v>33480</v>
      </c>
      <c r="L198" s="851">
        <v>1</v>
      </c>
      <c r="M198" s="851">
        <v>5580</v>
      </c>
      <c r="N198" s="851">
        <v>4</v>
      </c>
      <c r="O198" s="851">
        <v>22472</v>
      </c>
      <c r="P198" s="839">
        <v>0.67120669056152926</v>
      </c>
      <c r="Q198" s="852">
        <v>5618</v>
      </c>
    </row>
    <row r="199" spans="1:17" ht="14.4" customHeight="1" x14ac:dyDescent="0.3">
      <c r="A199" s="833" t="s">
        <v>562</v>
      </c>
      <c r="B199" s="834" t="s">
        <v>2501</v>
      </c>
      <c r="C199" s="834" t="s">
        <v>2415</v>
      </c>
      <c r="D199" s="834" t="s">
        <v>2791</v>
      </c>
      <c r="E199" s="834" t="s">
        <v>2792</v>
      </c>
      <c r="F199" s="851">
        <v>6</v>
      </c>
      <c r="G199" s="851">
        <v>64380</v>
      </c>
      <c r="H199" s="851">
        <v>0.85562776603803681</v>
      </c>
      <c r="I199" s="851">
        <v>10730</v>
      </c>
      <c r="J199" s="851">
        <v>7</v>
      </c>
      <c r="K199" s="851">
        <v>75243</v>
      </c>
      <c r="L199" s="851">
        <v>1</v>
      </c>
      <c r="M199" s="851">
        <v>10749</v>
      </c>
      <c r="N199" s="851">
        <v>9</v>
      </c>
      <c r="O199" s="851">
        <v>97326</v>
      </c>
      <c r="P199" s="839">
        <v>1.2934890953311271</v>
      </c>
      <c r="Q199" s="852">
        <v>10814</v>
      </c>
    </row>
    <row r="200" spans="1:17" ht="14.4" customHeight="1" x14ac:dyDescent="0.3">
      <c r="A200" s="833" t="s">
        <v>562</v>
      </c>
      <c r="B200" s="834" t="s">
        <v>2501</v>
      </c>
      <c r="C200" s="834" t="s">
        <v>2415</v>
      </c>
      <c r="D200" s="834" t="s">
        <v>2793</v>
      </c>
      <c r="E200" s="834" t="s">
        <v>2794</v>
      </c>
      <c r="F200" s="851"/>
      <c r="G200" s="851"/>
      <c r="H200" s="851"/>
      <c r="I200" s="851"/>
      <c r="J200" s="851">
        <v>2</v>
      </c>
      <c r="K200" s="851">
        <v>6726</v>
      </c>
      <c r="L200" s="851">
        <v>1</v>
      </c>
      <c r="M200" s="851">
        <v>3363</v>
      </c>
      <c r="N200" s="851">
        <v>2</v>
      </c>
      <c r="O200" s="851">
        <v>6794</v>
      </c>
      <c r="P200" s="839">
        <v>1.0101100208147487</v>
      </c>
      <c r="Q200" s="852">
        <v>3397</v>
      </c>
    </row>
    <row r="201" spans="1:17" ht="14.4" customHeight="1" x14ac:dyDescent="0.3">
      <c r="A201" s="833" t="s">
        <v>562</v>
      </c>
      <c r="B201" s="834" t="s">
        <v>2501</v>
      </c>
      <c r="C201" s="834" t="s">
        <v>2415</v>
      </c>
      <c r="D201" s="834" t="s">
        <v>2795</v>
      </c>
      <c r="E201" s="834" t="s">
        <v>2796</v>
      </c>
      <c r="F201" s="851">
        <v>6</v>
      </c>
      <c r="G201" s="851">
        <v>49182</v>
      </c>
      <c r="H201" s="851">
        <v>1.9958607255904552</v>
      </c>
      <c r="I201" s="851">
        <v>8197</v>
      </c>
      <c r="J201" s="851">
        <v>3</v>
      </c>
      <c r="K201" s="851">
        <v>24642</v>
      </c>
      <c r="L201" s="851">
        <v>1</v>
      </c>
      <c r="M201" s="851">
        <v>8214</v>
      </c>
      <c r="N201" s="851">
        <v>8</v>
      </c>
      <c r="O201" s="851">
        <v>66160</v>
      </c>
      <c r="P201" s="839">
        <v>2.6848470091713335</v>
      </c>
      <c r="Q201" s="852">
        <v>8270</v>
      </c>
    </row>
    <row r="202" spans="1:17" ht="14.4" customHeight="1" x14ac:dyDescent="0.3">
      <c r="A202" s="833" t="s">
        <v>562</v>
      </c>
      <c r="B202" s="834" t="s">
        <v>2501</v>
      </c>
      <c r="C202" s="834" t="s">
        <v>2415</v>
      </c>
      <c r="D202" s="834" t="s">
        <v>2797</v>
      </c>
      <c r="E202" s="834" t="s">
        <v>2798</v>
      </c>
      <c r="F202" s="851"/>
      <c r="G202" s="851"/>
      <c r="H202" s="851"/>
      <c r="I202" s="851"/>
      <c r="J202" s="851"/>
      <c r="K202" s="851"/>
      <c r="L202" s="851"/>
      <c r="M202" s="851"/>
      <c r="N202" s="851">
        <v>1</v>
      </c>
      <c r="O202" s="851">
        <v>10054</v>
      </c>
      <c r="P202" s="839"/>
      <c r="Q202" s="852">
        <v>10054</v>
      </c>
    </row>
    <row r="203" spans="1:17" ht="14.4" customHeight="1" x14ac:dyDescent="0.3">
      <c r="A203" s="833" t="s">
        <v>562</v>
      </c>
      <c r="B203" s="834" t="s">
        <v>2501</v>
      </c>
      <c r="C203" s="834" t="s">
        <v>2415</v>
      </c>
      <c r="D203" s="834" t="s">
        <v>2799</v>
      </c>
      <c r="E203" s="834" t="s">
        <v>2800</v>
      </c>
      <c r="F203" s="851">
        <v>20</v>
      </c>
      <c r="G203" s="851">
        <v>92175</v>
      </c>
      <c r="H203" s="851">
        <v>0.9501695718953912</v>
      </c>
      <c r="I203" s="851">
        <v>4608.75</v>
      </c>
      <c r="J203" s="851">
        <v>21</v>
      </c>
      <c r="K203" s="851">
        <v>97009</v>
      </c>
      <c r="L203" s="851">
        <v>1</v>
      </c>
      <c r="M203" s="851">
        <v>4619.4761904761908</v>
      </c>
      <c r="N203" s="851">
        <v>17</v>
      </c>
      <c r="O203" s="851">
        <v>79186</v>
      </c>
      <c r="P203" s="839">
        <v>0.81627477862878706</v>
      </c>
      <c r="Q203" s="852">
        <v>4658</v>
      </c>
    </row>
    <row r="204" spans="1:17" ht="14.4" customHeight="1" x14ac:dyDescent="0.3">
      <c r="A204" s="833" t="s">
        <v>562</v>
      </c>
      <c r="B204" s="834" t="s">
        <v>2501</v>
      </c>
      <c r="C204" s="834" t="s">
        <v>2415</v>
      </c>
      <c r="D204" s="834" t="s">
        <v>2801</v>
      </c>
      <c r="E204" s="834" t="s">
        <v>2802</v>
      </c>
      <c r="F204" s="851">
        <v>4</v>
      </c>
      <c r="G204" s="851">
        <v>15296</v>
      </c>
      <c r="H204" s="851">
        <v>1.9953039394729977</v>
      </c>
      <c r="I204" s="851">
        <v>3824</v>
      </c>
      <c r="J204" s="851">
        <v>2</v>
      </c>
      <c r="K204" s="851">
        <v>7666</v>
      </c>
      <c r="L204" s="851">
        <v>1</v>
      </c>
      <c r="M204" s="851">
        <v>3833</v>
      </c>
      <c r="N204" s="851">
        <v>4</v>
      </c>
      <c r="O204" s="851">
        <v>15464</v>
      </c>
      <c r="P204" s="839">
        <v>2.0172188885990088</v>
      </c>
      <c r="Q204" s="852">
        <v>3866</v>
      </c>
    </row>
    <row r="205" spans="1:17" ht="14.4" customHeight="1" x14ac:dyDescent="0.3">
      <c r="A205" s="833" t="s">
        <v>562</v>
      </c>
      <c r="B205" s="834" t="s">
        <v>2501</v>
      </c>
      <c r="C205" s="834" t="s">
        <v>2415</v>
      </c>
      <c r="D205" s="834" t="s">
        <v>2803</v>
      </c>
      <c r="E205" s="834" t="s">
        <v>2804</v>
      </c>
      <c r="F205" s="851">
        <v>1</v>
      </c>
      <c r="G205" s="851">
        <v>2364</v>
      </c>
      <c r="H205" s="851">
        <v>0.19949367088607595</v>
      </c>
      <c r="I205" s="851">
        <v>2364</v>
      </c>
      <c r="J205" s="851">
        <v>5</v>
      </c>
      <c r="K205" s="851">
        <v>11850</v>
      </c>
      <c r="L205" s="851">
        <v>1</v>
      </c>
      <c r="M205" s="851">
        <v>2370</v>
      </c>
      <c r="N205" s="851">
        <v>3</v>
      </c>
      <c r="O205" s="851">
        <v>7176</v>
      </c>
      <c r="P205" s="839">
        <v>0.60556962025316452</v>
      </c>
      <c r="Q205" s="852">
        <v>2392</v>
      </c>
    </row>
    <row r="206" spans="1:17" ht="14.4" customHeight="1" x14ac:dyDescent="0.3">
      <c r="A206" s="833" t="s">
        <v>562</v>
      </c>
      <c r="B206" s="834" t="s">
        <v>2501</v>
      </c>
      <c r="C206" s="834" t="s">
        <v>2415</v>
      </c>
      <c r="D206" s="834" t="s">
        <v>2805</v>
      </c>
      <c r="E206" s="834" t="s">
        <v>2806</v>
      </c>
      <c r="F206" s="851"/>
      <c r="G206" s="851"/>
      <c r="H206" s="851"/>
      <c r="I206" s="851"/>
      <c r="J206" s="851">
        <v>1</v>
      </c>
      <c r="K206" s="851">
        <v>1268</v>
      </c>
      <c r="L206" s="851">
        <v>1</v>
      </c>
      <c r="M206" s="851">
        <v>1268</v>
      </c>
      <c r="N206" s="851"/>
      <c r="O206" s="851"/>
      <c r="P206" s="839"/>
      <c r="Q206" s="852"/>
    </row>
    <row r="207" spans="1:17" ht="14.4" customHeight="1" x14ac:dyDescent="0.3">
      <c r="A207" s="833" t="s">
        <v>562</v>
      </c>
      <c r="B207" s="834" t="s">
        <v>2501</v>
      </c>
      <c r="C207" s="834" t="s">
        <v>2415</v>
      </c>
      <c r="D207" s="834" t="s">
        <v>2807</v>
      </c>
      <c r="E207" s="834" t="s">
        <v>2808</v>
      </c>
      <c r="F207" s="851">
        <v>1</v>
      </c>
      <c r="G207" s="851">
        <v>1597</v>
      </c>
      <c r="H207" s="851">
        <v>0.3329164060871378</v>
      </c>
      <c r="I207" s="851">
        <v>1597</v>
      </c>
      <c r="J207" s="851">
        <v>3</v>
      </c>
      <c r="K207" s="851">
        <v>4797</v>
      </c>
      <c r="L207" s="851">
        <v>1</v>
      </c>
      <c r="M207" s="851">
        <v>1599</v>
      </c>
      <c r="N207" s="851"/>
      <c r="O207" s="851"/>
      <c r="P207" s="839"/>
      <c r="Q207" s="852"/>
    </row>
    <row r="208" spans="1:17" ht="14.4" customHeight="1" x14ac:dyDescent="0.3">
      <c r="A208" s="833" t="s">
        <v>562</v>
      </c>
      <c r="B208" s="834" t="s">
        <v>2501</v>
      </c>
      <c r="C208" s="834" t="s">
        <v>2415</v>
      </c>
      <c r="D208" s="834" t="s">
        <v>2809</v>
      </c>
      <c r="E208" s="834" t="s">
        <v>2810</v>
      </c>
      <c r="F208" s="851">
        <v>3</v>
      </c>
      <c r="G208" s="851">
        <v>30585</v>
      </c>
      <c r="H208" s="851"/>
      <c r="I208" s="851">
        <v>10195</v>
      </c>
      <c r="J208" s="851"/>
      <c r="K208" s="851"/>
      <c r="L208" s="851"/>
      <c r="M208" s="851"/>
      <c r="N208" s="851">
        <v>1</v>
      </c>
      <c r="O208" s="851">
        <v>10267</v>
      </c>
      <c r="P208" s="839"/>
      <c r="Q208" s="852">
        <v>10267</v>
      </c>
    </row>
    <row r="209" spans="1:17" ht="14.4" customHeight="1" x14ac:dyDescent="0.3">
      <c r="A209" s="833" t="s">
        <v>562</v>
      </c>
      <c r="B209" s="834" t="s">
        <v>2501</v>
      </c>
      <c r="C209" s="834" t="s">
        <v>2415</v>
      </c>
      <c r="D209" s="834" t="s">
        <v>2811</v>
      </c>
      <c r="E209" s="834" t="s">
        <v>2812</v>
      </c>
      <c r="F209" s="851">
        <v>3</v>
      </c>
      <c r="G209" s="851">
        <v>13851</v>
      </c>
      <c r="H209" s="851">
        <v>0.59883268482490271</v>
      </c>
      <c r="I209" s="851">
        <v>4617</v>
      </c>
      <c r="J209" s="851">
        <v>5</v>
      </c>
      <c r="K209" s="851">
        <v>23130</v>
      </c>
      <c r="L209" s="851">
        <v>1</v>
      </c>
      <c r="M209" s="851">
        <v>4626</v>
      </c>
      <c r="N209" s="851">
        <v>1</v>
      </c>
      <c r="O209" s="851">
        <v>4659</v>
      </c>
      <c r="P209" s="839">
        <v>0.20142671854734112</v>
      </c>
      <c r="Q209" s="852">
        <v>4659</v>
      </c>
    </row>
    <row r="210" spans="1:17" ht="14.4" customHeight="1" x14ac:dyDescent="0.3">
      <c r="A210" s="833" t="s">
        <v>562</v>
      </c>
      <c r="B210" s="834" t="s">
        <v>2501</v>
      </c>
      <c r="C210" s="834" t="s">
        <v>2415</v>
      </c>
      <c r="D210" s="834" t="s">
        <v>2813</v>
      </c>
      <c r="E210" s="834" t="s">
        <v>2814</v>
      </c>
      <c r="F210" s="851"/>
      <c r="G210" s="851"/>
      <c r="H210" s="851"/>
      <c r="I210" s="851"/>
      <c r="J210" s="851">
        <v>3</v>
      </c>
      <c r="K210" s="851">
        <v>21528</v>
      </c>
      <c r="L210" s="851">
        <v>1</v>
      </c>
      <c r="M210" s="851">
        <v>7176</v>
      </c>
      <c r="N210" s="851">
        <v>1</v>
      </c>
      <c r="O210" s="851">
        <v>7235</v>
      </c>
      <c r="P210" s="839">
        <v>0.33607395020438496</v>
      </c>
      <c r="Q210" s="852">
        <v>7235</v>
      </c>
    </row>
    <row r="211" spans="1:17" ht="14.4" customHeight="1" x14ac:dyDescent="0.3">
      <c r="A211" s="833" t="s">
        <v>562</v>
      </c>
      <c r="B211" s="834" t="s">
        <v>2501</v>
      </c>
      <c r="C211" s="834" t="s">
        <v>2415</v>
      </c>
      <c r="D211" s="834" t="s">
        <v>2815</v>
      </c>
      <c r="E211" s="834" t="s">
        <v>2816</v>
      </c>
      <c r="F211" s="851">
        <v>1</v>
      </c>
      <c r="G211" s="851">
        <v>1779</v>
      </c>
      <c r="H211" s="851">
        <v>0.4994385176866929</v>
      </c>
      <c r="I211" s="851">
        <v>1779</v>
      </c>
      <c r="J211" s="851">
        <v>2</v>
      </c>
      <c r="K211" s="851">
        <v>3562</v>
      </c>
      <c r="L211" s="851">
        <v>1</v>
      </c>
      <c r="M211" s="851">
        <v>1781</v>
      </c>
      <c r="N211" s="851"/>
      <c r="O211" s="851"/>
      <c r="P211" s="839"/>
      <c r="Q211" s="852"/>
    </row>
    <row r="212" spans="1:17" ht="14.4" customHeight="1" x14ac:dyDescent="0.3">
      <c r="A212" s="833" t="s">
        <v>562</v>
      </c>
      <c r="B212" s="834" t="s">
        <v>2501</v>
      </c>
      <c r="C212" s="834" t="s">
        <v>2415</v>
      </c>
      <c r="D212" s="834" t="s">
        <v>2817</v>
      </c>
      <c r="E212" s="834" t="s">
        <v>2818</v>
      </c>
      <c r="F212" s="851"/>
      <c r="G212" s="851"/>
      <c r="H212" s="851"/>
      <c r="I212" s="851"/>
      <c r="J212" s="851"/>
      <c r="K212" s="851"/>
      <c r="L212" s="851"/>
      <c r="M212" s="851"/>
      <c r="N212" s="851">
        <v>1</v>
      </c>
      <c r="O212" s="851">
        <v>2342</v>
      </c>
      <c r="P212" s="839"/>
      <c r="Q212" s="852">
        <v>2342</v>
      </c>
    </row>
    <row r="213" spans="1:17" ht="14.4" customHeight="1" x14ac:dyDescent="0.3">
      <c r="A213" s="833" t="s">
        <v>562</v>
      </c>
      <c r="B213" s="834" t="s">
        <v>2501</v>
      </c>
      <c r="C213" s="834" t="s">
        <v>2415</v>
      </c>
      <c r="D213" s="834" t="s">
        <v>2819</v>
      </c>
      <c r="E213" s="834" t="s">
        <v>2820</v>
      </c>
      <c r="F213" s="851">
        <v>1</v>
      </c>
      <c r="G213" s="851">
        <v>14673</v>
      </c>
      <c r="H213" s="851"/>
      <c r="I213" s="851">
        <v>14673</v>
      </c>
      <c r="J213" s="851"/>
      <c r="K213" s="851"/>
      <c r="L213" s="851"/>
      <c r="M213" s="851"/>
      <c r="N213" s="851"/>
      <c r="O213" s="851"/>
      <c r="P213" s="839"/>
      <c r="Q213" s="852"/>
    </row>
    <row r="214" spans="1:17" ht="14.4" customHeight="1" x14ac:dyDescent="0.3">
      <c r="A214" s="833" t="s">
        <v>562</v>
      </c>
      <c r="B214" s="834" t="s">
        <v>2501</v>
      </c>
      <c r="C214" s="834" t="s">
        <v>2415</v>
      </c>
      <c r="D214" s="834" t="s">
        <v>2821</v>
      </c>
      <c r="E214" s="834" t="s">
        <v>2822</v>
      </c>
      <c r="F214" s="851">
        <v>1</v>
      </c>
      <c r="G214" s="851">
        <v>5528</v>
      </c>
      <c r="H214" s="851"/>
      <c r="I214" s="851">
        <v>5528</v>
      </c>
      <c r="J214" s="851"/>
      <c r="K214" s="851"/>
      <c r="L214" s="851"/>
      <c r="M214" s="851"/>
      <c r="N214" s="851"/>
      <c r="O214" s="851"/>
      <c r="P214" s="839"/>
      <c r="Q214" s="852"/>
    </row>
    <row r="215" spans="1:17" ht="14.4" customHeight="1" x14ac:dyDescent="0.3">
      <c r="A215" s="833" t="s">
        <v>562</v>
      </c>
      <c r="B215" s="834" t="s">
        <v>2501</v>
      </c>
      <c r="C215" s="834" t="s">
        <v>2415</v>
      </c>
      <c r="D215" s="834" t="s">
        <v>2823</v>
      </c>
      <c r="E215" s="834" t="s">
        <v>2824</v>
      </c>
      <c r="F215" s="851">
        <v>55</v>
      </c>
      <c r="G215" s="851">
        <v>6160</v>
      </c>
      <c r="H215" s="851">
        <v>0.99115044247787609</v>
      </c>
      <c r="I215" s="851">
        <v>112</v>
      </c>
      <c r="J215" s="851">
        <v>55</v>
      </c>
      <c r="K215" s="851">
        <v>6215</v>
      </c>
      <c r="L215" s="851">
        <v>1</v>
      </c>
      <c r="M215" s="851">
        <v>113</v>
      </c>
      <c r="N215" s="851">
        <v>93</v>
      </c>
      <c r="O215" s="851">
        <v>10596</v>
      </c>
      <c r="P215" s="839">
        <v>1.7049074818986323</v>
      </c>
      <c r="Q215" s="852">
        <v>113.93548387096774</v>
      </c>
    </row>
    <row r="216" spans="1:17" ht="14.4" customHeight="1" x14ac:dyDescent="0.3">
      <c r="A216" s="833" t="s">
        <v>562</v>
      </c>
      <c r="B216" s="834" t="s">
        <v>2501</v>
      </c>
      <c r="C216" s="834" t="s">
        <v>2415</v>
      </c>
      <c r="D216" s="834" t="s">
        <v>2825</v>
      </c>
      <c r="E216" s="834" t="s">
        <v>2826</v>
      </c>
      <c r="F216" s="851">
        <v>1</v>
      </c>
      <c r="G216" s="851">
        <v>3025</v>
      </c>
      <c r="H216" s="851"/>
      <c r="I216" s="851">
        <v>3025</v>
      </c>
      <c r="J216" s="851"/>
      <c r="K216" s="851"/>
      <c r="L216" s="851"/>
      <c r="M216" s="851"/>
      <c r="N216" s="851"/>
      <c r="O216" s="851"/>
      <c r="P216" s="839"/>
      <c r="Q216" s="852"/>
    </row>
    <row r="217" spans="1:17" ht="14.4" customHeight="1" x14ac:dyDescent="0.3">
      <c r="A217" s="833" t="s">
        <v>562</v>
      </c>
      <c r="B217" s="834" t="s">
        <v>2501</v>
      </c>
      <c r="C217" s="834" t="s">
        <v>2415</v>
      </c>
      <c r="D217" s="834" t="s">
        <v>2827</v>
      </c>
      <c r="E217" s="834" t="s">
        <v>2828</v>
      </c>
      <c r="F217" s="851"/>
      <c r="G217" s="851"/>
      <c r="H217" s="851"/>
      <c r="I217" s="851"/>
      <c r="J217" s="851">
        <v>70</v>
      </c>
      <c r="K217" s="851">
        <v>22610</v>
      </c>
      <c r="L217" s="851">
        <v>1</v>
      </c>
      <c r="M217" s="851">
        <v>323</v>
      </c>
      <c r="N217" s="851">
        <v>156</v>
      </c>
      <c r="O217" s="851">
        <v>50388</v>
      </c>
      <c r="P217" s="839">
        <v>2.2285714285714286</v>
      </c>
      <c r="Q217" s="852">
        <v>323</v>
      </c>
    </row>
    <row r="218" spans="1:17" ht="14.4" customHeight="1" x14ac:dyDescent="0.3">
      <c r="A218" s="833" t="s">
        <v>562</v>
      </c>
      <c r="B218" s="834" t="s">
        <v>2501</v>
      </c>
      <c r="C218" s="834" t="s">
        <v>2415</v>
      </c>
      <c r="D218" s="834" t="s">
        <v>2829</v>
      </c>
      <c r="E218" s="834" t="s">
        <v>2830</v>
      </c>
      <c r="F218" s="851"/>
      <c r="G218" s="851"/>
      <c r="H218" s="851"/>
      <c r="I218" s="851"/>
      <c r="J218" s="851"/>
      <c r="K218" s="851"/>
      <c r="L218" s="851"/>
      <c r="M218" s="851"/>
      <c r="N218" s="851">
        <v>1</v>
      </c>
      <c r="O218" s="851">
        <v>0</v>
      </c>
      <c r="P218" s="839"/>
      <c r="Q218" s="852">
        <v>0</v>
      </c>
    </row>
    <row r="219" spans="1:17" ht="14.4" customHeight="1" x14ac:dyDescent="0.3">
      <c r="A219" s="833" t="s">
        <v>562</v>
      </c>
      <c r="B219" s="834" t="s">
        <v>2501</v>
      </c>
      <c r="C219" s="834" t="s">
        <v>2415</v>
      </c>
      <c r="D219" s="834" t="s">
        <v>2831</v>
      </c>
      <c r="E219" s="834" t="s">
        <v>2832</v>
      </c>
      <c r="F219" s="851"/>
      <c r="G219" s="851"/>
      <c r="H219" s="851"/>
      <c r="I219" s="851"/>
      <c r="J219" s="851"/>
      <c r="K219" s="851"/>
      <c r="L219" s="851"/>
      <c r="M219" s="851"/>
      <c r="N219" s="851">
        <v>3</v>
      </c>
      <c r="O219" s="851">
        <v>0</v>
      </c>
      <c r="P219" s="839"/>
      <c r="Q219" s="852">
        <v>0</v>
      </c>
    </row>
    <row r="220" spans="1:17" ht="14.4" customHeight="1" x14ac:dyDescent="0.3">
      <c r="A220" s="833" t="s">
        <v>562</v>
      </c>
      <c r="B220" s="834" t="s">
        <v>2501</v>
      </c>
      <c r="C220" s="834" t="s">
        <v>2415</v>
      </c>
      <c r="D220" s="834" t="s">
        <v>2833</v>
      </c>
      <c r="E220" s="834" t="s">
        <v>2834</v>
      </c>
      <c r="F220" s="851"/>
      <c r="G220" s="851"/>
      <c r="H220" s="851"/>
      <c r="I220" s="851"/>
      <c r="J220" s="851"/>
      <c r="K220" s="851"/>
      <c r="L220" s="851"/>
      <c r="M220" s="851"/>
      <c r="N220" s="851">
        <v>1</v>
      </c>
      <c r="O220" s="851">
        <v>0</v>
      </c>
      <c r="P220" s="839"/>
      <c r="Q220" s="852">
        <v>0</v>
      </c>
    </row>
    <row r="221" spans="1:17" ht="14.4" customHeight="1" x14ac:dyDescent="0.3">
      <c r="A221" s="833" t="s">
        <v>562</v>
      </c>
      <c r="B221" s="834" t="s">
        <v>2501</v>
      </c>
      <c r="C221" s="834" t="s">
        <v>2415</v>
      </c>
      <c r="D221" s="834" t="s">
        <v>2835</v>
      </c>
      <c r="E221" s="834" t="s">
        <v>2836</v>
      </c>
      <c r="F221" s="851"/>
      <c r="G221" s="851"/>
      <c r="H221" s="851"/>
      <c r="I221" s="851"/>
      <c r="J221" s="851"/>
      <c r="K221" s="851"/>
      <c r="L221" s="851"/>
      <c r="M221" s="851"/>
      <c r="N221" s="851">
        <v>3</v>
      </c>
      <c r="O221" s="851">
        <v>0</v>
      </c>
      <c r="P221" s="839"/>
      <c r="Q221" s="852">
        <v>0</v>
      </c>
    </row>
    <row r="222" spans="1:17" ht="14.4" customHeight="1" x14ac:dyDescent="0.3">
      <c r="A222" s="833" t="s">
        <v>562</v>
      </c>
      <c r="B222" s="834" t="s">
        <v>2837</v>
      </c>
      <c r="C222" s="834" t="s">
        <v>2405</v>
      </c>
      <c r="D222" s="834" t="s">
        <v>2838</v>
      </c>
      <c r="E222" s="834" t="s">
        <v>1061</v>
      </c>
      <c r="F222" s="851"/>
      <c r="G222" s="851"/>
      <c r="H222" s="851"/>
      <c r="I222" s="851"/>
      <c r="J222" s="851">
        <v>2</v>
      </c>
      <c r="K222" s="851">
        <v>9976.18</v>
      </c>
      <c r="L222" s="851">
        <v>1</v>
      </c>
      <c r="M222" s="851">
        <v>4988.09</v>
      </c>
      <c r="N222" s="851">
        <v>3</v>
      </c>
      <c r="O222" s="851">
        <v>14614.36</v>
      </c>
      <c r="P222" s="839">
        <v>1.4649254524276827</v>
      </c>
      <c r="Q222" s="852">
        <v>4871.4533333333338</v>
      </c>
    </row>
    <row r="223" spans="1:17" ht="14.4" customHeight="1" x14ac:dyDescent="0.3">
      <c r="A223" s="833" t="s">
        <v>562</v>
      </c>
      <c r="B223" s="834" t="s">
        <v>2837</v>
      </c>
      <c r="C223" s="834" t="s">
        <v>2405</v>
      </c>
      <c r="D223" s="834" t="s">
        <v>2502</v>
      </c>
      <c r="E223" s="834" t="s">
        <v>1438</v>
      </c>
      <c r="F223" s="851">
        <v>18</v>
      </c>
      <c r="G223" s="851">
        <v>1441.44</v>
      </c>
      <c r="H223" s="851">
        <v>18</v>
      </c>
      <c r="I223" s="851">
        <v>80.08</v>
      </c>
      <c r="J223" s="851">
        <v>1</v>
      </c>
      <c r="K223" s="851">
        <v>80.08</v>
      </c>
      <c r="L223" s="851">
        <v>1</v>
      </c>
      <c r="M223" s="851">
        <v>80.08</v>
      </c>
      <c r="N223" s="851"/>
      <c r="O223" s="851"/>
      <c r="P223" s="839"/>
      <c r="Q223" s="852"/>
    </row>
    <row r="224" spans="1:17" ht="14.4" customHeight="1" x14ac:dyDescent="0.3">
      <c r="A224" s="833" t="s">
        <v>562</v>
      </c>
      <c r="B224" s="834" t="s">
        <v>2837</v>
      </c>
      <c r="C224" s="834" t="s">
        <v>2405</v>
      </c>
      <c r="D224" s="834" t="s">
        <v>2839</v>
      </c>
      <c r="E224" s="834" t="s">
        <v>1438</v>
      </c>
      <c r="F224" s="851">
        <v>17</v>
      </c>
      <c r="G224" s="851">
        <v>1294.21</v>
      </c>
      <c r="H224" s="851"/>
      <c r="I224" s="851">
        <v>76.13</v>
      </c>
      <c r="J224" s="851"/>
      <c r="K224" s="851"/>
      <c r="L224" s="851"/>
      <c r="M224" s="851"/>
      <c r="N224" s="851"/>
      <c r="O224" s="851"/>
      <c r="P224" s="839"/>
      <c r="Q224" s="852"/>
    </row>
    <row r="225" spans="1:17" ht="14.4" customHeight="1" x14ac:dyDescent="0.3">
      <c r="A225" s="833" t="s">
        <v>562</v>
      </c>
      <c r="B225" s="834" t="s">
        <v>2837</v>
      </c>
      <c r="C225" s="834" t="s">
        <v>2405</v>
      </c>
      <c r="D225" s="834" t="s">
        <v>2503</v>
      </c>
      <c r="E225" s="834" t="s">
        <v>1208</v>
      </c>
      <c r="F225" s="851">
        <v>0.3</v>
      </c>
      <c r="G225" s="851">
        <v>132.37</v>
      </c>
      <c r="H225" s="851">
        <v>0.14999093504963062</v>
      </c>
      <c r="I225" s="851">
        <v>441.23333333333335</v>
      </c>
      <c r="J225" s="851">
        <v>2</v>
      </c>
      <c r="K225" s="851">
        <v>882.52</v>
      </c>
      <c r="L225" s="851">
        <v>1</v>
      </c>
      <c r="M225" s="851">
        <v>441.26</v>
      </c>
      <c r="N225" s="851">
        <v>4.9000000000000004</v>
      </c>
      <c r="O225" s="851">
        <v>1839.64</v>
      </c>
      <c r="P225" s="839">
        <v>2.0845306621946245</v>
      </c>
      <c r="Q225" s="852">
        <v>375.43673469387755</v>
      </c>
    </row>
    <row r="226" spans="1:17" ht="14.4" customHeight="1" x14ac:dyDescent="0.3">
      <c r="A226" s="833" t="s">
        <v>562</v>
      </c>
      <c r="B226" s="834" t="s">
        <v>2837</v>
      </c>
      <c r="C226" s="834" t="s">
        <v>2405</v>
      </c>
      <c r="D226" s="834" t="s">
        <v>2504</v>
      </c>
      <c r="E226" s="834" t="s">
        <v>787</v>
      </c>
      <c r="F226" s="851">
        <v>50</v>
      </c>
      <c r="G226" s="851">
        <v>2920</v>
      </c>
      <c r="H226" s="851">
        <v>1.2820512820512822</v>
      </c>
      <c r="I226" s="851">
        <v>58.4</v>
      </c>
      <c r="J226" s="851">
        <v>39</v>
      </c>
      <c r="K226" s="851">
        <v>2277.6</v>
      </c>
      <c r="L226" s="851">
        <v>1</v>
      </c>
      <c r="M226" s="851">
        <v>58.4</v>
      </c>
      <c r="N226" s="851">
        <v>223</v>
      </c>
      <c r="O226" s="851">
        <v>7789.8</v>
      </c>
      <c r="P226" s="839">
        <v>3.4201791359325608</v>
      </c>
      <c r="Q226" s="852">
        <v>34.931838565022424</v>
      </c>
    </row>
    <row r="227" spans="1:17" ht="14.4" customHeight="1" x14ac:dyDescent="0.3">
      <c r="A227" s="833" t="s">
        <v>562</v>
      </c>
      <c r="B227" s="834" t="s">
        <v>2837</v>
      </c>
      <c r="C227" s="834" t="s">
        <v>2405</v>
      </c>
      <c r="D227" s="834" t="s">
        <v>2840</v>
      </c>
      <c r="E227" s="834" t="s">
        <v>2841</v>
      </c>
      <c r="F227" s="851">
        <v>136</v>
      </c>
      <c r="G227" s="851">
        <v>94151.150000000023</v>
      </c>
      <c r="H227" s="851">
        <v>54.399989599704185</v>
      </c>
      <c r="I227" s="851">
        <v>692.28786764705899</v>
      </c>
      <c r="J227" s="851">
        <v>2.5</v>
      </c>
      <c r="K227" s="851">
        <v>1730.72</v>
      </c>
      <c r="L227" s="851">
        <v>1</v>
      </c>
      <c r="M227" s="851">
        <v>692.28800000000001</v>
      </c>
      <c r="N227" s="851"/>
      <c r="O227" s="851"/>
      <c r="P227" s="839"/>
      <c r="Q227" s="852"/>
    </row>
    <row r="228" spans="1:17" ht="14.4" customHeight="1" x14ac:dyDescent="0.3">
      <c r="A228" s="833" t="s">
        <v>562</v>
      </c>
      <c r="B228" s="834" t="s">
        <v>2837</v>
      </c>
      <c r="C228" s="834" t="s">
        <v>2405</v>
      </c>
      <c r="D228" s="834" t="s">
        <v>2842</v>
      </c>
      <c r="E228" s="834" t="s">
        <v>1191</v>
      </c>
      <c r="F228" s="851">
        <v>6.8</v>
      </c>
      <c r="G228" s="851">
        <v>81691.12</v>
      </c>
      <c r="H228" s="851"/>
      <c r="I228" s="851">
        <v>12013.4</v>
      </c>
      <c r="J228" s="851"/>
      <c r="K228" s="851"/>
      <c r="L228" s="851"/>
      <c r="M228" s="851"/>
      <c r="N228" s="851"/>
      <c r="O228" s="851"/>
      <c r="P228" s="839"/>
      <c r="Q228" s="852"/>
    </row>
    <row r="229" spans="1:17" ht="14.4" customHeight="1" x14ac:dyDescent="0.3">
      <c r="A229" s="833" t="s">
        <v>562</v>
      </c>
      <c r="B229" s="834" t="s">
        <v>2837</v>
      </c>
      <c r="C229" s="834" t="s">
        <v>2405</v>
      </c>
      <c r="D229" s="834" t="s">
        <v>2843</v>
      </c>
      <c r="E229" s="834" t="s">
        <v>916</v>
      </c>
      <c r="F229" s="851">
        <v>43.3</v>
      </c>
      <c r="G229" s="851">
        <v>6736.9699999999993</v>
      </c>
      <c r="H229" s="851">
        <v>0.32703928372398283</v>
      </c>
      <c r="I229" s="851">
        <v>155.58822170900692</v>
      </c>
      <c r="J229" s="851">
        <v>132.4</v>
      </c>
      <c r="K229" s="851">
        <v>20599.88</v>
      </c>
      <c r="L229" s="851">
        <v>1</v>
      </c>
      <c r="M229" s="851">
        <v>155.58821752265862</v>
      </c>
      <c r="N229" s="851">
        <v>81.999999999999986</v>
      </c>
      <c r="O229" s="851">
        <v>12641.8</v>
      </c>
      <c r="P229" s="839">
        <v>0.613683186503999</v>
      </c>
      <c r="Q229" s="852">
        <v>154.16829268292685</v>
      </c>
    </row>
    <row r="230" spans="1:17" ht="14.4" customHeight="1" x14ac:dyDescent="0.3">
      <c r="A230" s="833" t="s">
        <v>562</v>
      </c>
      <c r="B230" s="834" t="s">
        <v>2837</v>
      </c>
      <c r="C230" s="834" t="s">
        <v>2405</v>
      </c>
      <c r="D230" s="834" t="s">
        <v>2844</v>
      </c>
      <c r="E230" s="834" t="s">
        <v>1059</v>
      </c>
      <c r="F230" s="851"/>
      <c r="G230" s="851"/>
      <c r="H230" s="851"/>
      <c r="I230" s="851"/>
      <c r="J230" s="851">
        <v>3</v>
      </c>
      <c r="K230" s="851">
        <v>27474.81</v>
      </c>
      <c r="L230" s="851">
        <v>1</v>
      </c>
      <c r="M230" s="851">
        <v>9158.27</v>
      </c>
      <c r="N230" s="851">
        <v>4</v>
      </c>
      <c r="O230" s="851">
        <v>36633.08</v>
      </c>
      <c r="P230" s="839">
        <v>1.3333333333333333</v>
      </c>
      <c r="Q230" s="852">
        <v>9158.27</v>
      </c>
    </row>
    <row r="231" spans="1:17" ht="14.4" customHeight="1" x14ac:dyDescent="0.3">
      <c r="A231" s="833" t="s">
        <v>562</v>
      </c>
      <c r="B231" s="834" t="s">
        <v>2837</v>
      </c>
      <c r="C231" s="834" t="s">
        <v>2405</v>
      </c>
      <c r="D231" s="834" t="s">
        <v>2505</v>
      </c>
      <c r="E231" s="834" t="s">
        <v>2506</v>
      </c>
      <c r="F231" s="851"/>
      <c r="G231" s="851"/>
      <c r="H231" s="851"/>
      <c r="I231" s="851"/>
      <c r="J231" s="851">
        <v>4.9000000000000004</v>
      </c>
      <c r="K231" s="851">
        <v>2588.77</v>
      </c>
      <c r="L231" s="851">
        <v>1</v>
      </c>
      <c r="M231" s="851">
        <v>528.32040816326526</v>
      </c>
      <c r="N231" s="851">
        <v>3.2</v>
      </c>
      <c r="O231" s="851">
        <v>636.39</v>
      </c>
      <c r="P231" s="839">
        <v>0.24582716888715489</v>
      </c>
      <c r="Q231" s="852">
        <v>198.87187499999999</v>
      </c>
    </row>
    <row r="232" spans="1:17" ht="14.4" customHeight="1" x14ac:dyDescent="0.3">
      <c r="A232" s="833" t="s">
        <v>562</v>
      </c>
      <c r="B232" s="834" t="s">
        <v>2837</v>
      </c>
      <c r="C232" s="834" t="s">
        <v>2405</v>
      </c>
      <c r="D232" s="834" t="s">
        <v>2507</v>
      </c>
      <c r="E232" s="834" t="s">
        <v>2508</v>
      </c>
      <c r="F232" s="851">
        <v>2</v>
      </c>
      <c r="G232" s="851">
        <v>85.76</v>
      </c>
      <c r="H232" s="851">
        <v>6.8965517241379309E-2</v>
      </c>
      <c r="I232" s="851">
        <v>42.88</v>
      </c>
      <c r="J232" s="851">
        <v>29</v>
      </c>
      <c r="K232" s="851">
        <v>1243.52</v>
      </c>
      <c r="L232" s="851">
        <v>1</v>
      </c>
      <c r="M232" s="851">
        <v>42.88</v>
      </c>
      <c r="N232" s="851"/>
      <c r="O232" s="851"/>
      <c r="P232" s="839"/>
      <c r="Q232" s="852"/>
    </row>
    <row r="233" spans="1:17" ht="14.4" customHeight="1" x14ac:dyDescent="0.3">
      <c r="A233" s="833" t="s">
        <v>562</v>
      </c>
      <c r="B233" s="834" t="s">
        <v>2837</v>
      </c>
      <c r="C233" s="834" t="s">
        <v>2405</v>
      </c>
      <c r="D233" s="834" t="s">
        <v>2509</v>
      </c>
      <c r="E233" s="834" t="s">
        <v>1073</v>
      </c>
      <c r="F233" s="851">
        <v>14</v>
      </c>
      <c r="G233" s="851">
        <v>1081.08</v>
      </c>
      <c r="H233" s="851">
        <v>0.63636363636363635</v>
      </c>
      <c r="I233" s="851">
        <v>77.22</v>
      </c>
      <c r="J233" s="851">
        <v>22</v>
      </c>
      <c r="K233" s="851">
        <v>1698.84</v>
      </c>
      <c r="L233" s="851">
        <v>1</v>
      </c>
      <c r="M233" s="851">
        <v>77.22</v>
      </c>
      <c r="N233" s="851">
        <v>38</v>
      </c>
      <c r="O233" s="851">
        <v>2842.78</v>
      </c>
      <c r="P233" s="839">
        <v>1.6733653551835372</v>
      </c>
      <c r="Q233" s="852">
        <v>74.81</v>
      </c>
    </row>
    <row r="234" spans="1:17" ht="14.4" customHeight="1" x14ac:dyDescent="0.3">
      <c r="A234" s="833" t="s">
        <v>562</v>
      </c>
      <c r="B234" s="834" t="s">
        <v>2837</v>
      </c>
      <c r="C234" s="834" t="s">
        <v>2405</v>
      </c>
      <c r="D234" s="834" t="s">
        <v>2510</v>
      </c>
      <c r="E234" s="834" t="s">
        <v>2511</v>
      </c>
      <c r="F234" s="851">
        <v>51.3</v>
      </c>
      <c r="G234" s="851">
        <v>13939.380000000001</v>
      </c>
      <c r="H234" s="851">
        <v>1.150251473979973</v>
      </c>
      <c r="I234" s="851">
        <v>271.72280701754391</v>
      </c>
      <c r="J234" s="851">
        <v>44.599999999999994</v>
      </c>
      <c r="K234" s="851">
        <v>12118.55</v>
      </c>
      <c r="L234" s="851">
        <v>1</v>
      </c>
      <c r="M234" s="851">
        <v>271.7163677130045</v>
      </c>
      <c r="N234" s="851">
        <v>36.6</v>
      </c>
      <c r="O234" s="851">
        <v>6647.35</v>
      </c>
      <c r="P234" s="839">
        <v>0.54852684520837891</v>
      </c>
      <c r="Q234" s="852">
        <v>181.62158469945356</v>
      </c>
    </row>
    <row r="235" spans="1:17" ht="14.4" customHeight="1" x14ac:dyDescent="0.3">
      <c r="A235" s="833" t="s">
        <v>562</v>
      </c>
      <c r="B235" s="834" t="s">
        <v>2837</v>
      </c>
      <c r="C235" s="834" t="s">
        <v>2405</v>
      </c>
      <c r="D235" s="834" t="s">
        <v>2845</v>
      </c>
      <c r="E235" s="834" t="s">
        <v>2846</v>
      </c>
      <c r="F235" s="851">
        <v>3.3</v>
      </c>
      <c r="G235" s="851">
        <v>10770.32</v>
      </c>
      <c r="H235" s="851">
        <v>33.000337040781936</v>
      </c>
      <c r="I235" s="851">
        <v>3263.7333333333336</v>
      </c>
      <c r="J235" s="851">
        <v>0.1</v>
      </c>
      <c r="K235" s="851">
        <v>326.37</v>
      </c>
      <c r="L235" s="851">
        <v>1</v>
      </c>
      <c r="M235" s="851">
        <v>3263.7</v>
      </c>
      <c r="N235" s="851"/>
      <c r="O235" s="851"/>
      <c r="P235" s="839"/>
      <c r="Q235" s="852"/>
    </row>
    <row r="236" spans="1:17" ht="14.4" customHeight="1" x14ac:dyDescent="0.3">
      <c r="A236" s="833" t="s">
        <v>562</v>
      </c>
      <c r="B236" s="834" t="s">
        <v>2837</v>
      </c>
      <c r="C236" s="834" t="s">
        <v>2405</v>
      </c>
      <c r="D236" s="834" t="s">
        <v>2847</v>
      </c>
      <c r="E236" s="834" t="s">
        <v>2848</v>
      </c>
      <c r="F236" s="851">
        <v>16</v>
      </c>
      <c r="G236" s="851">
        <v>3507.2</v>
      </c>
      <c r="H236" s="851"/>
      <c r="I236" s="851">
        <v>219.2</v>
      </c>
      <c r="J236" s="851"/>
      <c r="K236" s="851"/>
      <c r="L236" s="851"/>
      <c r="M236" s="851"/>
      <c r="N236" s="851"/>
      <c r="O236" s="851"/>
      <c r="P236" s="839"/>
      <c r="Q236" s="852"/>
    </row>
    <row r="237" spans="1:17" ht="14.4" customHeight="1" x14ac:dyDescent="0.3">
      <c r="A237" s="833" t="s">
        <v>562</v>
      </c>
      <c r="B237" s="834" t="s">
        <v>2837</v>
      </c>
      <c r="C237" s="834" t="s">
        <v>2405</v>
      </c>
      <c r="D237" s="834" t="s">
        <v>2849</v>
      </c>
      <c r="E237" s="834" t="s">
        <v>2850</v>
      </c>
      <c r="F237" s="851"/>
      <c r="G237" s="851"/>
      <c r="H237" s="851"/>
      <c r="I237" s="851"/>
      <c r="J237" s="851"/>
      <c r="K237" s="851"/>
      <c r="L237" s="851"/>
      <c r="M237" s="851"/>
      <c r="N237" s="851">
        <v>0.2</v>
      </c>
      <c r="O237" s="851">
        <v>64.099999999999994</v>
      </c>
      <c r="P237" s="839"/>
      <c r="Q237" s="852">
        <v>320.49999999999994</v>
      </c>
    </row>
    <row r="238" spans="1:17" ht="14.4" customHeight="1" x14ac:dyDescent="0.3">
      <c r="A238" s="833" t="s">
        <v>562</v>
      </c>
      <c r="B238" s="834" t="s">
        <v>2837</v>
      </c>
      <c r="C238" s="834" t="s">
        <v>2405</v>
      </c>
      <c r="D238" s="834" t="s">
        <v>2514</v>
      </c>
      <c r="E238" s="834" t="s">
        <v>2515</v>
      </c>
      <c r="F238" s="851">
        <v>91</v>
      </c>
      <c r="G238" s="851">
        <v>5805.59</v>
      </c>
      <c r="H238" s="851">
        <v>12.613992395437263</v>
      </c>
      <c r="I238" s="851">
        <v>63.797692307692309</v>
      </c>
      <c r="J238" s="851">
        <v>7</v>
      </c>
      <c r="K238" s="851">
        <v>460.25</v>
      </c>
      <c r="L238" s="851">
        <v>1</v>
      </c>
      <c r="M238" s="851">
        <v>65.75</v>
      </c>
      <c r="N238" s="851"/>
      <c r="O238" s="851"/>
      <c r="P238" s="839"/>
      <c r="Q238" s="852"/>
    </row>
    <row r="239" spans="1:17" ht="14.4" customHeight="1" x14ac:dyDescent="0.3">
      <c r="A239" s="833" t="s">
        <v>562</v>
      </c>
      <c r="B239" s="834" t="s">
        <v>2837</v>
      </c>
      <c r="C239" s="834" t="s">
        <v>2405</v>
      </c>
      <c r="D239" s="834" t="s">
        <v>2516</v>
      </c>
      <c r="E239" s="834" t="s">
        <v>2517</v>
      </c>
      <c r="F239" s="851">
        <v>21.2</v>
      </c>
      <c r="G239" s="851">
        <v>1670.6599999999999</v>
      </c>
      <c r="H239" s="851">
        <v>3.7859408992023202</v>
      </c>
      <c r="I239" s="851">
        <v>78.804716981132074</v>
      </c>
      <c r="J239" s="851">
        <v>5.6</v>
      </c>
      <c r="K239" s="851">
        <v>441.28</v>
      </c>
      <c r="L239" s="851">
        <v>1</v>
      </c>
      <c r="M239" s="851">
        <v>78.8</v>
      </c>
      <c r="N239" s="851">
        <v>0.8</v>
      </c>
      <c r="O239" s="851">
        <v>46.99</v>
      </c>
      <c r="P239" s="839">
        <v>0.10648567802755621</v>
      </c>
      <c r="Q239" s="852">
        <v>58.737499999999997</v>
      </c>
    </row>
    <row r="240" spans="1:17" ht="14.4" customHeight="1" x14ac:dyDescent="0.3">
      <c r="A240" s="833" t="s">
        <v>562</v>
      </c>
      <c r="B240" s="834" t="s">
        <v>2837</v>
      </c>
      <c r="C240" s="834" t="s">
        <v>2405</v>
      </c>
      <c r="D240" s="834" t="s">
        <v>2518</v>
      </c>
      <c r="E240" s="834" t="s">
        <v>2519</v>
      </c>
      <c r="F240" s="851">
        <v>85</v>
      </c>
      <c r="G240" s="851">
        <v>5728.57</v>
      </c>
      <c r="H240" s="851">
        <v>18.544462788514451</v>
      </c>
      <c r="I240" s="851">
        <v>67.394941176470581</v>
      </c>
      <c r="J240" s="851">
        <v>7</v>
      </c>
      <c r="K240" s="851">
        <v>308.91000000000003</v>
      </c>
      <c r="L240" s="851">
        <v>1</v>
      </c>
      <c r="M240" s="851">
        <v>44.13</v>
      </c>
      <c r="N240" s="851"/>
      <c r="O240" s="851"/>
      <c r="P240" s="839"/>
      <c r="Q240" s="852"/>
    </row>
    <row r="241" spans="1:17" ht="14.4" customHeight="1" x14ac:dyDescent="0.3">
      <c r="A241" s="833" t="s">
        <v>562</v>
      </c>
      <c r="B241" s="834" t="s">
        <v>2837</v>
      </c>
      <c r="C241" s="834" t="s">
        <v>2405</v>
      </c>
      <c r="D241" s="834" t="s">
        <v>2851</v>
      </c>
      <c r="E241" s="834" t="s">
        <v>2852</v>
      </c>
      <c r="F241" s="851"/>
      <c r="G241" s="851"/>
      <c r="H241" s="851"/>
      <c r="I241" s="851"/>
      <c r="J241" s="851"/>
      <c r="K241" s="851"/>
      <c r="L241" s="851"/>
      <c r="M241" s="851"/>
      <c r="N241" s="851">
        <v>0.7</v>
      </c>
      <c r="O241" s="851">
        <v>471.78</v>
      </c>
      <c r="P241" s="839"/>
      <c r="Q241" s="852">
        <v>673.97142857142853</v>
      </c>
    </row>
    <row r="242" spans="1:17" ht="14.4" customHeight="1" x14ac:dyDescent="0.3">
      <c r="A242" s="833" t="s">
        <v>562</v>
      </c>
      <c r="B242" s="834" t="s">
        <v>2837</v>
      </c>
      <c r="C242" s="834" t="s">
        <v>2405</v>
      </c>
      <c r="D242" s="834" t="s">
        <v>2853</v>
      </c>
      <c r="E242" s="834" t="s">
        <v>2852</v>
      </c>
      <c r="F242" s="851"/>
      <c r="G242" s="851"/>
      <c r="H242" s="851"/>
      <c r="I242" s="851"/>
      <c r="J242" s="851"/>
      <c r="K242" s="851"/>
      <c r="L242" s="851"/>
      <c r="M242" s="851"/>
      <c r="N242" s="851">
        <v>0.3</v>
      </c>
      <c r="O242" s="851">
        <v>110.06</v>
      </c>
      <c r="P242" s="839"/>
      <c r="Q242" s="852">
        <v>366.86666666666667</v>
      </c>
    </row>
    <row r="243" spans="1:17" ht="14.4" customHeight="1" x14ac:dyDescent="0.3">
      <c r="A243" s="833" t="s">
        <v>562</v>
      </c>
      <c r="B243" s="834" t="s">
        <v>2837</v>
      </c>
      <c r="C243" s="834" t="s">
        <v>2405</v>
      </c>
      <c r="D243" s="834" t="s">
        <v>2854</v>
      </c>
      <c r="E243" s="834" t="s">
        <v>2855</v>
      </c>
      <c r="F243" s="851"/>
      <c r="G243" s="851"/>
      <c r="H243" s="851"/>
      <c r="I243" s="851"/>
      <c r="J243" s="851"/>
      <c r="K243" s="851"/>
      <c r="L243" s="851"/>
      <c r="M243" s="851"/>
      <c r="N243" s="851">
        <v>0.6</v>
      </c>
      <c r="O243" s="851">
        <v>530.37</v>
      </c>
      <c r="P243" s="839"/>
      <c r="Q243" s="852">
        <v>883.95</v>
      </c>
    </row>
    <row r="244" spans="1:17" ht="14.4" customHeight="1" x14ac:dyDescent="0.3">
      <c r="A244" s="833" t="s">
        <v>562</v>
      </c>
      <c r="B244" s="834" t="s">
        <v>2837</v>
      </c>
      <c r="C244" s="834" t="s">
        <v>2405</v>
      </c>
      <c r="D244" s="834" t="s">
        <v>2856</v>
      </c>
      <c r="E244" s="834" t="s">
        <v>2857</v>
      </c>
      <c r="F244" s="851">
        <v>0.6</v>
      </c>
      <c r="G244" s="851">
        <v>359.88</v>
      </c>
      <c r="H244" s="851">
        <v>3</v>
      </c>
      <c r="I244" s="851">
        <v>599.80000000000007</v>
      </c>
      <c r="J244" s="851">
        <v>0.2</v>
      </c>
      <c r="K244" s="851">
        <v>119.96</v>
      </c>
      <c r="L244" s="851">
        <v>1</v>
      </c>
      <c r="M244" s="851">
        <v>599.79999999999995</v>
      </c>
      <c r="N244" s="851"/>
      <c r="O244" s="851"/>
      <c r="P244" s="839"/>
      <c r="Q244" s="852"/>
    </row>
    <row r="245" spans="1:17" ht="14.4" customHeight="1" x14ac:dyDescent="0.3">
      <c r="A245" s="833" t="s">
        <v>562</v>
      </c>
      <c r="B245" s="834" t="s">
        <v>2837</v>
      </c>
      <c r="C245" s="834" t="s">
        <v>2405</v>
      </c>
      <c r="D245" s="834" t="s">
        <v>2858</v>
      </c>
      <c r="E245" s="834" t="s">
        <v>2857</v>
      </c>
      <c r="F245" s="851">
        <v>3.1</v>
      </c>
      <c r="G245" s="851">
        <v>2479.2600000000002</v>
      </c>
      <c r="H245" s="851"/>
      <c r="I245" s="851">
        <v>799.76129032258075</v>
      </c>
      <c r="J245" s="851"/>
      <c r="K245" s="851"/>
      <c r="L245" s="851"/>
      <c r="M245" s="851"/>
      <c r="N245" s="851"/>
      <c r="O245" s="851"/>
      <c r="P245" s="839"/>
      <c r="Q245" s="852"/>
    </row>
    <row r="246" spans="1:17" ht="14.4" customHeight="1" x14ac:dyDescent="0.3">
      <c r="A246" s="833" t="s">
        <v>562</v>
      </c>
      <c r="B246" s="834" t="s">
        <v>2837</v>
      </c>
      <c r="C246" s="834" t="s">
        <v>2405</v>
      </c>
      <c r="D246" s="834" t="s">
        <v>2859</v>
      </c>
      <c r="E246" s="834" t="s">
        <v>1072</v>
      </c>
      <c r="F246" s="851"/>
      <c r="G246" s="851"/>
      <c r="H246" s="851"/>
      <c r="I246" s="851"/>
      <c r="J246" s="851">
        <v>30</v>
      </c>
      <c r="K246" s="851">
        <v>2774.7</v>
      </c>
      <c r="L246" s="851">
        <v>1</v>
      </c>
      <c r="M246" s="851">
        <v>92.49</v>
      </c>
      <c r="N246" s="851"/>
      <c r="O246" s="851"/>
      <c r="P246" s="839"/>
      <c r="Q246" s="852"/>
    </row>
    <row r="247" spans="1:17" ht="14.4" customHeight="1" x14ac:dyDescent="0.3">
      <c r="A247" s="833" t="s">
        <v>562</v>
      </c>
      <c r="B247" s="834" t="s">
        <v>2837</v>
      </c>
      <c r="C247" s="834" t="s">
        <v>2405</v>
      </c>
      <c r="D247" s="834" t="s">
        <v>2520</v>
      </c>
      <c r="E247" s="834" t="s">
        <v>2521</v>
      </c>
      <c r="F247" s="851">
        <v>3.2</v>
      </c>
      <c r="G247" s="851">
        <v>1253.76</v>
      </c>
      <c r="H247" s="851">
        <v>1.8823529411764703</v>
      </c>
      <c r="I247" s="851">
        <v>391.79999999999995</v>
      </c>
      <c r="J247" s="851">
        <v>1.7000000000000002</v>
      </c>
      <c r="K247" s="851">
        <v>666.06000000000006</v>
      </c>
      <c r="L247" s="851">
        <v>1</v>
      </c>
      <c r="M247" s="851">
        <v>391.8</v>
      </c>
      <c r="N247" s="851"/>
      <c r="O247" s="851"/>
      <c r="P247" s="839"/>
      <c r="Q247" s="852"/>
    </row>
    <row r="248" spans="1:17" ht="14.4" customHeight="1" x14ac:dyDescent="0.3">
      <c r="A248" s="833" t="s">
        <v>562</v>
      </c>
      <c r="B248" s="834" t="s">
        <v>2837</v>
      </c>
      <c r="C248" s="834" t="s">
        <v>2405</v>
      </c>
      <c r="D248" s="834" t="s">
        <v>2860</v>
      </c>
      <c r="E248" s="834" t="s">
        <v>2523</v>
      </c>
      <c r="F248" s="851">
        <v>3</v>
      </c>
      <c r="G248" s="851">
        <v>328.8</v>
      </c>
      <c r="H248" s="851"/>
      <c r="I248" s="851">
        <v>109.60000000000001</v>
      </c>
      <c r="J248" s="851"/>
      <c r="K248" s="851"/>
      <c r="L248" s="851"/>
      <c r="M248" s="851"/>
      <c r="N248" s="851"/>
      <c r="O248" s="851"/>
      <c r="P248" s="839"/>
      <c r="Q248" s="852"/>
    </row>
    <row r="249" spans="1:17" ht="14.4" customHeight="1" x14ac:dyDescent="0.3">
      <c r="A249" s="833" t="s">
        <v>562</v>
      </c>
      <c r="B249" s="834" t="s">
        <v>2837</v>
      </c>
      <c r="C249" s="834" t="s">
        <v>2405</v>
      </c>
      <c r="D249" s="834" t="s">
        <v>2522</v>
      </c>
      <c r="E249" s="834" t="s">
        <v>2523</v>
      </c>
      <c r="F249" s="851">
        <v>3</v>
      </c>
      <c r="G249" s="851">
        <v>657.6</v>
      </c>
      <c r="H249" s="851"/>
      <c r="I249" s="851">
        <v>219.20000000000002</v>
      </c>
      <c r="J249" s="851"/>
      <c r="K249" s="851"/>
      <c r="L249" s="851"/>
      <c r="M249" s="851"/>
      <c r="N249" s="851"/>
      <c r="O249" s="851"/>
      <c r="P249" s="839"/>
      <c r="Q249" s="852"/>
    </row>
    <row r="250" spans="1:17" ht="14.4" customHeight="1" x14ac:dyDescent="0.3">
      <c r="A250" s="833" t="s">
        <v>562</v>
      </c>
      <c r="B250" s="834" t="s">
        <v>2837</v>
      </c>
      <c r="C250" s="834" t="s">
        <v>2405</v>
      </c>
      <c r="D250" s="834" t="s">
        <v>2526</v>
      </c>
      <c r="E250" s="834" t="s">
        <v>2525</v>
      </c>
      <c r="F250" s="851"/>
      <c r="G250" s="851"/>
      <c r="H250" s="851"/>
      <c r="I250" s="851"/>
      <c r="J250" s="851">
        <v>2.2000000000000002</v>
      </c>
      <c r="K250" s="851">
        <v>1698.74</v>
      </c>
      <c r="L250" s="851">
        <v>1</v>
      </c>
      <c r="M250" s="851">
        <v>772.15454545454543</v>
      </c>
      <c r="N250" s="851"/>
      <c r="O250" s="851"/>
      <c r="P250" s="839"/>
      <c r="Q250" s="852"/>
    </row>
    <row r="251" spans="1:17" ht="14.4" customHeight="1" x14ac:dyDescent="0.3">
      <c r="A251" s="833" t="s">
        <v>562</v>
      </c>
      <c r="B251" s="834" t="s">
        <v>2837</v>
      </c>
      <c r="C251" s="834" t="s">
        <v>2405</v>
      </c>
      <c r="D251" s="834" t="s">
        <v>2527</v>
      </c>
      <c r="E251" s="834" t="s">
        <v>1325</v>
      </c>
      <c r="F251" s="851">
        <v>5.2</v>
      </c>
      <c r="G251" s="851">
        <v>1989.52</v>
      </c>
      <c r="H251" s="851">
        <v>5.1380904418790836</v>
      </c>
      <c r="I251" s="851">
        <v>382.59999999999997</v>
      </c>
      <c r="J251" s="851">
        <v>1</v>
      </c>
      <c r="K251" s="851">
        <v>387.21</v>
      </c>
      <c r="L251" s="851">
        <v>1</v>
      </c>
      <c r="M251" s="851">
        <v>387.21</v>
      </c>
      <c r="N251" s="851">
        <v>2.8</v>
      </c>
      <c r="O251" s="851">
        <v>415.8</v>
      </c>
      <c r="P251" s="839">
        <v>1.0738359029983731</v>
      </c>
      <c r="Q251" s="852">
        <v>148.5</v>
      </c>
    </row>
    <row r="252" spans="1:17" ht="14.4" customHeight="1" x14ac:dyDescent="0.3">
      <c r="A252" s="833" t="s">
        <v>562</v>
      </c>
      <c r="B252" s="834" t="s">
        <v>2837</v>
      </c>
      <c r="C252" s="834" t="s">
        <v>2405</v>
      </c>
      <c r="D252" s="834" t="s">
        <v>2528</v>
      </c>
      <c r="E252" s="834" t="s">
        <v>1268</v>
      </c>
      <c r="F252" s="851"/>
      <c r="G252" s="851"/>
      <c r="H252" s="851"/>
      <c r="I252" s="851"/>
      <c r="J252" s="851">
        <v>1</v>
      </c>
      <c r="K252" s="851">
        <v>219.2</v>
      </c>
      <c r="L252" s="851">
        <v>1</v>
      </c>
      <c r="M252" s="851">
        <v>219.2</v>
      </c>
      <c r="N252" s="851"/>
      <c r="O252" s="851"/>
      <c r="P252" s="839"/>
      <c r="Q252" s="852"/>
    </row>
    <row r="253" spans="1:17" ht="14.4" customHeight="1" x14ac:dyDescent="0.3">
      <c r="A253" s="833" t="s">
        <v>562</v>
      </c>
      <c r="B253" s="834" t="s">
        <v>2837</v>
      </c>
      <c r="C253" s="834" t="s">
        <v>2405</v>
      </c>
      <c r="D253" s="834" t="s">
        <v>2861</v>
      </c>
      <c r="E253" s="834" t="s">
        <v>2862</v>
      </c>
      <c r="F253" s="851">
        <v>5</v>
      </c>
      <c r="G253" s="851">
        <v>51647.45</v>
      </c>
      <c r="H253" s="851"/>
      <c r="I253" s="851">
        <v>10329.49</v>
      </c>
      <c r="J253" s="851"/>
      <c r="K253" s="851"/>
      <c r="L253" s="851"/>
      <c r="M253" s="851"/>
      <c r="N253" s="851"/>
      <c r="O253" s="851"/>
      <c r="P253" s="839"/>
      <c r="Q253" s="852"/>
    </row>
    <row r="254" spans="1:17" ht="14.4" customHeight="1" x14ac:dyDescent="0.3">
      <c r="A254" s="833" t="s">
        <v>562</v>
      </c>
      <c r="B254" s="834" t="s">
        <v>2837</v>
      </c>
      <c r="C254" s="834" t="s">
        <v>2405</v>
      </c>
      <c r="D254" s="834" t="s">
        <v>2529</v>
      </c>
      <c r="E254" s="834" t="s">
        <v>1325</v>
      </c>
      <c r="F254" s="851">
        <v>12.4</v>
      </c>
      <c r="G254" s="851">
        <v>9894.7800000000007</v>
      </c>
      <c r="H254" s="851">
        <v>3.875958728641602</v>
      </c>
      <c r="I254" s="851">
        <v>797.9661290322581</v>
      </c>
      <c r="J254" s="851">
        <v>3.3</v>
      </c>
      <c r="K254" s="851">
        <v>2552.86</v>
      </c>
      <c r="L254" s="851">
        <v>1</v>
      </c>
      <c r="M254" s="851">
        <v>773.59393939393942</v>
      </c>
      <c r="N254" s="851"/>
      <c r="O254" s="851"/>
      <c r="P254" s="839"/>
      <c r="Q254" s="852"/>
    </row>
    <row r="255" spans="1:17" ht="14.4" customHeight="1" x14ac:dyDescent="0.3">
      <c r="A255" s="833" t="s">
        <v>562</v>
      </c>
      <c r="B255" s="834" t="s">
        <v>2837</v>
      </c>
      <c r="C255" s="834" t="s">
        <v>2405</v>
      </c>
      <c r="D255" s="834" t="s">
        <v>2530</v>
      </c>
      <c r="E255" s="834" t="s">
        <v>1198</v>
      </c>
      <c r="F255" s="851">
        <v>30</v>
      </c>
      <c r="G255" s="851">
        <v>1972.5</v>
      </c>
      <c r="H255" s="851">
        <v>0.38461538461538464</v>
      </c>
      <c r="I255" s="851">
        <v>65.75</v>
      </c>
      <c r="J255" s="851">
        <v>78</v>
      </c>
      <c r="K255" s="851">
        <v>5128.5</v>
      </c>
      <c r="L255" s="851">
        <v>1</v>
      </c>
      <c r="M255" s="851">
        <v>65.75</v>
      </c>
      <c r="N255" s="851">
        <v>12</v>
      </c>
      <c r="O255" s="851">
        <v>321.72000000000003</v>
      </c>
      <c r="P255" s="839">
        <v>6.273179292190699E-2</v>
      </c>
      <c r="Q255" s="852">
        <v>26.810000000000002</v>
      </c>
    </row>
    <row r="256" spans="1:17" ht="14.4" customHeight="1" x14ac:dyDescent="0.3">
      <c r="A256" s="833" t="s">
        <v>562</v>
      </c>
      <c r="B256" s="834" t="s">
        <v>2837</v>
      </c>
      <c r="C256" s="834" t="s">
        <v>2405</v>
      </c>
      <c r="D256" s="834" t="s">
        <v>2533</v>
      </c>
      <c r="E256" s="834" t="s">
        <v>1318</v>
      </c>
      <c r="F256" s="851">
        <v>4.3</v>
      </c>
      <c r="G256" s="851">
        <v>9140.08</v>
      </c>
      <c r="H256" s="851">
        <v>2.263157894736842</v>
      </c>
      <c r="I256" s="851">
        <v>2125.6</v>
      </c>
      <c r="J256" s="851">
        <v>1.9</v>
      </c>
      <c r="K256" s="851">
        <v>4038.64</v>
      </c>
      <c r="L256" s="851">
        <v>1</v>
      </c>
      <c r="M256" s="851">
        <v>2125.6</v>
      </c>
      <c r="N256" s="851">
        <v>2.2000000000000002</v>
      </c>
      <c r="O256" s="851">
        <v>1009.1399999999999</v>
      </c>
      <c r="P256" s="839">
        <v>0.24987124378503653</v>
      </c>
      <c r="Q256" s="852">
        <v>458.69999999999993</v>
      </c>
    </row>
    <row r="257" spans="1:17" ht="14.4" customHeight="1" x14ac:dyDescent="0.3">
      <c r="A257" s="833" t="s">
        <v>562</v>
      </c>
      <c r="B257" s="834" t="s">
        <v>2837</v>
      </c>
      <c r="C257" s="834" t="s">
        <v>2405</v>
      </c>
      <c r="D257" s="834" t="s">
        <v>2863</v>
      </c>
      <c r="E257" s="834" t="s">
        <v>2864</v>
      </c>
      <c r="F257" s="851"/>
      <c r="G257" s="851"/>
      <c r="H257" s="851"/>
      <c r="I257" s="851"/>
      <c r="J257" s="851">
        <v>0.3</v>
      </c>
      <c r="K257" s="851">
        <v>979.12</v>
      </c>
      <c r="L257" s="851">
        <v>1</v>
      </c>
      <c r="M257" s="851">
        <v>3263.7333333333336</v>
      </c>
      <c r="N257" s="851"/>
      <c r="O257" s="851"/>
      <c r="P257" s="839"/>
      <c r="Q257" s="852"/>
    </row>
    <row r="258" spans="1:17" ht="14.4" customHeight="1" x14ac:dyDescent="0.3">
      <c r="A258" s="833" t="s">
        <v>562</v>
      </c>
      <c r="B258" s="834" t="s">
        <v>2837</v>
      </c>
      <c r="C258" s="834" t="s">
        <v>2405</v>
      </c>
      <c r="D258" s="834" t="s">
        <v>2534</v>
      </c>
      <c r="E258" s="834" t="s">
        <v>1202</v>
      </c>
      <c r="F258" s="851"/>
      <c r="G258" s="851"/>
      <c r="H258" s="851"/>
      <c r="I258" s="851"/>
      <c r="J258" s="851">
        <v>10.199999999999999</v>
      </c>
      <c r="K258" s="851">
        <v>4084.08</v>
      </c>
      <c r="L258" s="851">
        <v>1</v>
      </c>
      <c r="M258" s="851">
        <v>400.40000000000003</v>
      </c>
      <c r="N258" s="851"/>
      <c r="O258" s="851"/>
      <c r="P258" s="839"/>
      <c r="Q258" s="852"/>
    </row>
    <row r="259" spans="1:17" ht="14.4" customHeight="1" x14ac:dyDescent="0.3">
      <c r="A259" s="833" t="s">
        <v>562</v>
      </c>
      <c r="B259" s="834" t="s">
        <v>2837</v>
      </c>
      <c r="C259" s="834" t="s">
        <v>2405</v>
      </c>
      <c r="D259" s="834" t="s">
        <v>2535</v>
      </c>
      <c r="E259" s="834" t="s">
        <v>1202</v>
      </c>
      <c r="F259" s="851"/>
      <c r="G259" s="851"/>
      <c r="H259" s="851"/>
      <c r="I259" s="851"/>
      <c r="J259" s="851">
        <v>1.95</v>
      </c>
      <c r="K259" s="851">
        <v>1561.56</v>
      </c>
      <c r="L259" s="851">
        <v>1</v>
      </c>
      <c r="M259" s="851">
        <v>800.8</v>
      </c>
      <c r="N259" s="851">
        <v>1.7</v>
      </c>
      <c r="O259" s="851">
        <v>446.93</v>
      </c>
      <c r="P259" s="839">
        <v>0.2862073823612285</v>
      </c>
      <c r="Q259" s="852">
        <v>262.90000000000003</v>
      </c>
    </row>
    <row r="260" spans="1:17" ht="14.4" customHeight="1" x14ac:dyDescent="0.3">
      <c r="A260" s="833" t="s">
        <v>562</v>
      </c>
      <c r="B260" s="834" t="s">
        <v>2837</v>
      </c>
      <c r="C260" s="834" t="s">
        <v>2405</v>
      </c>
      <c r="D260" s="834" t="s">
        <v>2536</v>
      </c>
      <c r="E260" s="834" t="s">
        <v>2537</v>
      </c>
      <c r="F260" s="851"/>
      <c r="G260" s="851"/>
      <c r="H260" s="851"/>
      <c r="I260" s="851"/>
      <c r="J260" s="851"/>
      <c r="K260" s="851"/>
      <c r="L260" s="851"/>
      <c r="M260" s="851"/>
      <c r="N260" s="851">
        <v>2.4000000000000004</v>
      </c>
      <c r="O260" s="851">
        <v>350.5</v>
      </c>
      <c r="P260" s="839"/>
      <c r="Q260" s="852">
        <v>146.04166666666666</v>
      </c>
    </row>
    <row r="261" spans="1:17" ht="14.4" customHeight="1" x14ac:dyDescent="0.3">
      <c r="A261" s="833" t="s">
        <v>562</v>
      </c>
      <c r="B261" s="834" t="s">
        <v>2837</v>
      </c>
      <c r="C261" s="834" t="s">
        <v>2405</v>
      </c>
      <c r="D261" s="834" t="s">
        <v>2865</v>
      </c>
      <c r="E261" s="834" t="s">
        <v>1268</v>
      </c>
      <c r="F261" s="851"/>
      <c r="G261" s="851"/>
      <c r="H261" s="851"/>
      <c r="I261" s="851"/>
      <c r="J261" s="851">
        <v>10</v>
      </c>
      <c r="K261" s="851">
        <v>1096</v>
      </c>
      <c r="L261" s="851">
        <v>1</v>
      </c>
      <c r="M261" s="851">
        <v>109.6</v>
      </c>
      <c r="N261" s="851"/>
      <c r="O261" s="851"/>
      <c r="P261" s="839"/>
      <c r="Q261" s="852"/>
    </row>
    <row r="262" spans="1:17" ht="14.4" customHeight="1" x14ac:dyDescent="0.3">
      <c r="A262" s="833" t="s">
        <v>562</v>
      </c>
      <c r="B262" s="834" t="s">
        <v>2837</v>
      </c>
      <c r="C262" s="834" t="s">
        <v>2405</v>
      </c>
      <c r="D262" s="834" t="s">
        <v>2866</v>
      </c>
      <c r="E262" s="834" t="s">
        <v>2867</v>
      </c>
      <c r="F262" s="851">
        <v>11.8</v>
      </c>
      <c r="G262" s="851">
        <v>25082.080000000002</v>
      </c>
      <c r="H262" s="851">
        <v>7.375</v>
      </c>
      <c r="I262" s="851">
        <v>2125.6</v>
      </c>
      <c r="J262" s="851">
        <v>1.6</v>
      </c>
      <c r="K262" s="851">
        <v>3400.96</v>
      </c>
      <c r="L262" s="851">
        <v>1</v>
      </c>
      <c r="M262" s="851">
        <v>2125.6</v>
      </c>
      <c r="N262" s="851"/>
      <c r="O262" s="851"/>
      <c r="P262" s="839"/>
      <c r="Q262" s="852"/>
    </row>
    <row r="263" spans="1:17" ht="14.4" customHeight="1" x14ac:dyDescent="0.3">
      <c r="A263" s="833" t="s">
        <v>562</v>
      </c>
      <c r="B263" s="834" t="s">
        <v>2837</v>
      </c>
      <c r="C263" s="834" t="s">
        <v>2405</v>
      </c>
      <c r="D263" s="834" t="s">
        <v>2538</v>
      </c>
      <c r="E263" s="834" t="s">
        <v>2539</v>
      </c>
      <c r="F263" s="851">
        <v>29</v>
      </c>
      <c r="G263" s="851">
        <v>6164.24</v>
      </c>
      <c r="H263" s="851"/>
      <c r="I263" s="851">
        <v>212.56</v>
      </c>
      <c r="J263" s="851"/>
      <c r="K263" s="851"/>
      <c r="L263" s="851"/>
      <c r="M263" s="851"/>
      <c r="N263" s="851">
        <v>105.3</v>
      </c>
      <c r="O263" s="851">
        <v>17016.25</v>
      </c>
      <c r="P263" s="839"/>
      <c r="Q263" s="852">
        <v>161.59781576448245</v>
      </c>
    </row>
    <row r="264" spans="1:17" ht="14.4" customHeight="1" x14ac:dyDescent="0.3">
      <c r="A264" s="833" t="s">
        <v>562</v>
      </c>
      <c r="B264" s="834" t="s">
        <v>2837</v>
      </c>
      <c r="C264" s="834" t="s">
        <v>2405</v>
      </c>
      <c r="D264" s="834" t="s">
        <v>2868</v>
      </c>
      <c r="E264" s="834" t="s">
        <v>2869</v>
      </c>
      <c r="F264" s="851"/>
      <c r="G264" s="851"/>
      <c r="H264" s="851"/>
      <c r="I264" s="851"/>
      <c r="J264" s="851">
        <v>2.2999999999999998</v>
      </c>
      <c r="K264" s="851">
        <v>1816.63</v>
      </c>
      <c r="L264" s="851">
        <v>1</v>
      </c>
      <c r="M264" s="851">
        <v>789.83913043478276</v>
      </c>
      <c r="N264" s="851"/>
      <c r="O264" s="851"/>
      <c r="P264" s="839"/>
      <c r="Q264" s="852"/>
    </row>
    <row r="265" spans="1:17" ht="14.4" customHeight="1" x14ac:dyDescent="0.3">
      <c r="A265" s="833" t="s">
        <v>562</v>
      </c>
      <c r="B265" s="834" t="s">
        <v>2837</v>
      </c>
      <c r="C265" s="834" t="s">
        <v>2405</v>
      </c>
      <c r="D265" s="834" t="s">
        <v>2540</v>
      </c>
      <c r="E265" s="834" t="s">
        <v>2541</v>
      </c>
      <c r="F265" s="851">
        <v>5.6</v>
      </c>
      <c r="G265" s="851">
        <v>18276.97</v>
      </c>
      <c r="H265" s="851">
        <v>0.59574486810114613</v>
      </c>
      <c r="I265" s="851">
        <v>3263.7446428571434</v>
      </c>
      <c r="J265" s="851">
        <v>9.4</v>
      </c>
      <c r="K265" s="851">
        <v>30679.190000000002</v>
      </c>
      <c r="L265" s="851">
        <v>1</v>
      </c>
      <c r="M265" s="851">
        <v>3263.7436170212768</v>
      </c>
      <c r="N265" s="851"/>
      <c r="O265" s="851"/>
      <c r="P265" s="839"/>
      <c r="Q265" s="852"/>
    </row>
    <row r="266" spans="1:17" ht="14.4" customHeight="1" x14ac:dyDescent="0.3">
      <c r="A266" s="833" t="s">
        <v>562</v>
      </c>
      <c r="B266" s="834" t="s">
        <v>2837</v>
      </c>
      <c r="C266" s="834" t="s">
        <v>2405</v>
      </c>
      <c r="D266" s="834" t="s">
        <v>2542</v>
      </c>
      <c r="E266" s="834" t="s">
        <v>2543</v>
      </c>
      <c r="F266" s="851"/>
      <c r="G266" s="851"/>
      <c r="H266" s="851"/>
      <c r="I266" s="851"/>
      <c r="J266" s="851">
        <v>1</v>
      </c>
      <c r="K266" s="851">
        <v>26143.46</v>
      </c>
      <c r="L266" s="851">
        <v>1</v>
      </c>
      <c r="M266" s="851">
        <v>26143.46</v>
      </c>
      <c r="N266" s="851"/>
      <c r="O266" s="851"/>
      <c r="P266" s="839"/>
      <c r="Q266" s="852"/>
    </row>
    <row r="267" spans="1:17" ht="14.4" customHeight="1" x14ac:dyDescent="0.3">
      <c r="A267" s="833" t="s">
        <v>562</v>
      </c>
      <c r="B267" s="834" t="s">
        <v>2837</v>
      </c>
      <c r="C267" s="834" t="s">
        <v>2405</v>
      </c>
      <c r="D267" s="834" t="s">
        <v>2870</v>
      </c>
      <c r="E267" s="834" t="s">
        <v>1061</v>
      </c>
      <c r="F267" s="851"/>
      <c r="G267" s="851"/>
      <c r="H267" s="851"/>
      <c r="I267" s="851"/>
      <c r="J267" s="851">
        <v>1</v>
      </c>
      <c r="K267" s="851">
        <v>9924</v>
      </c>
      <c r="L267" s="851">
        <v>1</v>
      </c>
      <c r="M267" s="851">
        <v>9924</v>
      </c>
      <c r="N267" s="851">
        <v>2</v>
      </c>
      <c r="O267" s="851">
        <v>18552.72</v>
      </c>
      <c r="P267" s="839">
        <v>1.8694800483675937</v>
      </c>
      <c r="Q267" s="852">
        <v>9276.36</v>
      </c>
    </row>
    <row r="268" spans="1:17" ht="14.4" customHeight="1" x14ac:dyDescent="0.3">
      <c r="A268" s="833" t="s">
        <v>562</v>
      </c>
      <c r="B268" s="834" t="s">
        <v>2837</v>
      </c>
      <c r="C268" s="834" t="s">
        <v>2546</v>
      </c>
      <c r="D268" s="834" t="s">
        <v>2547</v>
      </c>
      <c r="E268" s="834" t="s">
        <v>2548</v>
      </c>
      <c r="F268" s="851">
        <v>46</v>
      </c>
      <c r="G268" s="851">
        <v>98574.920000000013</v>
      </c>
      <c r="H268" s="851">
        <v>1.4724394805596757</v>
      </c>
      <c r="I268" s="851">
        <v>2142.933043478261</v>
      </c>
      <c r="J268" s="851">
        <v>31</v>
      </c>
      <c r="K268" s="851">
        <v>66946.67</v>
      </c>
      <c r="L268" s="851">
        <v>1</v>
      </c>
      <c r="M268" s="851">
        <v>2159.5700000000002</v>
      </c>
      <c r="N268" s="851">
        <v>16</v>
      </c>
      <c r="O268" s="851">
        <v>34844.800000000003</v>
      </c>
      <c r="P268" s="839">
        <v>0.52048593305686452</v>
      </c>
      <c r="Q268" s="852">
        <v>2177.8000000000002</v>
      </c>
    </row>
    <row r="269" spans="1:17" ht="14.4" customHeight="1" x14ac:dyDescent="0.3">
      <c r="A269" s="833" t="s">
        <v>562</v>
      </c>
      <c r="B269" s="834" t="s">
        <v>2837</v>
      </c>
      <c r="C269" s="834" t="s">
        <v>2546</v>
      </c>
      <c r="D269" s="834" t="s">
        <v>2549</v>
      </c>
      <c r="E269" s="834" t="s">
        <v>2550</v>
      </c>
      <c r="F269" s="851">
        <v>4</v>
      </c>
      <c r="G269" s="851">
        <v>10564.6</v>
      </c>
      <c r="H269" s="851">
        <v>0.12903225806451615</v>
      </c>
      <c r="I269" s="851">
        <v>2641.15</v>
      </c>
      <c r="J269" s="851">
        <v>31</v>
      </c>
      <c r="K269" s="851">
        <v>81875.649999999994</v>
      </c>
      <c r="L269" s="851">
        <v>1</v>
      </c>
      <c r="M269" s="851">
        <v>2641.1499999999996</v>
      </c>
      <c r="N269" s="851">
        <v>14</v>
      </c>
      <c r="O269" s="851">
        <v>37270.799999999996</v>
      </c>
      <c r="P269" s="839">
        <v>0.4552122639637059</v>
      </c>
      <c r="Q269" s="852">
        <v>2662.2</v>
      </c>
    </row>
    <row r="270" spans="1:17" ht="14.4" customHeight="1" x14ac:dyDescent="0.3">
      <c r="A270" s="833" t="s">
        <v>562</v>
      </c>
      <c r="B270" s="834" t="s">
        <v>2837</v>
      </c>
      <c r="C270" s="834" t="s">
        <v>2546</v>
      </c>
      <c r="D270" s="834" t="s">
        <v>2871</v>
      </c>
      <c r="E270" s="834" t="s">
        <v>2872</v>
      </c>
      <c r="F270" s="851"/>
      <c r="G270" s="851"/>
      <c r="H270" s="851"/>
      <c r="I270" s="851"/>
      <c r="J270" s="851">
        <v>3</v>
      </c>
      <c r="K270" s="851">
        <v>26707.08</v>
      </c>
      <c r="L270" s="851">
        <v>1</v>
      </c>
      <c r="M270" s="851">
        <v>8902.36</v>
      </c>
      <c r="N270" s="851">
        <v>1</v>
      </c>
      <c r="O270" s="851">
        <v>8962.4</v>
      </c>
      <c r="P270" s="839">
        <v>0.33558142634836902</v>
      </c>
      <c r="Q270" s="852">
        <v>8962.4</v>
      </c>
    </row>
    <row r="271" spans="1:17" ht="14.4" customHeight="1" x14ac:dyDescent="0.3">
      <c r="A271" s="833" t="s">
        <v>562</v>
      </c>
      <c r="B271" s="834" t="s">
        <v>2837</v>
      </c>
      <c r="C271" s="834" t="s">
        <v>2546</v>
      </c>
      <c r="D271" s="834" t="s">
        <v>2873</v>
      </c>
      <c r="E271" s="834" t="s">
        <v>2874</v>
      </c>
      <c r="F271" s="851">
        <v>1</v>
      </c>
      <c r="G271" s="851">
        <v>10309.15</v>
      </c>
      <c r="H271" s="851">
        <v>0.5</v>
      </c>
      <c r="I271" s="851">
        <v>10309.15</v>
      </c>
      <c r="J271" s="851">
        <v>2</v>
      </c>
      <c r="K271" s="851">
        <v>20618.3</v>
      </c>
      <c r="L271" s="851">
        <v>1</v>
      </c>
      <c r="M271" s="851">
        <v>10309.15</v>
      </c>
      <c r="N271" s="851">
        <v>4</v>
      </c>
      <c r="O271" s="851">
        <v>41378.6</v>
      </c>
      <c r="P271" s="839">
        <v>2.0068870857442174</v>
      </c>
      <c r="Q271" s="852">
        <v>10344.65</v>
      </c>
    </row>
    <row r="272" spans="1:17" ht="14.4" customHeight="1" x14ac:dyDescent="0.3">
      <c r="A272" s="833" t="s">
        <v>562</v>
      </c>
      <c r="B272" s="834" t="s">
        <v>2837</v>
      </c>
      <c r="C272" s="834" t="s">
        <v>2546</v>
      </c>
      <c r="D272" s="834" t="s">
        <v>2551</v>
      </c>
      <c r="E272" s="834" t="s">
        <v>2552</v>
      </c>
      <c r="F272" s="851">
        <v>28</v>
      </c>
      <c r="G272" s="851">
        <v>33330.76</v>
      </c>
      <c r="H272" s="851">
        <v>0.78598511779485847</v>
      </c>
      <c r="I272" s="851">
        <v>1190.3842857142859</v>
      </c>
      <c r="J272" s="851">
        <v>35</v>
      </c>
      <c r="K272" s="851">
        <v>42406.350000000006</v>
      </c>
      <c r="L272" s="851">
        <v>1</v>
      </c>
      <c r="M272" s="851">
        <v>1211.6100000000001</v>
      </c>
      <c r="N272" s="851">
        <v>19</v>
      </c>
      <c r="O272" s="851">
        <v>23262.65</v>
      </c>
      <c r="P272" s="839">
        <v>0.54856525025143632</v>
      </c>
      <c r="Q272" s="852">
        <v>1224.3500000000001</v>
      </c>
    </row>
    <row r="273" spans="1:17" ht="14.4" customHeight="1" x14ac:dyDescent="0.3">
      <c r="A273" s="833" t="s">
        <v>562</v>
      </c>
      <c r="B273" s="834" t="s">
        <v>2837</v>
      </c>
      <c r="C273" s="834" t="s">
        <v>2546</v>
      </c>
      <c r="D273" s="834" t="s">
        <v>2875</v>
      </c>
      <c r="E273" s="834" t="s">
        <v>2876</v>
      </c>
      <c r="F273" s="851"/>
      <c r="G273" s="851"/>
      <c r="H273" s="851"/>
      <c r="I273" s="851"/>
      <c r="J273" s="851">
        <v>2</v>
      </c>
      <c r="K273" s="851">
        <v>491.22</v>
      </c>
      <c r="L273" s="851">
        <v>1</v>
      </c>
      <c r="M273" s="851">
        <v>245.61</v>
      </c>
      <c r="N273" s="851"/>
      <c r="O273" s="851"/>
      <c r="P273" s="839"/>
      <c r="Q273" s="852"/>
    </row>
    <row r="274" spans="1:17" ht="14.4" customHeight="1" x14ac:dyDescent="0.3">
      <c r="A274" s="833" t="s">
        <v>562</v>
      </c>
      <c r="B274" s="834" t="s">
        <v>2837</v>
      </c>
      <c r="C274" s="834" t="s">
        <v>2553</v>
      </c>
      <c r="D274" s="834" t="s">
        <v>2554</v>
      </c>
      <c r="E274" s="834" t="s">
        <v>2555</v>
      </c>
      <c r="F274" s="851">
        <v>17</v>
      </c>
      <c r="G274" s="851">
        <v>11679</v>
      </c>
      <c r="H274" s="851">
        <v>1</v>
      </c>
      <c r="I274" s="851">
        <v>687</v>
      </c>
      <c r="J274" s="851">
        <v>17</v>
      </c>
      <c r="K274" s="851">
        <v>11679</v>
      </c>
      <c r="L274" s="851">
        <v>1</v>
      </c>
      <c r="M274" s="851">
        <v>687</v>
      </c>
      <c r="N274" s="851">
        <v>18</v>
      </c>
      <c r="O274" s="851">
        <v>12366</v>
      </c>
      <c r="P274" s="839">
        <v>1.0588235294117647</v>
      </c>
      <c r="Q274" s="852">
        <v>687</v>
      </c>
    </row>
    <row r="275" spans="1:17" ht="14.4" customHeight="1" x14ac:dyDescent="0.3">
      <c r="A275" s="833" t="s">
        <v>562</v>
      </c>
      <c r="B275" s="834" t="s">
        <v>2837</v>
      </c>
      <c r="C275" s="834" t="s">
        <v>2553</v>
      </c>
      <c r="D275" s="834" t="s">
        <v>2556</v>
      </c>
      <c r="E275" s="834" t="s">
        <v>2557</v>
      </c>
      <c r="F275" s="851">
        <v>70</v>
      </c>
      <c r="G275" s="851">
        <v>16800</v>
      </c>
      <c r="H275" s="851">
        <v>1.0769230769230769</v>
      </c>
      <c r="I275" s="851">
        <v>240</v>
      </c>
      <c r="J275" s="851">
        <v>65</v>
      </c>
      <c r="K275" s="851">
        <v>15600</v>
      </c>
      <c r="L275" s="851">
        <v>1</v>
      </c>
      <c r="M275" s="851">
        <v>240</v>
      </c>
      <c r="N275" s="851">
        <v>100</v>
      </c>
      <c r="O275" s="851">
        <v>24000</v>
      </c>
      <c r="P275" s="839">
        <v>1.5384615384615385</v>
      </c>
      <c r="Q275" s="852">
        <v>240</v>
      </c>
    </row>
    <row r="276" spans="1:17" ht="14.4" customHeight="1" x14ac:dyDescent="0.3">
      <c r="A276" s="833" t="s">
        <v>562</v>
      </c>
      <c r="B276" s="834" t="s">
        <v>2837</v>
      </c>
      <c r="C276" s="834" t="s">
        <v>2553</v>
      </c>
      <c r="D276" s="834" t="s">
        <v>2559</v>
      </c>
      <c r="E276" s="834" t="s">
        <v>2557</v>
      </c>
      <c r="F276" s="851">
        <v>3.7</v>
      </c>
      <c r="G276" s="851">
        <v>4499.2</v>
      </c>
      <c r="H276" s="851">
        <v>1.2292358803986712</v>
      </c>
      <c r="I276" s="851">
        <v>1216</v>
      </c>
      <c r="J276" s="851">
        <v>3.01</v>
      </c>
      <c r="K276" s="851">
        <v>3660.16</v>
      </c>
      <c r="L276" s="851">
        <v>1</v>
      </c>
      <c r="M276" s="851">
        <v>1216</v>
      </c>
      <c r="N276" s="851">
        <v>5.19</v>
      </c>
      <c r="O276" s="851">
        <v>6308.5999999999995</v>
      </c>
      <c r="P276" s="839">
        <v>1.7235858541703095</v>
      </c>
      <c r="Q276" s="852">
        <v>1215.5298651252406</v>
      </c>
    </row>
    <row r="277" spans="1:17" ht="14.4" customHeight="1" x14ac:dyDescent="0.3">
      <c r="A277" s="833" t="s">
        <v>562</v>
      </c>
      <c r="B277" s="834" t="s">
        <v>2837</v>
      </c>
      <c r="C277" s="834" t="s">
        <v>2553</v>
      </c>
      <c r="D277" s="834" t="s">
        <v>2877</v>
      </c>
      <c r="E277" s="834" t="s">
        <v>2878</v>
      </c>
      <c r="F277" s="851">
        <v>13</v>
      </c>
      <c r="G277" s="851">
        <v>7316.4</v>
      </c>
      <c r="H277" s="851">
        <v>3.25</v>
      </c>
      <c r="I277" s="851">
        <v>562.79999999999995</v>
      </c>
      <c r="J277" s="851">
        <v>4</v>
      </c>
      <c r="K277" s="851">
        <v>2251.1999999999998</v>
      </c>
      <c r="L277" s="851">
        <v>1</v>
      </c>
      <c r="M277" s="851">
        <v>562.79999999999995</v>
      </c>
      <c r="N277" s="851">
        <v>6</v>
      </c>
      <c r="O277" s="851">
        <v>3376.8</v>
      </c>
      <c r="P277" s="839">
        <v>1.5000000000000002</v>
      </c>
      <c r="Q277" s="852">
        <v>562.80000000000007</v>
      </c>
    </row>
    <row r="278" spans="1:17" ht="14.4" customHeight="1" x14ac:dyDescent="0.3">
      <c r="A278" s="833" t="s">
        <v>562</v>
      </c>
      <c r="B278" s="834" t="s">
        <v>2837</v>
      </c>
      <c r="C278" s="834" t="s">
        <v>2553</v>
      </c>
      <c r="D278" s="834" t="s">
        <v>2879</v>
      </c>
      <c r="E278" s="834" t="s">
        <v>2880</v>
      </c>
      <c r="F278" s="851">
        <v>4</v>
      </c>
      <c r="G278" s="851">
        <v>2380</v>
      </c>
      <c r="H278" s="851"/>
      <c r="I278" s="851">
        <v>595</v>
      </c>
      <c r="J278" s="851"/>
      <c r="K278" s="851"/>
      <c r="L278" s="851"/>
      <c r="M278" s="851"/>
      <c r="N278" s="851">
        <v>1</v>
      </c>
      <c r="O278" s="851">
        <v>595</v>
      </c>
      <c r="P278" s="839"/>
      <c r="Q278" s="852">
        <v>595</v>
      </c>
    </row>
    <row r="279" spans="1:17" ht="14.4" customHeight="1" x14ac:dyDescent="0.3">
      <c r="A279" s="833" t="s">
        <v>562</v>
      </c>
      <c r="B279" s="834" t="s">
        <v>2837</v>
      </c>
      <c r="C279" s="834" t="s">
        <v>2553</v>
      </c>
      <c r="D279" s="834" t="s">
        <v>2564</v>
      </c>
      <c r="E279" s="834" t="s">
        <v>2565</v>
      </c>
      <c r="F279" s="851">
        <v>25</v>
      </c>
      <c r="G279" s="851">
        <v>5596.25</v>
      </c>
      <c r="H279" s="851">
        <v>0.80645161290322576</v>
      </c>
      <c r="I279" s="851">
        <v>223.85</v>
      </c>
      <c r="J279" s="851">
        <v>31</v>
      </c>
      <c r="K279" s="851">
        <v>6939.35</v>
      </c>
      <c r="L279" s="851">
        <v>1</v>
      </c>
      <c r="M279" s="851">
        <v>223.85000000000002</v>
      </c>
      <c r="N279" s="851">
        <v>24</v>
      </c>
      <c r="O279" s="851">
        <v>5372.4</v>
      </c>
      <c r="P279" s="839">
        <v>0.77419354838709664</v>
      </c>
      <c r="Q279" s="852">
        <v>223.85</v>
      </c>
    </row>
    <row r="280" spans="1:17" ht="14.4" customHeight="1" x14ac:dyDescent="0.3">
      <c r="A280" s="833" t="s">
        <v>562</v>
      </c>
      <c r="B280" s="834" t="s">
        <v>2837</v>
      </c>
      <c r="C280" s="834" t="s">
        <v>2553</v>
      </c>
      <c r="D280" s="834" t="s">
        <v>2566</v>
      </c>
      <c r="E280" s="834" t="s">
        <v>2567</v>
      </c>
      <c r="F280" s="851"/>
      <c r="G280" s="851"/>
      <c r="H280" s="851"/>
      <c r="I280" s="851"/>
      <c r="J280" s="851">
        <v>2</v>
      </c>
      <c r="K280" s="851">
        <v>4313.34</v>
      </c>
      <c r="L280" s="851">
        <v>1</v>
      </c>
      <c r="M280" s="851">
        <v>2156.67</v>
      </c>
      <c r="N280" s="851">
        <v>10</v>
      </c>
      <c r="O280" s="851">
        <v>21566.7</v>
      </c>
      <c r="P280" s="839">
        <v>5</v>
      </c>
      <c r="Q280" s="852">
        <v>2156.67</v>
      </c>
    </row>
    <row r="281" spans="1:17" ht="14.4" customHeight="1" x14ac:dyDescent="0.3">
      <c r="A281" s="833" t="s">
        <v>562</v>
      </c>
      <c r="B281" s="834" t="s">
        <v>2837</v>
      </c>
      <c r="C281" s="834" t="s">
        <v>2553</v>
      </c>
      <c r="D281" s="834" t="s">
        <v>2881</v>
      </c>
      <c r="E281" s="834" t="s">
        <v>2567</v>
      </c>
      <c r="F281" s="851"/>
      <c r="G281" s="851"/>
      <c r="H281" s="851"/>
      <c r="I281" s="851"/>
      <c r="J281" s="851">
        <v>3</v>
      </c>
      <c r="K281" s="851">
        <v>10816.53</v>
      </c>
      <c r="L281" s="851">
        <v>1</v>
      </c>
      <c r="M281" s="851">
        <v>3605.51</v>
      </c>
      <c r="N281" s="851"/>
      <c r="O281" s="851"/>
      <c r="P281" s="839"/>
      <c r="Q281" s="852"/>
    </row>
    <row r="282" spans="1:17" ht="14.4" customHeight="1" x14ac:dyDescent="0.3">
      <c r="A282" s="833" t="s">
        <v>562</v>
      </c>
      <c r="B282" s="834" t="s">
        <v>2837</v>
      </c>
      <c r="C282" s="834" t="s">
        <v>2553</v>
      </c>
      <c r="D282" s="834" t="s">
        <v>2568</v>
      </c>
      <c r="E282" s="834" t="s">
        <v>2567</v>
      </c>
      <c r="F282" s="851">
        <v>3</v>
      </c>
      <c r="G282" s="851">
        <v>17124.87</v>
      </c>
      <c r="H282" s="851">
        <v>0.33333333333333331</v>
      </c>
      <c r="I282" s="851">
        <v>5708.29</v>
      </c>
      <c r="J282" s="851">
        <v>9</v>
      </c>
      <c r="K282" s="851">
        <v>51374.61</v>
      </c>
      <c r="L282" s="851">
        <v>1</v>
      </c>
      <c r="M282" s="851">
        <v>5708.29</v>
      </c>
      <c r="N282" s="851">
        <v>2</v>
      </c>
      <c r="O282" s="851">
        <v>11416.58</v>
      </c>
      <c r="P282" s="839">
        <v>0.22222222222222221</v>
      </c>
      <c r="Q282" s="852">
        <v>5708.29</v>
      </c>
    </row>
    <row r="283" spans="1:17" ht="14.4" customHeight="1" x14ac:dyDescent="0.3">
      <c r="A283" s="833" t="s">
        <v>562</v>
      </c>
      <c r="B283" s="834" t="s">
        <v>2837</v>
      </c>
      <c r="C283" s="834" t="s">
        <v>2553</v>
      </c>
      <c r="D283" s="834" t="s">
        <v>2569</v>
      </c>
      <c r="E283" s="834" t="s">
        <v>2570</v>
      </c>
      <c r="F283" s="851"/>
      <c r="G283" s="851"/>
      <c r="H283" s="851"/>
      <c r="I283" s="851"/>
      <c r="J283" s="851">
        <v>3</v>
      </c>
      <c r="K283" s="851">
        <v>11814.54</v>
      </c>
      <c r="L283" s="851">
        <v>1</v>
      </c>
      <c r="M283" s="851">
        <v>3938.1800000000003</v>
      </c>
      <c r="N283" s="851">
        <v>10</v>
      </c>
      <c r="O283" s="851">
        <v>39381.800000000003</v>
      </c>
      <c r="P283" s="839">
        <v>3.3333333333333335</v>
      </c>
      <c r="Q283" s="852">
        <v>3938.1800000000003</v>
      </c>
    </row>
    <row r="284" spans="1:17" ht="14.4" customHeight="1" x14ac:dyDescent="0.3">
      <c r="A284" s="833" t="s">
        <v>562</v>
      </c>
      <c r="B284" s="834" t="s">
        <v>2837</v>
      </c>
      <c r="C284" s="834" t="s">
        <v>2553</v>
      </c>
      <c r="D284" s="834" t="s">
        <v>2571</v>
      </c>
      <c r="E284" s="834" t="s">
        <v>2572</v>
      </c>
      <c r="F284" s="851">
        <v>1</v>
      </c>
      <c r="G284" s="851">
        <v>3928.34</v>
      </c>
      <c r="H284" s="851">
        <v>0.33333333333333331</v>
      </c>
      <c r="I284" s="851">
        <v>3928.34</v>
      </c>
      <c r="J284" s="851">
        <v>3</v>
      </c>
      <c r="K284" s="851">
        <v>11785.02</v>
      </c>
      <c r="L284" s="851">
        <v>1</v>
      </c>
      <c r="M284" s="851">
        <v>3928.34</v>
      </c>
      <c r="N284" s="851"/>
      <c r="O284" s="851"/>
      <c r="P284" s="839"/>
      <c r="Q284" s="852"/>
    </row>
    <row r="285" spans="1:17" ht="14.4" customHeight="1" x14ac:dyDescent="0.3">
      <c r="A285" s="833" t="s">
        <v>562</v>
      </c>
      <c r="B285" s="834" t="s">
        <v>2837</v>
      </c>
      <c r="C285" s="834" t="s">
        <v>2553</v>
      </c>
      <c r="D285" s="834" t="s">
        <v>2573</v>
      </c>
      <c r="E285" s="834" t="s">
        <v>2574</v>
      </c>
      <c r="F285" s="851">
        <v>2</v>
      </c>
      <c r="G285" s="851">
        <v>8770.74</v>
      </c>
      <c r="H285" s="851">
        <v>1</v>
      </c>
      <c r="I285" s="851">
        <v>4385.37</v>
      </c>
      <c r="J285" s="851">
        <v>2</v>
      </c>
      <c r="K285" s="851">
        <v>8770.74</v>
      </c>
      <c r="L285" s="851">
        <v>1</v>
      </c>
      <c r="M285" s="851">
        <v>4385.37</v>
      </c>
      <c r="N285" s="851"/>
      <c r="O285" s="851"/>
      <c r="P285" s="839"/>
      <c r="Q285" s="852"/>
    </row>
    <row r="286" spans="1:17" ht="14.4" customHeight="1" x14ac:dyDescent="0.3">
      <c r="A286" s="833" t="s">
        <v>562</v>
      </c>
      <c r="B286" s="834" t="s">
        <v>2837</v>
      </c>
      <c r="C286" s="834" t="s">
        <v>2553</v>
      </c>
      <c r="D286" s="834" t="s">
        <v>2577</v>
      </c>
      <c r="E286" s="834" t="s">
        <v>2578</v>
      </c>
      <c r="F286" s="851"/>
      <c r="G286" s="851"/>
      <c r="H286" s="851"/>
      <c r="I286" s="851"/>
      <c r="J286" s="851">
        <v>5</v>
      </c>
      <c r="K286" s="851">
        <v>19641.7</v>
      </c>
      <c r="L286" s="851">
        <v>1</v>
      </c>
      <c r="M286" s="851">
        <v>3928.34</v>
      </c>
      <c r="N286" s="851"/>
      <c r="O286" s="851"/>
      <c r="P286" s="839"/>
      <c r="Q286" s="852"/>
    </row>
    <row r="287" spans="1:17" ht="14.4" customHeight="1" x14ac:dyDescent="0.3">
      <c r="A287" s="833" t="s">
        <v>562</v>
      </c>
      <c r="B287" s="834" t="s">
        <v>2837</v>
      </c>
      <c r="C287" s="834" t="s">
        <v>2553</v>
      </c>
      <c r="D287" s="834" t="s">
        <v>2882</v>
      </c>
      <c r="E287" s="834" t="s">
        <v>2883</v>
      </c>
      <c r="F287" s="851"/>
      <c r="G287" s="851"/>
      <c r="H287" s="851"/>
      <c r="I287" s="851"/>
      <c r="J287" s="851">
        <v>2</v>
      </c>
      <c r="K287" s="851">
        <v>8601.82</v>
      </c>
      <c r="L287" s="851">
        <v>1</v>
      </c>
      <c r="M287" s="851">
        <v>4300.91</v>
      </c>
      <c r="N287" s="851"/>
      <c r="O287" s="851"/>
      <c r="P287" s="839"/>
      <c r="Q287" s="852"/>
    </row>
    <row r="288" spans="1:17" ht="14.4" customHeight="1" x14ac:dyDescent="0.3">
      <c r="A288" s="833" t="s">
        <v>562</v>
      </c>
      <c r="B288" s="834" t="s">
        <v>2837</v>
      </c>
      <c r="C288" s="834" t="s">
        <v>2553</v>
      </c>
      <c r="D288" s="834" t="s">
        <v>2581</v>
      </c>
      <c r="E288" s="834" t="s">
        <v>2582</v>
      </c>
      <c r="F288" s="851"/>
      <c r="G288" s="851"/>
      <c r="H288" s="851"/>
      <c r="I288" s="851"/>
      <c r="J288" s="851">
        <v>2</v>
      </c>
      <c r="K288" s="851">
        <v>9352</v>
      </c>
      <c r="L288" s="851">
        <v>1</v>
      </c>
      <c r="M288" s="851">
        <v>4676</v>
      </c>
      <c r="N288" s="851">
        <v>1</v>
      </c>
      <c r="O288" s="851">
        <v>4676</v>
      </c>
      <c r="P288" s="839">
        <v>0.5</v>
      </c>
      <c r="Q288" s="852">
        <v>4676</v>
      </c>
    </row>
    <row r="289" spans="1:17" ht="14.4" customHeight="1" x14ac:dyDescent="0.3">
      <c r="A289" s="833" t="s">
        <v>562</v>
      </c>
      <c r="B289" s="834" t="s">
        <v>2837</v>
      </c>
      <c r="C289" s="834" t="s">
        <v>2553</v>
      </c>
      <c r="D289" s="834" t="s">
        <v>2884</v>
      </c>
      <c r="E289" s="834" t="s">
        <v>2582</v>
      </c>
      <c r="F289" s="851"/>
      <c r="G289" s="851"/>
      <c r="H289" s="851"/>
      <c r="I289" s="851"/>
      <c r="J289" s="851">
        <v>1</v>
      </c>
      <c r="K289" s="851">
        <v>5239</v>
      </c>
      <c r="L289" s="851">
        <v>1</v>
      </c>
      <c r="M289" s="851">
        <v>5239</v>
      </c>
      <c r="N289" s="851">
        <v>2</v>
      </c>
      <c r="O289" s="851">
        <v>10478</v>
      </c>
      <c r="P289" s="839">
        <v>2</v>
      </c>
      <c r="Q289" s="852">
        <v>5239</v>
      </c>
    </row>
    <row r="290" spans="1:17" ht="14.4" customHeight="1" x14ac:dyDescent="0.3">
      <c r="A290" s="833" t="s">
        <v>562</v>
      </c>
      <c r="B290" s="834" t="s">
        <v>2837</v>
      </c>
      <c r="C290" s="834" t="s">
        <v>2553</v>
      </c>
      <c r="D290" s="834" t="s">
        <v>2583</v>
      </c>
      <c r="E290" s="834" t="s">
        <v>2582</v>
      </c>
      <c r="F290" s="851"/>
      <c r="G290" s="851"/>
      <c r="H290" s="851"/>
      <c r="I290" s="851"/>
      <c r="J290" s="851">
        <v>2</v>
      </c>
      <c r="K290" s="851">
        <v>11646</v>
      </c>
      <c r="L290" s="851">
        <v>1</v>
      </c>
      <c r="M290" s="851">
        <v>5823</v>
      </c>
      <c r="N290" s="851"/>
      <c r="O290" s="851"/>
      <c r="P290" s="839"/>
      <c r="Q290" s="852"/>
    </row>
    <row r="291" spans="1:17" ht="14.4" customHeight="1" x14ac:dyDescent="0.3">
      <c r="A291" s="833" t="s">
        <v>562</v>
      </c>
      <c r="B291" s="834" t="s">
        <v>2837</v>
      </c>
      <c r="C291" s="834" t="s">
        <v>2553</v>
      </c>
      <c r="D291" s="834" t="s">
        <v>2584</v>
      </c>
      <c r="E291" s="834" t="s">
        <v>2582</v>
      </c>
      <c r="F291" s="851">
        <v>8</v>
      </c>
      <c r="G291" s="851">
        <v>4736</v>
      </c>
      <c r="H291" s="851">
        <v>0.36363636363636365</v>
      </c>
      <c r="I291" s="851">
        <v>592</v>
      </c>
      <c r="J291" s="851">
        <v>22</v>
      </c>
      <c r="K291" s="851">
        <v>13024</v>
      </c>
      <c r="L291" s="851">
        <v>1</v>
      </c>
      <c r="M291" s="851">
        <v>592</v>
      </c>
      <c r="N291" s="851">
        <v>12</v>
      </c>
      <c r="O291" s="851">
        <v>7104</v>
      </c>
      <c r="P291" s="839">
        <v>0.54545454545454541</v>
      </c>
      <c r="Q291" s="852">
        <v>592</v>
      </c>
    </row>
    <row r="292" spans="1:17" ht="14.4" customHeight="1" x14ac:dyDescent="0.3">
      <c r="A292" s="833" t="s">
        <v>562</v>
      </c>
      <c r="B292" s="834" t="s">
        <v>2837</v>
      </c>
      <c r="C292" s="834" t="s">
        <v>2553</v>
      </c>
      <c r="D292" s="834" t="s">
        <v>2585</v>
      </c>
      <c r="E292" s="834" t="s">
        <v>2586</v>
      </c>
      <c r="F292" s="851">
        <v>2</v>
      </c>
      <c r="G292" s="851">
        <v>13186.7</v>
      </c>
      <c r="H292" s="851">
        <v>1</v>
      </c>
      <c r="I292" s="851">
        <v>6593.35</v>
      </c>
      <c r="J292" s="851">
        <v>2</v>
      </c>
      <c r="K292" s="851">
        <v>13186.7</v>
      </c>
      <c r="L292" s="851">
        <v>1</v>
      </c>
      <c r="M292" s="851">
        <v>6593.35</v>
      </c>
      <c r="N292" s="851"/>
      <c r="O292" s="851"/>
      <c r="P292" s="839"/>
      <c r="Q292" s="852"/>
    </row>
    <row r="293" spans="1:17" ht="14.4" customHeight="1" x14ac:dyDescent="0.3">
      <c r="A293" s="833" t="s">
        <v>562</v>
      </c>
      <c r="B293" s="834" t="s">
        <v>2837</v>
      </c>
      <c r="C293" s="834" t="s">
        <v>2553</v>
      </c>
      <c r="D293" s="834" t="s">
        <v>2587</v>
      </c>
      <c r="E293" s="834" t="s">
        <v>2586</v>
      </c>
      <c r="F293" s="851">
        <v>1</v>
      </c>
      <c r="G293" s="851">
        <v>1978.94</v>
      </c>
      <c r="H293" s="851"/>
      <c r="I293" s="851">
        <v>1978.94</v>
      </c>
      <c r="J293" s="851"/>
      <c r="K293" s="851"/>
      <c r="L293" s="851"/>
      <c r="M293" s="851"/>
      <c r="N293" s="851">
        <v>3</v>
      </c>
      <c r="O293" s="851">
        <v>5936.82</v>
      </c>
      <c r="P293" s="839"/>
      <c r="Q293" s="852">
        <v>1978.9399999999998</v>
      </c>
    </row>
    <row r="294" spans="1:17" ht="14.4" customHeight="1" x14ac:dyDescent="0.3">
      <c r="A294" s="833" t="s">
        <v>562</v>
      </c>
      <c r="B294" s="834" t="s">
        <v>2837</v>
      </c>
      <c r="C294" s="834" t="s">
        <v>2553</v>
      </c>
      <c r="D294" s="834" t="s">
        <v>2588</v>
      </c>
      <c r="E294" s="834" t="s">
        <v>2589</v>
      </c>
      <c r="F294" s="851">
        <v>1</v>
      </c>
      <c r="G294" s="851">
        <v>13091</v>
      </c>
      <c r="H294" s="851"/>
      <c r="I294" s="851">
        <v>13091</v>
      </c>
      <c r="J294" s="851"/>
      <c r="K294" s="851"/>
      <c r="L294" s="851"/>
      <c r="M294" s="851"/>
      <c r="N294" s="851"/>
      <c r="O294" s="851"/>
      <c r="P294" s="839"/>
      <c r="Q294" s="852"/>
    </row>
    <row r="295" spans="1:17" ht="14.4" customHeight="1" x14ac:dyDescent="0.3">
      <c r="A295" s="833" t="s">
        <v>562</v>
      </c>
      <c r="B295" s="834" t="s">
        <v>2837</v>
      </c>
      <c r="C295" s="834" t="s">
        <v>2553</v>
      </c>
      <c r="D295" s="834" t="s">
        <v>2885</v>
      </c>
      <c r="E295" s="834" t="s">
        <v>2681</v>
      </c>
      <c r="F295" s="851"/>
      <c r="G295" s="851"/>
      <c r="H295" s="851"/>
      <c r="I295" s="851"/>
      <c r="J295" s="851">
        <v>2</v>
      </c>
      <c r="K295" s="851">
        <v>20956</v>
      </c>
      <c r="L295" s="851">
        <v>1</v>
      </c>
      <c r="M295" s="851">
        <v>10478</v>
      </c>
      <c r="N295" s="851"/>
      <c r="O295" s="851"/>
      <c r="P295" s="839"/>
      <c r="Q295" s="852"/>
    </row>
    <row r="296" spans="1:17" ht="14.4" customHeight="1" x14ac:dyDescent="0.3">
      <c r="A296" s="833" t="s">
        <v>562</v>
      </c>
      <c r="B296" s="834" t="s">
        <v>2837</v>
      </c>
      <c r="C296" s="834" t="s">
        <v>2553</v>
      </c>
      <c r="D296" s="834" t="s">
        <v>2590</v>
      </c>
      <c r="E296" s="834" t="s">
        <v>2591</v>
      </c>
      <c r="F296" s="851">
        <v>4</v>
      </c>
      <c r="G296" s="851">
        <v>7366.48</v>
      </c>
      <c r="H296" s="851"/>
      <c r="I296" s="851">
        <v>1841.62</v>
      </c>
      <c r="J296" s="851"/>
      <c r="K296" s="851"/>
      <c r="L296" s="851"/>
      <c r="M296" s="851"/>
      <c r="N296" s="851"/>
      <c r="O296" s="851"/>
      <c r="P296" s="839"/>
      <c r="Q296" s="852"/>
    </row>
    <row r="297" spans="1:17" ht="14.4" customHeight="1" x14ac:dyDescent="0.3">
      <c r="A297" s="833" t="s">
        <v>562</v>
      </c>
      <c r="B297" s="834" t="s">
        <v>2837</v>
      </c>
      <c r="C297" s="834" t="s">
        <v>2553</v>
      </c>
      <c r="D297" s="834" t="s">
        <v>2886</v>
      </c>
      <c r="E297" s="834" t="s">
        <v>2591</v>
      </c>
      <c r="F297" s="851">
        <v>1</v>
      </c>
      <c r="G297" s="851">
        <v>31129.25</v>
      </c>
      <c r="H297" s="851"/>
      <c r="I297" s="851">
        <v>31129.25</v>
      </c>
      <c r="J297" s="851"/>
      <c r="K297" s="851"/>
      <c r="L297" s="851"/>
      <c r="M297" s="851"/>
      <c r="N297" s="851"/>
      <c r="O297" s="851"/>
      <c r="P297" s="839"/>
      <c r="Q297" s="852"/>
    </row>
    <row r="298" spans="1:17" ht="14.4" customHeight="1" x14ac:dyDescent="0.3">
      <c r="A298" s="833" t="s">
        <v>562</v>
      </c>
      <c r="B298" s="834" t="s">
        <v>2837</v>
      </c>
      <c r="C298" s="834" t="s">
        <v>2553</v>
      </c>
      <c r="D298" s="834" t="s">
        <v>2887</v>
      </c>
      <c r="E298" s="834" t="s">
        <v>2605</v>
      </c>
      <c r="F298" s="851"/>
      <c r="G298" s="851"/>
      <c r="H298" s="851"/>
      <c r="I298" s="851"/>
      <c r="J298" s="851">
        <v>6</v>
      </c>
      <c r="K298" s="851">
        <v>38241.839999999997</v>
      </c>
      <c r="L298" s="851">
        <v>1</v>
      </c>
      <c r="M298" s="851">
        <v>6373.6399999999994</v>
      </c>
      <c r="N298" s="851"/>
      <c r="O298" s="851"/>
      <c r="P298" s="839"/>
      <c r="Q298" s="852"/>
    </row>
    <row r="299" spans="1:17" ht="14.4" customHeight="1" x14ac:dyDescent="0.3">
      <c r="A299" s="833" t="s">
        <v>562</v>
      </c>
      <c r="B299" s="834" t="s">
        <v>2837</v>
      </c>
      <c r="C299" s="834" t="s">
        <v>2553</v>
      </c>
      <c r="D299" s="834" t="s">
        <v>2604</v>
      </c>
      <c r="E299" s="834" t="s">
        <v>2605</v>
      </c>
      <c r="F299" s="851"/>
      <c r="G299" s="851"/>
      <c r="H299" s="851"/>
      <c r="I299" s="851"/>
      <c r="J299" s="851">
        <v>20</v>
      </c>
      <c r="K299" s="851">
        <v>123265</v>
      </c>
      <c r="L299" s="851">
        <v>1</v>
      </c>
      <c r="M299" s="851">
        <v>6163.25</v>
      </c>
      <c r="N299" s="851"/>
      <c r="O299" s="851"/>
      <c r="P299" s="839"/>
      <c r="Q299" s="852"/>
    </row>
    <row r="300" spans="1:17" ht="14.4" customHeight="1" x14ac:dyDescent="0.3">
      <c r="A300" s="833" t="s">
        <v>562</v>
      </c>
      <c r="B300" s="834" t="s">
        <v>2837</v>
      </c>
      <c r="C300" s="834" t="s">
        <v>2553</v>
      </c>
      <c r="D300" s="834" t="s">
        <v>2606</v>
      </c>
      <c r="E300" s="834" t="s">
        <v>2605</v>
      </c>
      <c r="F300" s="851"/>
      <c r="G300" s="851"/>
      <c r="H300" s="851"/>
      <c r="I300" s="851"/>
      <c r="J300" s="851">
        <v>27</v>
      </c>
      <c r="K300" s="851">
        <v>28933.200000000001</v>
      </c>
      <c r="L300" s="851">
        <v>1</v>
      </c>
      <c r="M300" s="851">
        <v>1071.6000000000001</v>
      </c>
      <c r="N300" s="851"/>
      <c r="O300" s="851"/>
      <c r="P300" s="839"/>
      <c r="Q300" s="852"/>
    </row>
    <row r="301" spans="1:17" ht="14.4" customHeight="1" x14ac:dyDescent="0.3">
      <c r="A301" s="833" t="s">
        <v>562</v>
      </c>
      <c r="B301" s="834" t="s">
        <v>2837</v>
      </c>
      <c r="C301" s="834" t="s">
        <v>2553</v>
      </c>
      <c r="D301" s="834" t="s">
        <v>2888</v>
      </c>
      <c r="E301" s="834" t="s">
        <v>2608</v>
      </c>
      <c r="F301" s="851"/>
      <c r="G301" s="851"/>
      <c r="H301" s="851"/>
      <c r="I301" s="851"/>
      <c r="J301" s="851">
        <v>2</v>
      </c>
      <c r="K301" s="851">
        <v>110490</v>
      </c>
      <c r="L301" s="851">
        <v>1</v>
      </c>
      <c r="M301" s="851">
        <v>55245</v>
      </c>
      <c r="N301" s="851"/>
      <c r="O301" s="851"/>
      <c r="P301" s="839"/>
      <c r="Q301" s="852"/>
    </row>
    <row r="302" spans="1:17" ht="14.4" customHeight="1" x14ac:dyDescent="0.3">
      <c r="A302" s="833" t="s">
        <v>562</v>
      </c>
      <c r="B302" s="834" t="s">
        <v>2837</v>
      </c>
      <c r="C302" s="834" t="s">
        <v>2553</v>
      </c>
      <c r="D302" s="834" t="s">
        <v>2607</v>
      </c>
      <c r="E302" s="834" t="s">
        <v>2608</v>
      </c>
      <c r="F302" s="851">
        <v>1</v>
      </c>
      <c r="G302" s="851">
        <v>62658</v>
      </c>
      <c r="H302" s="851">
        <v>1</v>
      </c>
      <c r="I302" s="851">
        <v>62658</v>
      </c>
      <c r="J302" s="851">
        <v>1</v>
      </c>
      <c r="K302" s="851">
        <v>62658</v>
      </c>
      <c r="L302" s="851">
        <v>1</v>
      </c>
      <c r="M302" s="851">
        <v>62658</v>
      </c>
      <c r="N302" s="851"/>
      <c r="O302" s="851"/>
      <c r="P302" s="839"/>
      <c r="Q302" s="852"/>
    </row>
    <row r="303" spans="1:17" ht="14.4" customHeight="1" x14ac:dyDescent="0.3">
      <c r="A303" s="833" t="s">
        <v>562</v>
      </c>
      <c r="B303" s="834" t="s">
        <v>2837</v>
      </c>
      <c r="C303" s="834" t="s">
        <v>2553</v>
      </c>
      <c r="D303" s="834" t="s">
        <v>2889</v>
      </c>
      <c r="E303" s="834" t="s">
        <v>2890</v>
      </c>
      <c r="F303" s="851">
        <v>2</v>
      </c>
      <c r="G303" s="851">
        <v>11220</v>
      </c>
      <c r="H303" s="851">
        <v>2</v>
      </c>
      <c r="I303" s="851">
        <v>5610</v>
      </c>
      <c r="J303" s="851">
        <v>1</v>
      </c>
      <c r="K303" s="851">
        <v>5610</v>
      </c>
      <c r="L303" s="851">
        <v>1</v>
      </c>
      <c r="M303" s="851">
        <v>5610</v>
      </c>
      <c r="N303" s="851"/>
      <c r="O303" s="851"/>
      <c r="P303" s="839"/>
      <c r="Q303" s="852"/>
    </row>
    <row r="304" spans="1:17" ht="14.4" customHeight="1" x14ac:dyDescent="0.3">
      <c r="A304" s="833" t="s">
        <v>562</v>
      </c>
      <c r="B304" s="834" t="s">
        <v>2837</v>
      </c>
      <c r="C304" s="834" t="s">
        <v>2553</v>
      </c>
      <c r="D304" s="834" t="s">
        <v>2891</v>
      </c>
      <c r="E304" s="834" t="s">
        <v>2890</v>
      </c>
      <c r="F304" s="851">
        <v>2</v>
      </c>
      <c r="G304" s="851">
        <v>12308</v>
      </c>
      <c r="H304" s="851">
        <v>2</v>
      </c>
      <c r="I304" s="851">
        <v>6154</v>
      </c>
      <c r="J304" s="851">
        <v>1</v>
      </c>
      <c r="K304" s="851">
        <v>6154</v>
      </c>
      <c r="L304" s="851">
        <v>1</v>
      </c>
      <c r="M304" s="851">
        <v>6154</v>
      </c>
      <c r="N304" s="851"/>
      <c r="O304" s="851"/>
      <c r="P304" s="839"/>
      <c r="Q304" s="852"/>
    </row>
    <row r="305" spans="1:17" ht="14.4" customHeight="1" x14ac:dyDescent="0.3">
      <c r="A305" s="833" t="s">
        <v>562</v>
      </c>
      <c r="B305" s="834" t="s">
        <v>2837</v>
      </c>
      <c r="C305" s="834" t="s">
        <v>2553</v>
      </c>
      <c r="D305" s="834" t="s">
        <v>2892</v>
      </c>
      <c r="E305" s="834" t="s">
        <v>2893</v>
      </c>
      <c r="F305" s="851"/>
      <c r="G305" s="851"/>
      <c r="H305" s="851"/>
      <c r="I305" s="851"/>
      <c r="J305" s="851">
        <v>1</v>
      </c>
      <c r="K305" s="851">
        <v>15980.73</v>
      </c>
      <c r="L305" s="851">
        <v>1</v>
      </c>
      <c r="M305" s="851">
        <v>15980.73</v>
      </c>
      <c r="N305" s="851"/>
      <c r="O305" s="851"/>
      <c r="P305" s="839"/>
      <c r="Q305" s="852"/>
    </row>
    <row r="306" spans="1:17" ht="14.4" customHeight="1" x14ac:dyDescent="0.3">
      <c r="A306" s="833" t="s">
        <v>562</v>
      </c>
      <c r="B306" s="834" t="s">
        <v>2837</v>
      </c>
      <c r="C306" s="834" t="s">
        <v>2553</v>
      </c>
      <c r="D306" s="834" t="s">
        <v>2894</v>
      </c>
      <c r="E306" s="834" t="s">
        <v>2893</v>
      </c>
      <c r="F306" s="851"/>
      <c r="G306" s="851"/>
      <c r="H306" s="851"/>
      <c r="I306" s="851"/>
      <c r="J306" s="851">
        <v>4</v>
      </c>
      <c r="K306" s="851">
        <v>3283.2</v>
      </c>
      <c r="L306" s="851">
        <v>1</v>
      </c>
      <c r="M306" s="851">
        <v>820.8</v>
      </c>
      <c r="N306" s="851"/>
      <c r="O306" s="851"/>
      <c r="P306" s="839"/>
      <c r="Q306" s="852"/>
    </row>
    <row r="307" spans="1:17" ht="14.4" customHeight="1" x14ac:dyDescent="0.3">
      <c r="A307" s="833" t="s">
        <v>562</v>
      </c>
      <c r="B307" s="834" t="s">
        <v>2837</v>
      </c>
      <c r="C307" s="834" t="s">
        <v>2553</v>
      </c>
      <c r="D307" s="834" t="s">
        <v>2895</v>
      </c>
      <c r="E307" s="834" t="s">
        <v>2893</v>
      </c>
      <c r="F307" s="851"/>
      <c r="G307" s="851"/>
      <c r="H307" s="851"/>
      <c r="I307" s="851"/>
      <c r="J307" s="851">
        <v>2</v>
      </c>
      <c r="K307" s="851">
        <v>13630.26</v>
      </c>
      <c r="L307" s="851">
        <v>1</v>
      </c>
      <c r="M307" s="851">
        <v>6815.13</v>
      </c>
      <c r="N307" s="851"/>
      <c r="O307" s="851"/>
      <c r="P307" s="839"/>
      <c r="Q307" s="852"/>
    </row>
    <row r="308" spans="1:17" ht="14.4" customHeight="1" x14ac:dyDescent="0.3">
      <c r="A308" s="833" t="s">
        <v>562</v>
      </c>
      <c r="B308" s="834" t="s">
        <v>2837</v>
      </c>
      <c r="C308" s="834" t="s">
        <v>2553</v>
      </c>
      <c r="D308" s="834" t="s">
        <v>2896</v>
      </c>
      <c r="E308" s="834" t="s">
        <v>2897</v>
      </c>
      <c r="F308" s="851"/>
      <c r="G308" s="851"/>
      <c r="H308" s="851"/>
      <c r="I308" s="851"/>
      <c r="J308" s="851">
        <v>1</v>
      </c>
      <c r="K308" s="851">
        <v>22007</v>
      </c>
      <c r="L308" s="851">
        <v>1</v>
      </c>
      <c r="M308" s="851">
        <v>22007</v>
      </c>
      <c r="N308" s="851"/>
      <c r="O308" s="851"/>
      <c r="P308" s="839"/>
      <c r="Q308" s="852"/>
    </row>
    <row r="309" spans="1:17" ht="14.4" customHeight="1" x14ac:dyDescent="0.3">
      <c r="A309" s="833" t="s">
        <v>562</v>
      </c>
      <c r="B309" s="834" t="s">
        <v>2837</v>
      </c>
      <c r="C309" s="834" t="s">
        <v>2553</v>
      </c>
      <c r="D309" s="834" t="s">
        <v>2614</v>
      </c>
      <c r="E309" s="834" t="s">
        <v>2613</v>
      </c>
      <c r="F309" s="851">
        <v>1</v>
      </c>
      <c r="G309" s="851">
        <v>6517</v>
      </c>
      <c r="H309" s="851"/>
      <c r="I309" s="851">
        <v>6517</v>
      </c>
      <c r="J309" s="851"/>
      <c r="K309" s="851"/>
      <c r="L309" s="851"/>
      <c r="M309" s="851"/>
      <c r="N309" s="851"/>
      <c r="O309" s="851"/>
      <c r="P309" s="839"/>
      <c r="Q309" s="852"/>
    </row>
    <row r="310" spans="1:17" ht="14.4" customHeight="1" x14ac:dyDescent="0.3">
      <c r="A310" s="833" t="s">
        <v>562</v>
      </c>
      <c r="B310" s="834" t="s">
        <v>2837</v>
      </c>
      <c r="C310" s="834" t="s">
        <v>2553</v>
      </c>
      <c r="D310" s="834" t="s">
        <v>2617</v>
      </c>
      <c r="E310" s="834" t="s">
        <v>2618</v>
      </c>
      <c r="F310" s="851"/>
      <c r="G310" s="851"/>
      <c r="H310" s="851"/>
      <c r="I310" s="851"/>
      <c r="J310" s="851">
        <v>2</v>
      </c>
      <c r="K310" s="851">
        <v>32117.279999999999</v>
      </c>
      <c r="L310" s="851">
        <v>1</v>
      </c>
      <c r="M310" s="851">
        <v>16058.64</v>
      </c>
      <c r="N310" s="851"/>
      <c r="O310" s="851"/>
      <c r="P310" s="839"/>
      <c r="Q310" s="852"/>
    </row>
    <row r="311" spans="1:17" ht="14.4" customHeight="1" x14ac:dyDescent="0.3">
      <c r="A311" s="833" t="s">
        <v>562</v>
      </c>
      <c r="B311" s="834" t="s">
        <v>2837</v>
      </c>
      <c r="C311" s="834" t="s">
        <v>2553</v>
      </c>
      <c r="D311" s="834" t="s">
        <v>2898</v>
      </c>
      <c r="E311" s="834" t="s">
        <v>2899</v>
      </c>
      <c r="F311" s="851"/>
      <c r="G311" s="851"/>
      <c r="H311" s="851"/>
      <c r="I311" s="851"/>
      <c r="J311" s="851">
        <v>2</v>
      </c>
      <c r="K311" s="851">
        <v>14142</v>
      </c>
      <c r="L311" s="851">
        <v>1</v>
      </c>
      <c r="M311" s="851">
        <v>7071</v>
      </c>
      <c r="N311" s="851"/>
      <c r="O311" s="851"/>
      <c r="P311" s="839"/>
      <c r="Q311" s="852"/>
    </row>
    <row r="312" spans="1:17" ht="14.4" customHeight="1" x14ac:dyDescent="0.3">
      <c r="A312" s="833" t="s">
        <v>562</v>
      </c>
      <c r="B312" s="834" t="s">
        <v>2837</v>
      </c>
      <c r="C312" s="834" t="s">
        <v>2553</v>
      </c>
      <c r="D312" s="834" t="s">
        <v>2900</v>
      </c>
      <c r="E312" s="834" t="s">
        <v>2620</v>
      </c>
      <c r="F312" s="851">
        <v>3</v>
      </c>
      <c r="G312" s="851">
        <v>469.47</v>
      </c>
      <c r="H312" s="851"/>
      <c r="I312" s="851">
        <v>156.49</v>
      </c>
      <c r="J312" s="851"/>
      <c r="K312" s="851"/>
      <c r="L312" s="851"/>
      <c r="M312" s="851"/>
      <c r="N312" s="851"/>
      <c r="O312" s="851"/>
      <c r="P312" s="839"/>
      <c r="Q312" s="852"/>
    </row>
    <row r="313" spans="1:17" ht="14.4" customHeight="1" x14ac:dyDescent="0.3">
      <c r="A313" s="833" t="s">
        <v>562</v>
      </c>
      <c r="B313" s="834" t="s">
        <v>2837</v>
      </c>
      <c r="C313" s="834" t="s">
        <v>2553</v>
      </c>
      <c r="D313" s="834" t="s">
        <v>2901</v>
      </c>
      <c r="E313" s="834" t="s">
        <v>2620</v>
      </c>
      <c r="F313" s="851">
        <v>1</v>
      </c>
      <c r="G313" s="851">
        <v>172.04</v>
      </c>
      <c r="H313" s="851"/>
      <c r="I313" s="851">
        <v>172.04</v>
      </c>
      <c r="J313" s="851"/>
      <c r="K313" s="851"/>
      <c r="L313" s="851"/>
      <c r="M313" s="851"/>
      <c r="N313" s="851"/>
      <c r="O313" s="851"/>
      <c r="P313" s="839"/>
      <c r="Q313" s="852"/>
    </row>
    <row r="314" spans="1:17" ht="14.4" customHeight="1" x14ac:dyDescent="0.3">
      <c r="A314" s="833" t="s">
        <v>562</v>
      </c>
      <c r="B314" s="834" t="s">
        <v>2837</v>
      </c>
      <c r="C314" s="834" t="s">
        <v>2553</v>
      </c>
      <c r="D314" s="834" t="s">
        <v>2902</v>
      </c>
      <c r="E314" s="834" t="s">
        <v>2620</v>
      </c>
      <c r="F314" s="851">
        <v>1</v>
      </c>
      <c r="G314" s="851">
        <v>312.98</v>
      </c>
      <c r="H314" s="851"/>
      <c r="I314" s="851">
        <v>312.98</v>
      </c>
      <c r="J314" s="851"/>
      <c r="K314" s="851"/>
      <c r="L314" s="851"/>
      <c r="M314" s="851"/>
      <c r="N314" s="851"/>
      <c r="O314" s="851"/>
      <c r="P314" s="839"/>
      <c r="Q314" s="852"/>
    </row>
    <row r="315" spans="1:17" ht="14.4" customHeight="1" x14ac:dyDescent="0.3">
      <c r="A315" s="833" t="s">
        <v>562</v>
      </c>
      <c r="B315" s="834" t="s">
        <v>2837</v>
      </c>
      <c r="C315" s="834" t="s">
        <v>2553</v>
      </c>
      <c r="D315" s="834" t="s">
        <v>2903</v>
      </c>
      <c r="E315" s="834" t="s">
        <v>2582</v>
      </c>
      <c r="F315" s="851">
        <v>1</v>
      </c>
      <c r="G315" s="851">
        <v>6919</v>
      </c>
      <c r="H315" s="851"/>
      <c r="I315" s="851">
        <v>6919</v>
      </c>
      <c r="J315" s="851"/>
      <c r="K315" s="851"/>
      <c r="L315" s="851"/>
      <c r="M315" s="851"/>
      <c r="N315" s="851"/>
      <c r="O315" s="851"/>
      <c r="P315" s="839"/>
      <c r="Q315" s="852"/>
    </row>
    <row r="316" spans="1:17" ht="14.4" customHeight="1" x14ac:dyDescent="0.3">
      <c r="A316" s="833" t="s">
        <v>562</v>
      </c>
      <c r="B316" s="834" t="s">
        <v>2837</v>
      </c>
      <c r="C316" s="834" t="s">
        <v>2553</v>
      </c>
      <c r="D316" s="834" t="s">
        <v>2625</v>
      </c>
      <c r="E316" s="834" t="s">
        <v>2626</v>
      </c>
      <c r="F316" s="851"/>
      <c r="G316" s="851"/>
      <c r="H316" s="851"/>
      <c r="I316" s="851"/>
      <c r="J316" s="851"/>
      <c r="K316" s="851"/>
      <c r="L316" s="851"/>
      <c r="M316" s="851"/>
      <c r="N316" s="851">
        <v>24</v>
      </c>
      <c r="O316" s="851">
        <v>8456.64</v>
      </c>
      <c r="P316" s="839"/>
      <c r="Q316" s="852">
        <v>352.35999999999996</v>
      </c>
    </row>
    <row r="317" spans="1:17" ht="14.4" customHeight="1" x14ac:dyDescent="0.3">
      <c r="A317" s="833" t="s">
        <v>562</v>
      </c>
      <c r="B317" s="834" t="s">
        <v>2837</v>
      </c>
      <c r="C317" s="834" t="s">
        <v>2553</v>
      </c>
      <c r="D317" s="834" t="s">
        <v>2629</v>
      </c>
      <c r="E317" s="834" t="s">
        <v>2586</v>
      </c>
      <c r="F317" s="851">
        <v>2</v>
      </c>
      <c r="G317" s="851">
        <v>8454.66</v>
      </c>
      <c r="H317" s="851"/>
      <c r="I317" s="851">
        <v>4227.33</v>
      </c>
      <c r="J317" s="851"/>
      <c r="K317" s="851"/>
      <c r="L317" s="851"/>
      <c r="M317" s="851"/>
      <c r="N317" s="851">
        <v>0</v>
      </c>
      <c r="O317" s="851">
        <v>0</v>
      </c>
      <c r="P317" s="839"/>
      <c r="Q317" s="852"/>
    </row>
    <row r="318" spans="1:17" ht="14.4" customHeight="1" x14ac:dyDescent="0.3">
      <c r="A318" s="833" t="s">
        <v>562</v>
      </c>
      <c r="B318" s="834" t="s">
        <v>2837</v>
      </c>
      <c r="C318" s="834" t="s">
        <v>2553</v>
      </c>
      <c r="D318" s="834" t="s">
        <v>2904</v>
      </c>
      <c r="E318" s="834" t="s">
        <v>2905</v>
      </c>
      <c r="F318" s="851"/>
      <c r="G318" s="851"/>
      <c r="H318" s="851"/>
      <c r="I318" s="851"/>
      <c r="J318" s="851"/>
      <c r="K318" s="851"/>
      <c r="L318" s="851"/>
      <c r="M318" s="851"/>
      <c r="N318" s="851">
        <v>1</v>
      </c>
      <c r="O318" s="851">
        <v>2597.61</v>
      </c>
      <c r="P318" s="839"/>
      <c r="Q318" s="852">
        <v>2597.61</v>
      </c>
    </row>
    <row r="319" spans="1:17" ht="14.4" customHeight="1" x14ac:dyDescent="0.3">
      <c r="A319" s="833" t="s">
        <v>562</v>
      </c>
      <c r="B319" s="834" t="s">
        <v>2837</v>
      </c>
      <c r="C319" s="834" t="s">
        <v>2553</v>
      </c>
      <c r="D319" s="834" t="s">
        <v>2632</v>
      </c>
      <c r="E319" s="834" t="s">
        <v>2633</v>
      </c>
      <c r="F319" s="851"/>
      <c r="G319" s="851"/>
      <c r="H319" s="851"/>
      <c r="I319" s="851"/>
      <c r="J319" s="851">
        <v>1</v>
      </c>
      <c r="K319" s="851">
        <v>9592.17</v>
      </c>
      <c r="L319" s="851">
        <v>1</v>
      </c>
      <c r="M319" s="851">
        <v>9592.17</v>
      </c>
      <c r="N319" s="851">
        <v>1</v>
      </c>
      <c r="O319" s="851">
        <v>9592.15</v>
      </c>
      <c r="P319" s="839">
        <v>0.99999791496606083</v>
      </c>
      <c r="Q319" s="852">
        <v>9592.15</v>
      </c>
    </row>
    <row r="320" spans="1:17" ht="14.4" customHeight="1" x14ac:dyDescent="0.3">
      <c r="A320" s="833" t="s">
        <v>562</v>
      </c>
      <c r="B320" s="834" t="s">
        <v>2837</v>
      </c>
      <c r="C320" s="834" t="s">
        <v>2553</v>
      </c>
      <c r="D320" s="834" t="s">
        <v>2638</v>
      </c>
      <c r="E320" s="834" t="s">
        <v>2639</v>
      </c>
      <c r="F320" s="851">
        <v>4</v>
      </c>
      <c r="G320" s="851">
        <v>35400</v>
      </c>
      <c r="H320" s="851">
        <v>0.5</v>
      </c>
      <c r="I320" s="851">
        <v>8850</v>
      </c>
      <c r="J320" s="851">
        <v>8</v>
      </c>
      <c r="K320" s="851">
        <v>70800</v>
      </c>
      <c r="L320" s="851">
        <v>1</v>
      </c>
      <c r="M320" s="851">
        <v>8850</v>
      </c>
      <c r="N320" s="851"/>
      <c r="O320" s="851"/>
      <c r="P320" s="839"/>
      <c r="Q320" s="852"/>
    </row>
    <row r="321" spans="1:17" ht="14.4" customHeight="1" x14ac:dyDescent="0.3">
      <c r="A321" s="833" t="s">
        <v>562</v>
      </c>
      <c r="B321" s="834" t="s">
        <v>2837</v>
      </c>
      <c r="C321" s="834" t="s">
        <v>2553</v>
      </c>
      <c r="D321" s="834" t="s">
        <v>2640</v>
      </c>
      <c r="E321" s="834" t="s">
        <v>2639</v>
      </c>
      <c r="F321" s="851">
        <v>2</v>
      </c>
      <c r="G321" s="851">
        <v>9062</v>
      </c>
      <c r="H321" s="851">
        <v>0.5</v>
      </c>
      <c r="I321" s="851">
        <v>4531</v>
      </c>
      <c r="J321" s="851">
        <v>4</v>
      </c>
      <c r="K321" s="851">
        <v>18124</v>
      </c>
      <c r="L321" s="851">
        <v>1</v>
      </c>
      <c r="M321" s="851">
        <v>4531</v>
      </c>
      <c r="N321" s="851"/>
      <c r="O321" s="851"/>
      <c r="P321" s="839"/>
      <c r="Q321" s="852"/>
    </row>
    <row r="322" spans="1:17" ht="14.4" customHeight="1" x14ac:dyDescent="0.3">
      <c r="A322" s="833" t="s">
        <v>562</v>
      </c>
      <c r="B322" s="834" t="s">
        <v>2837</v>
      </c>
      <c r="C322" s="834" t="s">
        <v>2553</v>
      </c>
      <c r="D322" s="834" t="s">
        <v>2641</v>
      </c>
      <c r="E322" s="834" t="s">
        <v>2642</v>
      </c>
      <c r="F322" s="851">
        <v>2</v>
      </c>
      <c r="G322" s="851">
        <v>36570</v>
      </c>
      <c r="H322" s="851">
        <v>0.5</v>
      </c>
      <c r="I322" s="851">
        <v>18285</v>
      </c>
      <c r="J322" s="851">
        <v>4</v>
      </c>
      <c r="K322" s="851">
        <v>73140</v>
      </c>
      <c r="L322" s="851">
        <v>1</v>
      </c>
      <c r="M322" s="851">
        <v>18285</v>
      </c>
      <c r="N322" s="851">
        <v>3</v>
      </c>
      <c r="O322" s="851">
        <v>37929.1</v>
      </c>
      <c r="P322" s="839">
        <v>0.51858217117856165</v>
      </c>
      <c r="Q322" s="852">
        <v>12643.033333333333</v>
      </c>
    </row>
    <row r="323" spans="1:17" ht="14.4" customHeight="1" x14ac:dyDescent="0.3">
      <c r="A323" s="833" t="s">
        <v>562</v>
      </c>
      <c r="B323" s="834" t="s">
        <v>2837</v>
      </c>
      <c r="C323" s="834" t="s">
        <v>2553</v>
      </c>
      <c r="D323" s="834" t="s">
        <v>2643</v>
      </c>
      <c r="E323" s="834" t="s">
        <v>2639</v>
      </c>
      <c r="F323" s="851">
        <v>4</v>
      </c>
      <c r="G323" s="851">
        <v>7984</v>
      </c>
      <c r="H323" s="851">
        <v>0.5</v>
      </c>
      <c r="I323" s="851">
        <v>1996</v>
      </c>
      <c r="J323" s="851">
        <v>8</v>
      </c>
      <c r="K323" s="851">
        <v>15968</v>
      </c>
      <c r="L323" s="851">
        <v>1</v>
      </c>
      <c r="M323" s="851">
        <v>1996</v>
      </c>
      <c r="N323" s="851"/>
      <c r="O323" s="851"/>
      <c r="P323" s="839"/>
      <c r="Q323" s="852"/>
    </row>
    <row r="324" spans="1:17" ht="14.4" customHeight="1" x14ac:dyDescent="0.3">
      <c r="A324" s="833" t="s">
        <v>562</v>
      </c>
      <c r="B324" s="834" t="s">
        <v>2837</v>
      </c>
      <c r="C324" s="834" t="s">
        <v>2553</v>
      </c>
      <c r="D324" s="834" t="s">
        <v>2906</v>
      </c>
      <c r="E324" s="834" t="s">
        <v>2639</v>
      </c>
      <c r="F324" s="851">
        <v>1</v>
      </c>
      <c r="G324" s="851">
        <v>10110</v>
      </c>
      <c r="H324" s="851"/>
      <c r="I324" s="851">
        <v>10110</v>
      </c>
      <c r="J324" s="851"/>
      <c r="K324" s="851"/>
      <c r="L324" s="851"/>
      <c r="M324" s="851"/>
      <c r="N324" s="851"/>
      <c r="O324" s="851"/>
      <c r="P324" s="839"/>
      <c r="Q324" s="852"/>
    </row>
    <row r="325" spans="1:17" ht="14.4" customHeight="1" x14ac:dyDescent="0.3">
      <c r="A325" s="833" t="s">
        <v>562</v>
      </c>
      <c r="B325" s="834" t="s">
        <v>2837</v>
      </c>
      <c r="C325" s="834" t="s">
        <v>2553</v>
      </c>
      <c r="D325" s="834" t="s">
        <v>2907</v>
      </c>
      <c r="E325" s="834" t="s">
        <v>2880</v>
      </c>
      <c r="F325" s="851">
        <v>4</v>
      </c>
      <c r="G325" s="851">
        <v>77602.880000000005</v>
      </c>
      <c r="H325" s="851"/>
      <c r="I325" s="851">
        <v>19400.72</v>
      </c>
      <c r="J325" s="851"/>
      <c r="K325" s="851"/>
      <c r="L325" s="851"/>
      <c r="M325" s="851"/>
      <c r="N325" s="851">
        <v>1</v>
      </c>
      <c r="O325" s="851">
        <v>19400.72</v>
      </c>
      <c r="P325" s="839"/>
      <c r="Q325" s="852">
        <v>19400.72</v>
      </c>
    </row>
    <row r="326" spans="1:17" ht="14.4" customHeight="1" x14ac:dyDescent="0.3">
      <c r="A326" s="833" t="s">
        <v>562</v>
      </c>
      <c r="B326" s="834" t="s">
        <v>2837</v>
      </c>
      <c r="C326" s="834" t="s">
        <v>2553</v>
      </c>
      <c r="D326" s="834" t="s">
        <v>2648</v>
      </c>
      <c r="E326" s="834" t="s">
        <v>2649</v>
      </c>
      <c r="F326" s="851"/>
      <c r="G326" s="851"/>
      <c r="H326" s="851"/>
      <c r="I326" s="851"/>
      <c r="J326" s="851"/>
      <c r="K326" s="851"/>
      <c r="L326" s="851"/>
      <c r="M326" s="851"/>
      <c r="N326" s="851">
        <v>2</v>
      </c>
      <c r="O326" s="851">
        <v>31461.200000000001</v>
      </c>
      <c r="P326" s="839"/>
      <c r="Q326" s="852">
        <v>15730.6</v>
      </c>
    </row>
    <row r="327" spans="1:17" ht="14.4" customHeight="1" x14ac:dyDescent="0.3">
      <c r="A327" s="833" t="s">
        <v>562</v>
      </c>
      <c r="B327" s="834" t="s">
        <v>2837</v>
      </c>
      <c r="C327" s="834" t="s">
        <v>2553</v>
      </c>
      <c r="D327" s="834" t="s">
        <v>2655</v>
      </c>
      <c r="E327" s="834" t="s">
        <v>2656</v>
      </c>
      <c r="F327" s="851">
        <v>2</v>
      </c>
      <c r="G327" s="851">
        <v>25691</v>
      </c>
      <c r="H327" s="851"/>
      <c r="I327" s="851">
        <v>12845.5</v>
      </c>
      <c r="J327" s="851"/>
      <c r="K327" s="851"/>
      <c r="L327" s="851"/>
      <c r="M327" s="851"/>
      <c r="N327" s="851"/>
      <c r="O327" s="851"/>
      <c r="P327" s="839"/>
      <c r="Q327" s="852"/>
    </row>
    <row r="328" spans="1:17" ht="14.4" customHeight="1" x14ac:dyDescent="0.3">
      <c r="A328" s="833" t="s">
        <v>562</v>
      </c>
      <c r="B328" s="834" t="s">
        <v>2837</v>
      </c>
      <c r="C328" s="834" t="s">
        <v>2553</v>
      </c>
      <c r="D328" s="834" t="s">
        <v>2657</v>
      </c>
      <c r="E328" s="834" t="s">
        <v>2656</v>
      </c>
      <c r="F328" s="851">
        <v>1</v>
      </c>
      <c r="G328" s="851">
        <v>64567.3</v>
      </c>
      <c r="H328" s="851">
        <v>1.0928991254410203</v>
      </c>
      <c r="I328" s="851">
        <v>64567.3</v>
      </c>
      <c r="J328" s="851">
        <v>1</v>
      </c>
      <c r="K328" s="851">
        <v>59078.92</v>
      </c>
      <c r="L328" s="851">
        <v>1</v>
      </c>
      <c r="M328" s="851">
        <v>59078.92</v>
      </c>
      <c r="N328" s="851">
        <v>1</v>
      </c>
      <c r="O328" s="851">
        <v>59078.92</v>
      </c>
      <c r="P328" s="839">
        <v>1</v>
      </c>
      <c r="Q328" s="852">
        <v>59078.92</v>
      </c>
    </row>
    <row r="329" spans="1:17" ht="14.4" customHeight="1" x14ac:dyDescent="0.3">
      <c r="A329" s="833" t="s">
        <v>562</v>
      </c>
      <c r="B329" s="834" t="s">
        <v>2837</v>
      </c>
      <c r="C329" s="834" t="s">
        <v>2553</v>
      </c>
      <c r="D329" s="834" t="s">
        <v>2658</v>
      </c>
      <c r="E329" s="834" t="s">
        <v>2659</v>
      </c>
      <c r="F329" s="851"/>
      <c r="G329" s="851"/>
      <c r="H329" s="851"/>
      <c r="I329" s="851"/>
      <c r="J329" s="851">
        <v>8</v>
      </c>
      <c r="K329" s="851">
        <v>31188</v>
      </c>
      <c r="L329" s="851">
        <v>1</v>
      </c>
      <c r="M329" s="851">
        <v>3898.5</v>
      </c>
      <c r="N329" s="851">
        <v>4</v>
      </c>
      <c r="O329" s="851">
        <v>2208</v>
      </c>
      <c r="P329" s="839">
        <v>7.0796460176991149E-2</v>
      </c>
      <c r="Q329" s="852">
        <v>552</v>
      </c>
    </row>
    <row r="330" spans="1:17" ht="14.4" customHeight="1" x14ac:dyDescent="0.3">
      <c r="A330" s="833" t="s">
        <v>562</v>
      </c>
      <c r="B330" s="834" t="s">
        <v>2837</v>
      </c>
      <c r="C330" s="834" t="s">
        <v>2553</v>
      </c>
      <c r="D330" s="834" t="s">
        <v>2660</v>
      </c>
      <c r="E330" s="834" t="s">
        <v>2661</v>
      </c>
      <c r="F330" s="851"/>
      <c r="G330" s="851"/>
      <c r="H330" s="851"/>
      <c r="I330" s="851"/>
      <c r="J330" s="851">
        <v>14</v>
      </c>
      <c r="K330" s="851">
        <v>32606</v>
      </c>
      <c r="L330" s="851">
        <v>1</v>
      </c>
      <c r="M330" s="851">
        <v>2329</v>
      </c>
      <c r="N330" s="851">
        <v>8</v>
      </c>
      <c r="O330" s="851">
        <v>9836.64</v>
      </c>
      <c r="P330" s="839">
        <v>0.30168189903698706</v>
      </c>
      <c r="Q330" s="852">
        <v>1229.58</v>
      </c>
    </row>
    <row r="331" spans="1:17" ht="14.4" customHeight="1" x14ac:dyDescent="0.3">
      <c r="A331" s="833" t="s">
        <v>562</v>
      </c>
      <c r="B331" s="834" t="s">
        <v>2837</v>
      </c>
      <c r="C331" s="834" t="s">
        <v>2553</v>
      </c>
      <c r="D331" s="834" t="s">
        <v>2662</v>
      </c>
      <c r="E331" s="834" t="s">
        <v>2661</v>
      </c>
      <c r="F331" s="851"/>
      <c r="G331" s="851"/>
      <c r="H331" s="851"/>
      <c r="I331" s="851"/>
      <c r="J331" s="851">
        <v>16</v>
      </c>
      <c r="K331" s="851">
        <v>149616</v>
      </c>
      <c r="L331" s="851">
        <v>1</v>
      </c>
      <c r="M331" s="851">
        <v>9351</v>
      </c>
      <c r="N331" s="851">
        <v>8</v>
      </c>
      <c r="O331" s="851">
        <v>41401.760000000002</v>
      </c>
      <c r="P331" s="839">
        <v>0.27672013688375574</v>
      </c>
      <c r="Q331" s="852">
        <v>5175.22</v>
      </c>
    </row>
    <row r="332" spans="1:17" ht="14.4" customHeight="1" x14ac:dyDescent="0.3">
      <c r="A332" s="833" t="s">
        <v>562</v>
      </c>
      <c r="B332" s="834" t="s">
        <v>2837</v>
      </c>
      <c r="C332" s="834" t="s">
        <v>2553</v>
      </c>
      <c r="D332" s="834" t="s">
        <v>2908</v>
      </c>
      <c r="E332" s="834" t="s">
        <v>2620</v>
      </c>
      <c r="F332" s="851"/>
      <c r="G332" s="851"/>
      <c r="H332" s="851"/>
      <c r="I332" s="851"/>
      <c r="J332" s="851"/>
      <c r="K332" s="851"/>
      <c r="L332" s="851"/>
      <c r="M332" s="851"/>
      <c r="N332" s="851">
        <v>3</v>
      </c>
      <c r="O332" s="851">
        <v>855.45</v>
      </c>
      <c r="P332" s="839"/>
      <c r="Q332" s="852">
        <v>285.15000000000003</v>
      </c>
    </row>
    <row r="333" spans="1:17" ht="14.4" customHeight="1" x14ac:dyDescent="0.3">
      <c r="A333" s="833" t="s">
        <v>562</v>
      </c>
      <c r="B333" s="834" t="s">
        <v>2837</v>
      </c>
      <c r="C333" s="834" t="s">
        <v>2553</v>
      </c>
      <c r="D333" s="834" t="s">
        <v>2668</v>
      </c>
      <c r="E333" s="834" t="s">
        <v>2669</v>
      </c>
      <c r="F333" s="851">
        <v>7</v>
      </c>
      <c r="G333" s="851">
        <v>84280</v>
      </c>
      <c r="H333" s="851"/>
      <c r="I333" s="851">
        <v>12040</v>
      </c>
      <c r="J333" s="851"/>
      <c r="K333" s="851"/>
      <c r="L333" s="851"/>
      <c r="M333" s="851"/>
      <c r="N333" s="851"/>
      <c r="O333" s="851"/>
      <c r="P333" s="839"/>
      <c r="Q333" s="852"/>
    </row>
    <row r="334" spans="1:17" ht="14.4" customHeight="1" x14ac:dyDescent="0.3">
      <c r="A334" s="833" t="s">
        <v>562</v>
      </c>
      <c r="B334" s="834" t="s">
        <v>2837</v>
      </c>
      <c r="C334" s="834" t="s">
        <v>2553</v>
      </c>
      <c r="D334" s="834" t="s">
        <v>2670</v>
      </c>
      <c r="E334" s="834" t="s">
        <v>2671</v>
      </c>
      <c r="F334" s="851"/>
      <c r="G334" s="851"/>
      <c r="H334" s="851"/>
      <c r="I334" s="851"/>
      <c r="J334" s="851">
        <v>4</v>
      </c>
      <c r="K334" s="851">
        <v>48326.559999999998</v>
      </c>
      <c r="L334" s="851">
        <v>1</v>
      </c>
      <c r="M334" s="851">
        <v>12081.64</v>
      </c>
      <c r="N334" s="851"/>
      <c r="O334" s="851"/>
      <c r="P334" s="839"/>
      <c r="Q334" s="852"/>
    </row>
    <row r="335" spans="1:17" ht="14.4" customHeight="1" x14ac:dyDescent="0.3">
      <c r="A335" s="833" t="s">
        <v>562</v>
      </c>
      <c r="B335" s="834" t="s">
        <v>2837</v>
      </c>
      <c r="C335" s="834" t="s">
        <v>2553</v>
      </c>
      <c r="D335" s="834" t="s">
        <v>2909</v>
      </c>
      <c r="E335" s="834" t="s">
        <v>2910</v>
      </c>
      <c r="F335" s="851">
        <v>4</v>
      </c>
      <c r="G335" s="851">
        <v>9812</v>
      </c>
      <c r="H335" s="851"/>
      <c r="I335" s="851">
        <v>2453</v>
      </c>
      <c r="J335" s="851"/>
      <c r="K335" s="851"/>
      <c r="L335" s="851"/>
      <c r="M335" s="851"/>
      <c r="N335" s="851"/>
      <c r="O335" s="851"/>
      <c r="P335" s="839"/>
      <c r="Q335" s="852"/>
    </row>
    <row r="336" spans="1:17" ht="14.4" customHeight="1" x14ac:dyDescent="0.3">
      <c r="A336" s="833" t="s">
        <v>562</v>
      </c>
      <c r="B336" s="834" t="s">
        <v>2837</v>
      </c>
      <c r="C336" s="834" t="s">
        <v>2553</v>
      </c>
      <c r="D336" s="834" t="s">
        <v>2672</v>
      </c>
      <c r="E336" s="834" t="s">
        <v>2669</v>
      </c>
      <c r="F336" s="851">
        <v>2</v>
      </c>
      <c r="G336" s="851">
        <v>17294</v>
      </c>
      <c r="H336" s="851"/>
      <c r="I336" s="851">
        <v>8647</v>
      </c>
      <c r="J336" s="851"/>
      <c r="K336" s="851"/>
      <c r="L336" s="851"/>
      <c r="M336" s="851"/>
      <c r="N336" s="851"/>
      <c r="O336" s="851"/>
      <c r="P336" s="839"/>
      <c r="Q336" s="852"/>
    </row>
    <row r="337" spans="1:17" ht="14.4" customHeight="1" x14ac:dyDescent="0.3">
      <c r="A337" s="833" t="s">
        <v>562</v>
      </c>
      <c r="B337" s="834" t="s">
        <v>2837</v>
      </c>
      <c r="C337" s="834" t="s">
        <v>2553</v>
      </c>
      <c r="D337" s="834" t="s">
        <v>2675</v>
      </c>
      <c r="E337" s="834" t="s">
        <v>2669</v>
      </c>
      <c r="F337" s="851">
        <v>9</v>
      </c>
      <c r="G337" s="851">
        <v>18324</v>
      </c>
      <c r="H337" s="851"/>
      <c r="I337" s="851">
        <v>2036</v>
      </c>
      <c r="J337" s="851"/>
      <c r="K337" s="851"/>
      <c r="L337" s="851"/>
      <c r="M337" s="851"/>
      <c r="N337" s="851"/>
      <c r="O337" s="851"/>
      <c r="P337" s="839"/>
      <c r="Q337" s="852"/>
    </row>
    <row r="338" spans="1:17" ht="14.4" customHeight="1" x14ac:dyDescent="0.3">
      <c r="A338" s="833" t="s">
        <v>562</v>
      </c>
      <c r="B338" s="834" t="s">
        <v>2837</v>
      </c>
      <c r="C338" s="834" t="s">
        <v>2553</v>
      </c>
      <c r="D338" s="834" t="s">
        <v>2911</v>
      </c>
      <c r="E338" s="834" t="s">
        <v>2912</v>
      </c>
      <c r="F338" s="851">
        <v>1</v>
      </c>
      <c r="G338" s="851">
        <v>15842</v>
      </c>
      <c r="H338" s="851"/>
      <c r="I338" s="851">
        <v>15842</v>
      </c>
      <c r="J338" s="851"/>
      <c r="K338" s="851"/>
      <c r="L338" s="851"/>
      <c r="M338" s="851"/>
      <c r="N338" s="851"/>
      <c r="O338" s="851"/>
      <c r="P338" s="839"/>
      <c r="Q338" s="852"/>
    </row>
    <row r="339" spans="1:17" ht="14.4" customHeight="1" x14ac:dyDescent="0.3">
      <c r="A339" s="833" t="s">
        <v>562</v>
      </c>
      <c r="B339" s="834" t="s">
        <v>2837</v>
      </c>
      <c r="C339" s="834" t="s">
        <v>2553</v>
      </c>
      <c r="D339" s="834" t="s">
        <v>2678</v>
      </c>
      <c r="E339" s="834" t="s">
        <v>2661</v>
      </c>
      <c r="F339" s="851"/>
      <c r="G339" s="851"/>
      <c r="H339" s="851"/>
      <c r="I339" s="851"/>
      <c r="J339" s="851">
        <v>2</v>
      </c>
      <c r="K339" s="851">
        <v>11040</v>
      </c>
      <c r="L339" s="851">
        <v>1</v>
      </c>
      <c r="M339" s="851">
        <v>5520</v>
      </c>
      <c r="N339" s="851">
        <v>2</v>
      </c>
      <c r="O339" s="851">
        <v>11040</v>
      </c>
      <c r="P339" s="839">
        <v>1</v>
      </c>
      <c r="Q339" s="852">
        <v>5520</v>
      </c>
    </row>
    <row r="340" spans="1:17" ht="14.4" customHeight="1" x14ac:dyDescent="0.3">
      <c r="A340" s="833" t="s">
        <v>562</v>
      </c>
      <c r="B340" s="834" t="s">
        <v>2837</v>
      </c>
      <c r="C340" s="834" t="s">
        <v>2553</v>
      </c>
      <c r="D340" s="834" t="s">
        <v>2679</v>
      </c>
      <c r="E340" s="834" t="s">
        <v>2661</v>
      </c>
      <c r="F340" s="851"/>
      <c r="G340" s="851"/>
      <c r="H340" s="851"/>
      <c r="I340" s="851"/>
      <c r="J340" s="851">
        <v>1</v>
      </c>
      <c r="K340" s="851">
        <v>1920.5</v>
      </c>
      <c r="L340" s="851">
        <v>1</v>
      </c>
      <c r="M340" s="851">
        <v>1920.5</v>
      </c>
      <c r="N340" s="851">
        <v>1</v>
      </c>
      <c r="O340" s="851">
        <v>1920.5</v>
      </c>
      <c r="P340" s="839">
        <v>1</v>
      </c>
      <c r="Q340" s="852">
        <v>1920.5</v>
      </c>
    </row>
    <row r="341" spans="1:17" ht="14.4" customHeight="1" x14ac:dyDescent="0.3">
      <c r="A341" s="833" t="s">
        <v>562</v>
      </c>
      <c r="B341" s="834" t="s">
        <v>2837</v>
      </c>
      <c r="C341" s="834" t="s">
        <v>2553</v>
      </c>
      <c r="D341" s="834" t="s">
        <v>2682</v>
      </c>
      <c r="E341" s="834" t="s">
        <v>2671</v>
      </c>
      <c r="F341" s="851"/>
      <c r="G341" s="851"/>
      <c r="H341" s="851"/>
      <c r="I341" s="851"/>
      <c r="J341" s="851">
        <v>4</v>
      </c>
      <c r="K341" s="851">
        <v>5822.48</v>
      </c>
      <c r="L341" s="851">
        <v>1</v>
      </c>
      <c r="M341" s="851">
        <v>1455.62</v>
      </c>
      <c r="N341" s="851"/>
      <c r="O341" s="851"/>
      <c r="P341" s="839"/>
      <c r="Q341" s="852"/>
    </row>
    <row r="342" spans="1:17" ht="14.4" customHeight="1" x14ac:dyDescent="0.3">
      <c r="A342" s="833" t="s">
        <v>562</v>
      </c>
      <c r="B342" s="834" t="s">
        <v>2837</v>
      </c>
      <c r="C342" s="834" t="s">
        <v>2553</v>
      </c>
      <c r="D342" s="834" t="s">
        <v>2684</v>
      </c>
      <c r="E342" s="834" t="s">
        <v>2685</v>
      </c>
      <c r="F342" s="851"/>
      <c r="G342" s="851"/>
      <c r="H342" s="851"/>
      <c r="I342" s="851"/>
      <c r="J342" s="851">
        <v>1</v>
      </c>
      <c r="K342" s="851">
        <v>47653</v>
      </c>
      <c r="L342" s="851">
        <v>1</v>
      </c>
      <c r="M342" s="851">
        <v>47653</v>
      </c>
      <c r="N342" s="851"/>
      <c r="O342" s="851"/>
      <c r="P342" s="839"/>
      <c r="Q342" s="852"/>
    </row>
    <row r="343" spans="1:17" ht="14.4" customHeight="1" x14ac:dyDescent="0.3">
      <c r="A343" s="833" t="s">
        <v>562</v>
      </c>
      <c r="B343" s="834" t="s">
        <v>2837</v>
      </c>
      <c r="C343" s="834" t="s">
        <v>2553</v>
      </c>
      <c r="D343" s="834" t="s">
        <v>2913</v>
      </c>
      <c r="E343" s="834" t="s">
        <v>2586</v>
      </c>
      <c r="F343" s="851"/>
      <c r="G343" s="851"/>
      <c r="H343" s="851"/>
      <c r="I343" s="851"/>
      <c r="J343" s="851">
        <v>1</v>
      </c>
      <c r="K343" s="851">
        <v>1978.94</v>
      </c>
      <c r="L343" s="851">
        <v>1</v>
      </c>
      <c r="M343" s="851">
        <v>1978.94</v>
      </c>
      <c r="N343" s="851"/>
      <c r="O343" s="851"/>
      <c r="P343" s="839"/>
      <c r="Q343" s="852"/>
    </row>
    <row r="344" spans="1:17" ht="14.4" customHeight="1" x14ac:dyDescent="0.3">
      <c r="A344" s="833" t="s">
        <v>562</v>
      </c>
      <c r="B344" s="834" t="s">
        <v>2837</v>
      </c>
      <c r="C344" s="834" t="s">
        <v>2553</v>
      </c>
      <c r="D344" s="834" t="s">
        <v>2914</v>
      </c>
      <c r="E344" s="834" t="s">
        <v>2690</v>
      </c>
      <c r="F344" s="851"/>
      <c r="G344" s="851"/>
      <c r="H344" s="851"/>
      <c r="I344" s="851"/>
      <c r="J344" s="851"/>
      <c r="K344" s="851"/>
      <c r="L344" s="851"/>
      <c r="M344" s="851"/>
      <c r="N344" s="851">
        <v>4</v>
      </c>
      <c r="O344" s="851">
        <v>8837.56</v>
      </c>
      <c r="P344" s="839"/>
      <c r="Q344" s="852">
        <v>2209.39</v>
      </c>
    </row>
    <row r="345" spans="1:17" ht="14.4" customHeight="1" x14ac:dyDescent="0.3">
      <c r="A345" s="833" t="s">
        <v>562</v>
      </c>
      <c r="B345" s="834" t="s">
        <v>2837</v>
      </c>
      <c r="C345" s="834" t="s">
        <v>2553</v>
      </c>
      <c r="D345" s="834" t="s">
        <v>2915</v>
      </c>
      <c r="E345" s="834" t="s">
        <v>2690</v>
      </c>
      <c r="F345" s="851"/>
      <c r="G345" s="851"/>
      <c r="H345" s="851"/>
      <c r="I345" s="851"/>
      <c r="J345" s="851"/>
      <c r="K345" s="851"/>
      <c r="L345" s="851"/>
      <c r="M345" s="851"/>
      <c r="N345" s="851">
        <v>1</v>
      </c>
      <c r="O345" s="851">
        <v>11000</v>
      </c>
      <c r="P345" s="839"/>
      <c r="Q345" s="852">
        <v>11000</v>
      </c>
    </row>
    <row r="346" spans="1:17" ht="14.4" customHeight="1" x14ac:dyDescent="0.3">
      <c r="A346" s="833" t="s">
        <v>562</v>
      </c>
      <c r="B346" s="834" t="s">
        <v>2837</v>
      </c>
      <c r="C346" s="834" t="s">
        <v>2415</v>
      </c>
      <c r="D346" s="834" t="s">
        <v>2916</v>
      </c>
      <c r="E346" s="834" t="s">
        <v>2917</v>
      </c>
      <c r="F346" s="851">
        <v>14</v>
      </c>
      <c r="G346" s="851">
        <v>447524</v>
      </c>
      <c r="H346" s="851">
        <v>1</v>
      </c>
      <c r="I346" s="851">
        <v>31966</v>
      </c>
      <c r="J346" s="851">
        <v>14</v>
      </c>
      <c r="K346" s="851">
        <v>447524</v>
      </c>
      <c r="L346" s="851">
        <v>1</v>
      </c>
      <c r="M346" s="851">
        <v>31966</v>
      </c>
      <c r="N346" s="851">
        <v>4</v>
      </c>
      <c r="O346" s="851">
        <v>127864</v>
      </c>
      <c r="P346" s="839">
        <v>0.2857142857142857</v>
      </c>
      <c r="Q346" s="852">
        <v>31966</v>
      </c>
    </row>
    <row r="347" spans="1:17" ht="14.4" customHeight="1" x14ac:dyDescent="0.3">
      <c r="A347" s="833" t="s">
        <v>562</v>
      </c>
      <c r="B347" s="834" t="s">
        <v>2837</v>
      </c>
      <c r="C347" s="834" t="s">
        <v>2415</v>
      </c>
      <c r="D347" s="834" t="s">
        <v>2918</v>
      </c>
      <c r="E347" s="834" t="s">
        <v>2919</v>
      </c>
      <c r="F347" s="851">
        <v>173</v>
      </c>
      <c r="G347" s="851">
        <v>2058181</v>
      </c>
      <c r="H347" s="851">
        <v>1.4065040650406504</v>
      </c>
      <c r="I347" s="851">
        <v>11897</v>
      </c>
      <c r="J347" s="851">
        <v>123</v>
      </c>
      <c r="K347" s="851">
        <v>1463331</v>
      </c>
      <c r="L347" s="851">
        <v>1</v>
      </c>
      <c r="M347" s="851">
        <v>11897</v>
      </c>
      <c r="N347" s="851">
        <v>182</v>
      </c>
      <c r="O347" s="851">
        <v>2165254</v>
      </c>
      <c r="P347" s="839">
        <v>1.4796747967479675</v>
      </c>
      <c r="Q347" s="852">
        <v>11897</v>
      </c>
    </row>
    <row r="348" spans="1:17" ht="14.4" customHeight="1" x14ac:dyDescent="0.3">
      <c r="A348" s="833" t="s">
        <v>562</v>
      </c>
      <c r="B348" s="834" t="s">
        <v>2837</v>
      </c>
      <c r="C348" s="834" t="s">
        <v>2415</v>
      </c>
      <c r="D348" s="834" t="s">
        <v>2920</v>
      </c>
      <c r="E348" s="834" t="s">
        <v>2921</v>
      </c>
      <c r="F348" s="851">
        <v>13</v>
      </c>
      <c r="G348" s="851">
        <v>10878</v>
      </c>
      <c r="H348" s="851">
        <v>3.2413587604290823</v>
      </c>
      <c r="I348" s="851">
        <v>836.76923076923072</v>
      </c>
      <c r="J348" s="851">
        <v>4</v>
      </c>
      <c r="K348" s="851">
        <v>3356</v>
      </c>
      <c r="L348" s="851">
        <v>1</v>
      </c>
      <c r="M348" s="851">
        <v>839</v>
      </c>
      <c r="N348" s="851">
        <v>6</v>
      </c>
      <c r="O348" s="851">
        <v>5069</v>
      </c>
      <c r="P348" s="839">
        <v>1.5104290822407629</v>
      </c>
      <c r="Q348" s="852">
        <v>844.83333333333337</v>
      </c>
    </row>
    <row r="349" spans="1:17" ht="14.4" customHeight="1" x14ac:dyDescent="0.3">
      <c r="A349" s="833" t="s">
        <v>562</v>
      </c>
      <c r="B349" s="834" t="s">
        <v>2837</v>
      </c>
      <c r="C349" s="834" t="s">
        <v>2415</v>
      </c>
      <c r="D349" s="834" t="s">
        <v>2745</v>
      </c>
      <c r="E349" s="834" t="s">
        <v>2746</v>
      </c>
      <c r="F349" s="851">
        <v>0</v>
      </c>
      <c r="G349" s="851">
        <v>0</v>
      </c>
      <c r="H349" s="851"/>
      <c r="I349" s="851"/>
      <c r="J349" s="851">
        <v>0</v>
      </c>
      <c r="K349" s="851">
        <v>0</v>
      </c>
      <c r="L349" s="851"/>
      <c r="M349" s="851"/>
      <c r="N349" s="851">
        <v>0</v>
      </c>
      <c r="O349" s="851">
        <v>0</v>
      </c>
      <c r="P349" s="839"/>
      <c r="Q349" s="852"/>
    </row>
    <row r="350" spans="1:17" ht="14.4" customHeight="1" x14ac:dyDescent="0.3">
      <c r="A350" s="833" t="s">
        <v>562</v>
      </c>
      <c r="B350" s="834" t="s">
        <v>2837</v>
      </c>
      <c r="C350" s="834" t="s">
        <v>2415</v>
      </c>
      <c r="D350" s="834" t="s">
        <v>2747</v>
      </c>
      <c r="E350" s="834" t="s">
        <v>2748</v>
      </c>
      <c r="F350" s="851">
        <v>190</v>
      </c>
      <c r="G350" s="851">
        <v>0</v>
      </c>
      <c r="H350" s="851"/>
      <c r="I350" s="851">
        <v>0</v>
      </c>
      <c r="J350" s="851">
        <v>181</v>
      </c>
      <c r="K350" s="851">
        <v>0</v>
      </c>
      <c r="L350" s="851"/>
      <c r="M350" s="851">
        <v>0</v>
      </c>
      <c r="N350" s="851">
        <v>142</v>
      </c>
      <c r="O350" s="851">
        <v>0</v>
      </c>
      <c r="P350" s="839"/>
      <c r="Q350" s="852">
        <v>0</v>
      </c>
    </row>
    <row r="351" spans="1:17" ht="14.4" customHeight="1" x14ac:dyDescent="0.3">
      <c r="A351" s="833" t="s">
        <v>562</v>
      </c>
      <c r="B351" s="834" t="s">
        <v>2837</v>
      </c>
      <c r="C351" s="834" t="s">
        <v>2415</v>
      </c>
      <c r="D351" s="834" t="s">
        <v>2922</v>
      </c>
      <c r="E351" s="834" t="s">
        <v>2923</v>
      </c>
      <c r="F351" s="851">
        <v>2</v>
      </c>
      <c r="G351" s="851">
        <v>0</v>
      </c>
      <c r="H351" s="851"/>
      <c r="I351" s="851">
        <v>0</v>
      </c>
      <c r="J351" s="851">
        <v>9</v>
      </c>
      <c r="K351" s="851">
        <v>0</v>
      </c>
      <c r="L351" s="851"/>
      <c r="M351" s="851">
        <v>0</v>
      </c>
      <c r="N351" s="851">
        <v>6</v>
      </c>
      <c r="O351" s="851">
        <v>0</v>
      </c>
      <c r="P351" s="839"/>
      <c r="Q351" s="852">
        <v>0</v>
      </c>
    </row>
    <row r="352" spans="1:17" ht="14.4" customHeight="1" x14ac:dyDescent="0.3">
      <c r="A352" s="833" t="s">
        <v>562</v>
      </c>
      <c r="B352" s="834" t="s">
        <v>2837</v>
      </c>
      <c r="C352" s="834" t="s">
        <v>2415</v>
      </c>
      <c r="D352" s="834" t="s">
        <v>2924</v>
      </c>
      <c r="E352" s="834" t="s">
        <v>2925</v>
      </c>
      <c r="F352" s="851">
        <v>10</v>
      </c>
      <c r="G352" s="851">
        <v>0</v>
      </c>
      <c r="H352" s="851"/>
      <c r="I352" s="851">
        <v>0</v>
      </c>
      <c r="J352" s="851">
        <v>19</v>
      </c>
      <c r="K352" s="851">
        <v>0</v>
      </c>
      <c r="L352" s="851"/>
      <c r="M352" s="851">
        <v>0</v>
      </c>
      <c r="N352" s="851">
        <v>14</v>
      </c>
      <c r="O352" s="851">
        <v>0</v>
      </c>
      <c r="P352" s="839"/>
      <c r="Q352" s="852">
        <v>0</v>
      </c>
    </row>
    <row r="353" spans="1:17" ht="14.4" customHeight="1" x14ac:dyDescent="0.3">
      <c r="A353" s="833" t="s">
        <v>562</v>
      </c>
      <c r="B353" s="834" t="s">
        <v>2837</v>
      </c>
      <c r="C353" s="834" t="s">
        <v>2415</v>
      </c>
      <c r="D353" s="834" t="s">
        <v>2749</v>
      </c>
      <c r="E353" s="834" t="s">
        <v>2750</v>
      </c>
      <c r="F353" s="851">
        <v>12</v>
      </c>
      <c r="G353" s="851">
        <v>0</v>
      </c>
      <c r="H353" s="851"/>
      <c r="I353" s="851">
        <v>0</v>
      </c>
      <c r="J353" s="851">
        <v>11</v>
      </c>
      <c r="K353" s="851">
        <v>0</v>
      </c>
      <c r="L353" s="851"/>
      <c r="M353" s="851">
        <v>0</v>
      </c>
      <c r="N353" s="851">
        <v>18</v>
      </c>
      <c r="O353" s="851">
        <v>0</v>
      </c>
      <c r="P353" s="839"/>
      <c r="Q353" s="852">
        <v>0</v>
      </c>
    </row>
    <row r="354" spans="1:17" ht="14.4" customHeight="1" x14ac:dyDescent="0.3">
      <c r="A354" s="833" t="s">
        <v>562</v>
      </c>
      <c r="B354" s="834" t="s">
        <v>2837</v>
      </c>
      <c r="C354" s="834" t="s">
        <v>2415</v>
      </c>
      <c r="D354" s="834" t="s">
        <v>2926</v>
      </c>
      <c r="E354" s="834" t="s">
        <v>2925</v>
      </c>
      <c r="F354" s="851"/>
      <c r="G354" s="851"/>
      <c r="H354" s="851"/>
      <c r="I354" s="851"/>
      <c r="J354" s="851"/>
      <c r="K354" s="851"/>
      <c r="L354" s="851"/>
      <c r="M354" s="851"/>
      <c r="N354" s="851">
        <v>1</v>
      </c>
      <c r="O354" s="851">
        <v>0</v>
      </c>
      <c r="P354" s="839"/>
      <c r="Q354" s="852">
        <v>0</v>
      </c>
    </row>
    <row r="355" spans="1:17" ht="14.4" customHeight="1" x14ac:dyDescent="0.3">
      <c r="A355" s="833" t="s">
        <v>562</v>
      </c>
      <c r="B355" s="834" t="s">
        <v>2837</v>
      </c>
      <c r="C355" s="834" t="s">
        <v>2415</v>
      </c>
      <c r="D355" s="834" t="s">
        <v>2438</v>
      </c>
      <c r="E355" s="834" t="s">
        <v>2439</v>
      </c>
      <c r="F355" s="851">
        <v>44</v>
      </c>
      <c r="G355" s="851">
        <v>11044</v>
      </c>
      <c r="H355" s="851">
        <v>0.74280333602367499</v>
      </c>
      <c r="I355" s="851">
        <v>251</v>
      </c>
      <c r="J355" s="851">
        <v>59</v>
      </c>
      <c r="K355" s="851">
        <v>14868</v>
      </c>
      <c r="L355" s="851">
        <v>1</v>
      </c>
      <c r="M355" s="851">
        <v>252</v>
      </c>
      <c r="N355" s="851">
        <v>54</v>
      </c>
      <c r="O355" s="851">
        <v>13716</v>
      </c>
      <c r="P355" s="839">
        <v>0.92251815980629537</v>
      </c>
      <c r="Q355" s="852">
        <v>254</v>
      </c>
    </row>
    <row r="356" spans="1:17" ht="14.4" customHeight="1" x14ac:dyDescent="0.3">
      <c r="A356" s="833" t="s">
        <v>562</v>
      </c>
      <c r="B356" s="834" t="s">
        <v>2837</v>
      </c>
      <c r="C356" s="834" t="s">
        <v>2415</v>
      </c>
      <c r="D356" s="834" t="s">
        <v>2927</v>
      </c>
      <c r="E356" s="834" t="s">
        <v>2925</v>
      </c>
      <c r="F356" s="851">
        <v>13</v>
      </c>
      <c r="G356" s="851">
        <v>0</v>
      </c>
      <c r="H356" s="851"/>
      <c r="I356" s="851">
        <v>0</v>
      </c>
      <c r="J356" s="851">
        <v>10</v>
      </c>
      <c r="K356" s="851">
        <v>0</v>
      </c>
      <c r="L356" s="851"/>
      <c r="M356" s="851">
        <v>0</v>
      </c>
      <c r="N356" s="851">
        <v>8</v>
      </c>
      <c r="O356" s="851">
        <v>0</v>
      </c>
      <c r="P356" s="839"/>
      <c r="Q356" s="852">
        <v>0</v>
      </c>
    </row>
    <row r="357" spans="1:17" ht="14.4" customHeight="1" x14ac:dyDescent="0.3">
      <c r="A357" s="833" t="s">
        <v>562</v>
      </c>
      <c r="B357" s="834" t="s">
        <v>2837</v>
      </c>
      <c r="C357" s="834" t="s">
        <v>2415</v>
      </c>
      <c r="D357" s="834" t="s">
        <v>2928</v>
      </c>
      <c r="E357" s="834" t="s">
        <v>2929</v>
      </c>
      <c r="F357" s="851">
        <v>75</v>
      </c>
      <c r="G357" s="851">
        <v>410700</v>
      </c>
      <c r="H357" s="851">
        <v>1.171875</v>
      </c>
      <c r="I357" s="851">
        <v>5476</v>
      </c>
      <c r="J357" s="851">
        <v>64</v>
      </c>
      <c r="K357" s="851">
        <v>350464</v>
      </c>
      <c r="L357" s="851">
        <v>1</v>
      </c>
      <c r="M357" s="851">
        <v>5476</v>
      </c>
      <c r="N357" s="851">
        <v>61</v>
      </c>
      <c r="O357" s="851">
        <v>334036</v>
      </c>
      <c r="P357" s="839">
        <v>0.953125</v>
      </c>
      <c r="Q357" s="852">
        <v>5476</v>
      </c>
    </row>
    <row r="358" spans="1:17" ht="14.4" customHeight="1" x14ac:dyDescent="0.3">
      <c r="A358" s="833" t="s">
        <v>562</v>
      </c>
      <c r="B358" s="834" t="s">
        <v>2837</v>
      </c>
      <c r="C358" s="834" t="s">
        <v>2415</v>
      </c>
      <c r="D358" s="834" t="s">
        <v>2930</v>
      </c>
      <c r="E358" s="834" t="s">
        <v>2931</v>
      </c>
      <c r="F358" s="851">
        <v>84</v>
      </c>
      <c r="G358" s="851">
        <v>2013144</v>
      </c>
      <c r="H358" s="851">
        <v>0.8936170212765957</v>
      </c>
      <c r="I358" s="851">
        <v>23966</v>
      </c>
      <c r="J358" s="851">
        <v>94</v>
      </c>
      <c r="K358" s="851">
        <v>2252804</v>
      </c>
      <c r="L358" s="851">
        <v>1</v>
      </c>
      <c r="M358" s="851">
        <v>23966</v>
      </c>
      <c r="N358" s="851">
        <v>89</v>
      </c>
      <c r="O358" s="851">
        <v>2132974</v>
      </c>
      <c r="P358" s="839">
        <v>0.94680851063829785</v>
      </c>
      <c r="Q358" s="852">
        <v>23966</v>
      </c>
    </row>
    <row r="359" spans="1:17" ht="14.4" customHeight="1" x14ac:dyDescent="0.3">
      <c r="A359" s="833" t="s">
        <v>562</v>
      </c>
      <c r="B359" s="834" t="s">
        <v>2837</v>
      </c>
      <c r="C359" s="834" t="s">
        <v>2415</v>
      </c>
      <c r="D359" s="834" t="s">
        <v>2932</v>
      </c>
      <c r="E359" s="834" t="s">
        <v>2933</v>
      </c>
      <c r="F359" s="851">
        <v>98</v>
      </c>
      <c r="G359" s="851">
        <v>654248</v>
      </c>
      <c r="H359" s="851">
        <v>0.85964912280701755</v>
      </c>
      <c r="I359" s="851">
        <v>6676</v>
      </c>
      <c r="J359" s="851">
        <v>114</v>
      </c>
      <c r="K359" s="851">
        <v>761064</v>
      </c>
      <c r="L359" s="851">
        <v>1</v>
      </c>
      <c r="M359" s="851">
        <v>6676</v>
      </c>
      <c r="N359" s="851">
        <v>119</v>
      </c>
      <c r="O359" s="851">
        <v>794444</v>
      </c>
      <c r="P359" s="839">
        <v>1.0438596491228069</v>
      </c>
      <c r="Q359" s="852">
        <v>6676</v>
      </c>
    </row>
    <row r="360" spans="1:17" ht="14.4" customHeight="1" x14ac:dyDescent="0.3">
      <c r="A360" s="833" t="s">
        <v>562</v>
      </c>
      <c r="B360" s="834" t="s">
        <v>2837</v>
      </c>
      <c r="C360" s="834" t="s">
        <v>2415</v>
      </c>
      <c r="D360" s="834" t="s">
        <v>2934</v>
      </c>
      <c r="E360" s="834" t="s">
        <v>2925</v>
      </c>
      <c r="F360" s="851"/>
      <c r="G360" s="851"/>
      <c r="H360" s="851"/>
      <c r="I360" s="851"/>
      <c r="J360" s="851">
        <v>1</v>
      </c>
      <c r="K360" s="851">
        <v>0</v>
      </c>
      <c r="L360" s="851"/>
      <c r="M360" s="851">
        <v>0</v>
      </c>
      <c r="N360" s="851">
        <v>2</v>
      </c>
      <c r="O360" s="851">
        <v>0</v>
      </c>
      <c r="P360" s="839"/>
      <c r="Q360" s="852">
        <v>0</v>
      </c>
    </row>
    <row r="361" spans="1:17" ht="14.4" customHeight="1" x14ac:dyDescent="0.3">
      <c r="A361" s="833" t="s">
        <v>562</v>
      </c>
      <c r="B361" s="834" t="s">
        <v>2837</v>
      </c>
      <c r="C361" s="834" t="s">
        <v>2415</v>
      </c>
      <c r="D361" s="834" t="s">
        <v>2935</v>
      </c>
      <c r="E361" s="834" t="s">
        <v>2936</v>
      </c>
      <c r="F361" s="851">
        <v>73</v>
      </c>
      <c r="G361" s="851">
        <v>2041518</v>
      </c>
      <c r="H361" s="851">
        <v>1.0428571428571429</v>
      </c>
      <c r="I361" s="851">
        <v>27966</v>
      </c>
      <c r="J361" s="851">
        <v>70</v>
      </c>
      <c r="K361" s="851">
        <v>1957620</v>
      </c>
      <c r="L361" s="851">
        <v>1</v>
      </c>
      <c r="M361" s="851">
        <v>27966</v>
      </c>
      <c r="N361" s="851">
        <v>64</v>
      </c>
      <c r="O361" s="851">
        <v>1789824</v>
      </c>
      <c r="P361" s="839">
        <v>0.91428571428571426</v>
      </c>
      <c r="Q361" s="852">
        <v>27966</v>
      </c>
    </row>
    <row r="362" spans="1:17" ht="14.4" customHeight="1" x14ac:dyDescent="0.3">
      <c r="A362" s="833" t="s">
        <v>562</v>
      </c>
      <c r="B362" s="834" t="s">
        <v>2837</v>
      </c>
      <c r="C362" s="834" t="s">
        <v>2415</v>
      </c>
      <c r="D362" s="834" t="s">
        <v>2454</v>
      </c>
      <c r="E362" s="834" t="s">
        <v>2455</v>
      </c>
      <c r="F362" s="851">
        <v>49</v>
      </c>
      <c r="G362" s="851">
        <v>18272</v>
      </c>
      <c r="H362" s="851">
        <v>0.80101705317609928</v>
      </c>
      <c r="I362" s="851">
        <v>372.89795918367349</v>
      </c>
      <c r="J362" s="851">
        <v>61</v>
      </c>
      <c r="K362" s="851">
        <v>22811</v>
      </c>
      <c r="L362" s="851">
        <v>1</v>
      </c>
      <c r="M362" s="851">
        <v>373.95081967213116</v>
      </c>
      <c r="N362" s="851">
        <v>48</v>
      </c>
      <c r="O362" s="851">
        <v>18040</v>
      </c>
      <c r="P362" s="839">
        <v>0.7908465214151067</v>
      </c>
      <c r="Q362" s="852">
        <v>375.83333333333331</v>
      </c>
    </row>
    <row r="363" spans="1:17" ht="14.4" customHeight="1" x14ac:dyDescent="0.3">
      <c r="A363" s="833" t="s">
        <v>562</v>
      </c>
      <c r="B363" s="834" t="s">
        <v>2837</v>
      </c>
      <c r="C363" s="834" t="s">
        <v>2415</v>
      </c>
      <c r="D363" s="834" t="s">
        <v>2785</v>
      </c>
      <c r="E363" s="834" t="s">
        <v>2786</v>
      </c>
      <c r="F363" s="851">
        <v>18</v>
      </c>
      <c r="G363" s="851">
        <v>0</v>
      </c>
      <c r="H363" s="851"/>
      <c r="I363" s="851">
        <v>0</v>
      </c>
      <c r="J363" s="851">
        <v>21</v>
      </c>
      <c r="K363" s="851">
        <v>0</v>
      </c>
      <c r="L363" s="851"/>
      <c r="M363" s="851">
        <v>0</v>
      </c>
      <c r="N363" s="851">
        <v>15</v>
      </c>
      <c r="O363" s="851">
        <v>0</v>
      </c>
      <c r="P363" s="839"/>
      <c r="Q363" s="852">
        <v>0</v>
      </c>
    </row>
    <row r="364" spans="1:17" ht="14.4" customHeight="1" x14ac:dyDescent="0.3">
      <c r="A364" s="833" t="s">
        <v>562</v>
      </c>
      <c r="B364" s="834" t="s">
        <v>2937</v>
      </c>
      <c r="C364" s="834" t="s">
        <v>2415</v>
      </c>
      <c r="D364" s="834" t="s">
        <v>2938</v>
      </c>
      <c r="E364" s="834" t="s">
        <v>2939</v>
      </c>
      <c r="F364" s="851"/>
      <c r="G364" s="851"/>
      <c r="H364" s="851"/>
      <c r="I364" s="851"/>
      <c r="J364" s="851"/>
      <c r="K364" s="851"/>
      <c r="L364" s="851"/>
      <c r="M364" s="851"/>
      <c r="N364" s="851">
        <v>1</v>
      </c>
      <c r="O364" s="851">
        <v>2777</v>
      </c>
      <c r="P364" s="839"/>
      <c r="Q364" s="852">
        <v>2777</v>
      </c>
    </row>
    <row r="365" spans="1:17" ht="14.4" customHeight="1" x14ac:dyDescent="0.3">
      <c r="A365" s="833" t="s">
        <v>562</v>
      </c>
      <c r="B365" s="834" t="s">
        <v>2940</v>
      </c>
      <c r="C365" s="834" t="s">
        <v>2415</v>
      </c>
      <c r="D365" s="834" t="s">
        <v>2941</v>
      </c>
      <c r="E365" s="834" t="s">
        <v>2942</v>
      </c>
      <c r="F365" s="851">
        <v>1</v>
      </c>
      <c r="G365" s="851">
        <v>2564</v>
      </c>
      <c r="H365" s="851"/>
      <c r="I365" s="851">
        <v>2564</v>
      </c>
      <c r="J365" s="851"/>
      <c r="K365" s="851"/>
      <c r="L365" s="851"/>
      <c r="M365" s="851"/>
      <c r="N365" s="851"/>
      <c r="O365" s="851"/>
      <c r="P365" s="839"/>
      <c r="Q365" s="852"/>
    </row>
    <row r="366" spans="1:17" ht="14.4" customHeight="1" x14ac:dyDescent="0.3">
      <c r="A366" s="833" t="s">
        <v>562</v>
      </c>
      <c r="B366" s="834" t="s">
        <v>2940</v>
      </c>
      <c r="C366" s="834" t="s">
        <v>2415</v>
      </c>
      <c r="D366" s="834" t="s">
        <v>2943</v>
      </c>
      <c r="E366" s="834" t="s">
        <v>2944</v>
      </c>
      <c r="F366" s="851">
        <v>1</v>
      </c>
      <c r="G366" s="851">
        <v>3121</v>
      </c>
      <c r="H366" s="851"/>
      <c r="I366" s="851">
        <v>3121</v>
      </c>
      <c r="J366" s="851"/>
      <c r="K366" s="851"/>
      <c r="L366" s="851"/>
      <c r="M366" s="851"/>
      <c r="N366" s="851"/>
      <c r="O366" s="851"/>
      <c r="P366" s="839"/>
      <c r="Q366" s="852"/>
    </row>
    <row r="367" spans="1:17" ht="14.4" customHeight="1" x14ac:dyDescent="0.3">
      <c r="A367" s="833" t="s">
        <v>562</v>
      </c>
      <c r="B367" s="834" t="s">
        <v>2940</v>
      </c>
      <c r="C367" s="834" t="s">
        <v>2415</v>
      </c>
      <c r="D367" s="834" t="s">
        <v>2945</v>
      </c>
      <c r="E367" s="834" t="s">
        <v>2946</v>
      </c>
      <c r="F367" s="851"/>
      <c r="G367" s="851"/>
      <c r="H367" s="851"/>
      <c r="I367" s="851"/>
      <c r="J367" s="851"/>
      <c r="K367" s="851"/>
      <c r="L367" s="851"/>
      <c r="M367" s="851"/>
      <c r="N367" s="851">
        <v>1</v>
      </c>
      <c r="O367" s="851">
        <v>3338</v>
      </c>
      <c r="P367" s="839"/>
      <c r="Q367" s="852">
        <v>3338</v>
      </c>
    </row>
    <row r="368" spans="1:17" ht="14.4" customHeight="1" x14ac:dyDescent="0.3">
      <c r="A368" s="833" t="s">
        <v>562</v>
      </c>
      <c r="B368" s="834" t="s">
        <v>2947</v>
      </c>
      <c r="C368" s="834" t="s">
        <v>2415</v>
      </c>
      <c r="D368" s="834" t="s">
        <v>2948</v>
      </c>
      <c r="E368" s="834" t="s">
        <v>2949</v>
      </c>
      <c r="F368" s="851"/>
      <c r="G368" s="851"/>
      <c r="H368" s="851"/>
      <c r="I368" s="851"/>
      <c r="J368" s="851">
        <v>1</v>
      </c>
      <c r="K368" s="851">
        <v>5088</v>
      </c>
      <c r="L368" s="851">
        <v>1</v>
      </c>
      <c r="M368" s="851">
        <v>5088</v>
      </c>
      <c r="N368" s="851"/>
      <c r="O368" s="851"/>
      <c r="P368" s="839"/>
      <c r="Q368" s="852"/>
    </row>
    <row r="369" spans="1:17" ht="14.4" customHeight="1" x14ac:dyDescent="0.3">
      <c r="A369" s="833" t="s">
        <v>562</v>
      </c>
      <c r="B369" s="834" t="s">
        <v>2947</v>
      </c>
      <c r="C369" s="834" t="s">
        <v>2415</v>
      </c>
      <c r="D369" s="834" t="s">
        <v>2950</v>
      </c>
      <c r="E369" s="834" t="s">
        <v>2951</v>
      </c>
      <c r="F369" s="851">
        <v>9</v>
      </c>
      <c r="G369" s="851">
        <v>3033</v>
      </c>
      <c r="H369" s="851">
        <v>2.2367256637168142</v>
      </c>
      <c r="I369" s="851">
        <v>337</v>
      </c>
      <c r="J369" s="851">
        <v>4</v>
      </c>
      <c r="K369" s="851">
        <v>1356</v>
      </c>
      <c r="L369" s="851">
        <v>1</v>
      </c>
      <c r="M369" s="851">
        <v>339</v>
      </c>
      <c r="N369" s="851">
        <v>7</v>
      </c>
      <c r="O369" s="851">
        <v>2401</v>
      </c>
      <c r="P369" s="839">
        <v>1.7706489675516224</v>
      </c>
      <c r="Q369" s="852">
        <v>343</v>
      </c>
    </row>
    <row r="370" spans="1:17" ht="14.4" customHeight="1" x14ac:dyDescent="0.3">
      <c r="A370" s="833" t="s">
        <v>562</v>
      </c>
      <c r="B370" s="834" t="s">
        <v>2947</v>
      </c>
      <c r="C370" s="834" t="s">
        <v>2415</v>
      </c>
      <c r="D370" s="834" t="s">
        <v>2952</v>
      </c>
      <c r="E370" s="834" t="s">
        <v>2953</v>
      </c>
      <c r="F370" s="851">
        <v>5</v>
      </c>
      <c r="G370" s="851">
        <v>4650</v>
      </c>
      <c r="H370" s="851">
        <v>2.494635193133047</v>
      </c>
      <c r="I370" s="851">
        <v>930</v>
      </c>
      <c r="J370" s="851">
        <v>2</v>
      </c>
      <c r="K370" s="851">
        <v>1864</v>
      </c>
      <c r="L370" s="851">
        <v>1</v>
      </c>
      <c r="M370" s="851">
        <v>932</v>
      </c>
      <c r="N370" s="851">
        <v>3</v>
      </c>
      <c r="O370" s="851">
        <v>2811</v>
      </c>
      <c r="P370" s="839">
        <v>1.5080472103004292</v>
      </c>
      <c r="Q370" s="852">
        <v>937</v>
      </c>
    </row>
    <row r="371" spans="1:17" ht="14.4" customHeight="1" x14ac:dyDescent="0.3">
      <c r="A371" s="833" t="s">
        <v>562</v>
      </c>
      <c r="B371" s="834" t="s">
        <v>2947</v>
      </c>
      <c r="C371" s="834" t="s">
        <v>2415</v>
      </c>
      <c r="D371" s="834" t="s">
        <v>2954</v>
      </c>
      <c r="E371" s="834" t="s">
        <v>2955</v>
      </c>
      <c r="F371" s="851">
        <v>7</v>
      </c>
      <c r="G371" s="851">
        <v>13033</v>
      </c>
      <c r="H371" s="851">
        <v>0.63529125030465516</v>
      </c>
      <c r="I371" s="851">
        <v>1861.8571428571429</v>
      </c>
      <c r="J371" s="851">
        <v>11</v>
      </c>
      <c r="K371" s="851">
        <v>20515</v>
      </c>
      <c r="L371" s="851">
        <v>1</v>
      </c>
      <c r="M371" s="851">
        <v>1865</v>
      </c>
      <c r="N371" s="851">
        <v>12</v>
      </c>
      <c r="O371" s="851">
        <v>22512</v>
      </c>
      <c r="P371" s="839">
        <v>1.0973434072629784</v>
      </c>
      <c r="Q371" s="852">
        <v>1876</v>
      </c>
    </row>
    <row r="372" spans="1:17" ht="14.4" customHeight="1" x14ac:dyDescent="0.3">
      <c r="A372" s="833" t="s">
        <v>562</v>
      </c>
      <c r="B372" s="834" t="s">
        <v>2947</v>
      </c>
      <c r="C372" s="834" t="s">
        <v>2415</v>
      </c>
      <c r="D372" s="834" t="s">
        <v>2456</v>
      </c>
      <c r="E372" s="834" t="s">
        <v>2457</v>
      </c>
      <c r="F372" s="851"/>
      <c r="G372" s="851"/>
      <c r="H372" s="851"/>
      <c r="I372" s="851"/>
      <c r="J372" s="851">
        <v>1</v>
      </c>
      <c r="K372" s="851">
        <v>0</v>
      </c>
      <c r="L372" s="851"/>
      <c r="M372" s="851">
        <v>0</v>
      </c>
      <c r="N372" s="851"/>
      <c r="O372" s="851"/>
      <c r="P372" s="839"/>
      <c r="Q372" s="852"/>
    </row>
    <row r="373" spans="1:17" ht="14.4" customHeight="1" x14ac:dyDescent="0.3">
      <c r="A373" s="833" t="s">
        <v>562</v>
      </c>
      <c r="B373" s="834" t="s">
        <v>2947</v>
      </c>
      <c r="C373" s="834" t="s">
        <v>2415</v>
      </c>
      <c r="D373" s="834" t="s">
        <v>2956</v>
      </c>
      <c r="E373" s="834" t="s">
        <v>2957</v>
      </c>
      <c r="F373" s="851">
        <v>1</v>
      </c>
      <c r="G373" s="851">
        <v>556</v>
      </c>
      <c r="H373" s="851"/>
      <c r="I373" s="851">
        <v>556</v>
      </c>
      <c r="J373" s="851"/>
      <c r="K373" s="851"/>
      <c r="L373" s="851"/>
      <c r="M373" s="851"/>
      <c r="N373" s="851"/>
      <c r="O373" s="851"/>
      <c r="P373" s="839"/>
      <c r="Q373" s="852"/>
    </row>
    <row r="374" spans="1:17" ht="14.4" customHeight="1" x14ac:dyDescent="0.3">
      <c r="A374" s="833" t="s">
        <v>562</v>
      </c>
      <c r="B374" s="834" t="s">
        <v>2458</v>
      </c>
      <c r="C374" s="834" t="s">
        <v>2415</v>
      </c>
      <c r="D374" s="834" t="s">
        <v>2420</v>
      </c>
      <c r="E374" s="834" t="s">
        <v>2421</v>
      </c>
      <c r="F374" s="851"/>
      <c r="G374" s="851"/>
      <c r="H374" s="851"/>
      <c r="I374" s="851"/>
      <c r="J374" s="851"/>
      <c r="K374" s="851"/>
      <c r="L374" s="851"/>
      <c r="M374" s="851"/>
      <c r="N374" s="851">
        <v>1</v>
      </c>
      <c r="O374" s="851">
        <v>5</v>
      </c>
      <c r="P374" s="839"/>
      <c r="Q374" s="852">
        <v>5</v>
      </c>
    </row>
    <row r="375" spans="1:17" ht="14.4" customHeight="1" x14ac:dyDescent="0.3">
      <c r="A375" s="833" t="s">
        <v>562</v>
      </c>
      <c r="B375" s="834" t="s">
        <v>2958</v>
      </c>
      <c r="C375" s="834" t="s">
        <v>2415</v>
      </c>
      <c r="D375" s="834" t="s">
        <v>2959</v>
      </c>
      <c r="E375" s="834" t="s">
        <v>2960</v>
      </c>
      <c r="F375" s="851"/>
      <c r="G375" s="851"/>
      <c r="H375" s="851"/>
      <c r="I375" s="851"/>
      <c r="J375" s="851"/>
      <c r="K375" s="851"/>
      <c r="L375" s="851"/>
      <c r="M375" s="851"/>
      <c r="N375" s="851">
        <v>8</v>
      </c>
      <c r="O375" s="851">
        <v>2032</v>
      </c>
      <c r="P375" s="839"/>
      <c r="Q375" s="852">
        <v>254</v>
      </c>
    </row>
    <row r="376" spans="1:17" ht="14.4" customHeight="1" x14ac:dyDescent="0.3">
      <c r="A376" s="833" t="s">
        <v>562</v>
      </c>
      <c r="B376" s="834" t="s">
        <v>2958</v>
      </c>
      <c r="C376" s="834" t="s">
        <v>2415</v>
      </c>
      <c r="D376" s="834" t="s">
        <v>2961</v>
      </c>
      <c r="E376" s="834" t="s">
        <v>2962</v>
      </c>
      <c r="F376" s="851"/>
      <c r="G376" s="851"/>
      <c r="H376" s="851"/>
      <c r="I376" s="851"/>
      <c r="J376" s="851"/>
      <c r="K376" s="851"/>
      <c r="L376" s="851"/>
      <c r="M376" s="851"/>
      <c r="N376" s="851">
        <v>16</v>
      </c>
      <c r="O376" s="851">
        <v>7008</v>
      </c>
      <c r="P376" s="839"/>
      <c r="Q376" s="852">
        <v>438</v>
      </c>
    </row>
    <row r="377" spans="1:17" ht="14.4" customHeight="1" x14ac:dyDescent="0.3">
      <c r="A377" s="833" t="s">
        <v>562</v>
      </c>
      <c r="B377" s="834" t="s">
        <v>2958</v>
      </c>
      <c r="C377" s="834" t="s">
        <v>2415</v>
      </c>
      <c r="D377" s="834" t="s">
        <v>2963</v>
      </c>
      <c r="E377" s="834" t="s">
        <v>2964</v>
      </c>
      <c r="F377" s="851"/>
      <c r="G377" s="851"/>
      <c r="H377" s="851"/>
      <c r="I377" s="851"/>
      <c r="J377" s="851"/>
      <c r="K377" s="851"/>
      <c r="L377" s="851"/>
      <c r="M377" s="851"/>
      <c r="N377" s="851">
        <v>8</v>
      </c>
      <c r="O377" s="851">
        <v>7336</v>
      </c>
      <c r="P377" s="839"/>
      <c r="Q377" s="852">
        <v>917</v>
      </c>
    </row>
    <row r="378" spans="1:17" ht="14.4" customHeight="1" x14ac:dyDescent="0.3">
      <c r="A378" s="833" t="s">
        <v>562</v>
      </c>
      <c r="B378" s="834" t="s">
        <v>2958</v>
      </c>
      <c r="C378" s="834" t="s">
        <v>2415</v>
      </c>
      <c r="D378" s="834" t="s">
        <v>2965</v>
      </c>
      <c r="E378" s="834" t="s">
        <v>2966</v>
      </c>
      <c r="F378" s="851">
        <v>1</v>
      </c>
      <c r="G378" s="851">
        <v>1133</v>
      </c>
      <c r="H378" s="851"/>
      <c r="I378" s="851">
        <v>1133</v>
      </c>
      <c r="J378" s="851"/>
      <c r="K378" s="851"/>
      <c r="L378" s="851"/>
      <c r="M378" s="851"/>
      <c r="N378" s="851">
        <v>1</v>
      </c>
      <c r="O378" s="851">
        <v>1148</v>
      </c>
      <c r="P378" s="839"/>
      <c r="Q378" s="852">
        <v>1148</v>
      </c>
    </row>
    <row r="379" spans="1:17" ht="14.4" customHeight="1" x14ac:dyDescent="0.3">
      <c r="A379" s="833" t="s">
        <v>562</v>
      </c>
      <c r="B379" s="834" t="s">
        <v>2958</v>
      </c>
      <c r="C379" s="834" t="s">
        <v>2415</v>
      </c>
      <c r="D379" s="834" t="s">
        <v>2967</v>
      </c>
      <c r="E379" s="834" t="s">
        <v>2968</v>
      </c>
      <c r="F379" s="851"/>
      <c r="G379" s="851"/>
      <c r="H379" s="851"/>
      <c r="I379" s="851"/>
      <c r="J379" s="851"/>
      <c r="K379" s="851"/>
      <c r="L379" s="851"/>
      <c r="M379" s="851"/>
      <c r="N379" s="851">
        <v>16</v>
      </c>
      <c r="O379" s="851">
        <v>31696</v>
      </c>
      <c r="P379" s="839"/>
      <c r="Q379" s="852">
        <v>1981</v>
      </c>
    </row>
    <row r="380" spans="1:17" ht="14.4" customHeight="1" x14ac:dyDescent="0.3">
      <c r="A380" s="833" t="s">
        <v>562</v>
      </c>
      <c r="B380" s="834" t="s">
        <v>2958</v>
      </c>
      <c r="C380" s="834" t="s">
        <v>2415</v>
      </c>
      <c r="D380" s="834" t="s">
        <v>2969</v>
      </c>
      <c r="E380" s="834" t="s">
        <v>2970</v>
      </c>
      <c r="F380" s="851"/>
      <c r="G380" s="851"/>
      <c r="H380" s="851"/>
      <c r="I380" s="851"/>
      <c r="J380" s="851"/>
      <c r="K380" s="851"/>
      <c r="L380" s="851"/>
      <c r="M380" s="851"/>
      <c r="N380" s="851">
        <v>14</v>
      </c>
      <c r="O380" s="851">
        <v>45990</v>
      </c>
      <c r="P380" s="839"/>
      <c r="Q380" s="852">
        <v>3285</v>
      </c>
    </row>
    <row r="381" spans="1:17" ht="14.4" customHeight="1" x14ac:dyDescent="0.3">
      <c r="A381" s="833" t="s">
        <v>562</v>
      </c>
      <c r="B381" s="834" t="s">
        <v>2958</v>
      </c>
      <c r="C381" s="834" t="s">
        <v>2415</v>
      </c>
      <c r="D381" s="834" t="s">
        <v>2971</v>
      </c>
      <c r="E381" s="834" t="s">
        <v>2972</v>
      </c>
      <c r="F381" s="851"/>
      <c r="G381" s="851"/>
      <c r="H381" s="851"/>
      <c r="I381" s="851"/>
      <c r="J381" s="851"/>
      <c r="K381" s="851"/>
      <c r="L381" s="851"/>
      <c r="M381" s="851"/>
      <c r="N381" s="851">
        <v>32</v>
      </c>
      <c r="O381" s="851">
        <v>1408</v>
      </c>
      <c r="P381" s="839"/>
      <c r="Q381" s="852">
        <v>44</v>
      </c>
    </row>
    <row r="382" spans="1:17" ht="14.4" customHeight="1" x14ac:dyDescent="0.3">
      <c r="A382" s="833" t="s">
        <v>562</v>
      </c>
      <c r="B382" s="834" t="s">
        <v>2958</v>
      </c>
      <c r="C382" s="834" t="s">
        <v>2415</v>
      </c>
      <c r="D382" s="834" t="s">
        <v>2973</v>
      </c>
      <c r="E382" s="834" t="s">
        <v>2974</v>
      </c>
      <c r="F382" s="851"/>
      <c r="G382" s="851"/>
      <c r="H382" s="851"/>
      <c r="I382" s="851"/>
      <c r="J382" s="851"/>
      <c r="K382" s="851"/>
      <c r="L382" s="851"/>
      <c r="M382" s="851"/>
      <c r="N382" s="851">
        <v>8</v>
      </c>
      <c r="O382" s="851">
        <v>12144</v>
      </c>
      <c r="P382" s="839"/>
      <c r="Q382" s="852">
        <v>1518</v>
      </c>
    </row>
    <row r="383" spans="1:17" ht="14.4" customHeight="1" x14ac:dyDescent="0.3">
      <c r="A383" s="833" t="s">
        <v>562</v>
      </c>
      <c r="B383" s="834" t="s">
        <v>2958</v>
      </c>
      <c r="C383" s="834" t="s">
        <v>2415</v>
      </c>
      <c r="D383" s="834" t="s">
        <v>2975</v>
      </c>
      <c r="E383" s="834" t="s">
        <v>2976</v>
      </c>
      <c r="F383" s="851"/>
      <c r="G383" s="851"/>
      <c r="H383" s="851"/>
      <c r="I383" s="851"/>
      <c r="J383" s="851"/>
      <c r="K383" s="851"/>
      <c r="L383" s="851"/>
      <c r="M383" s="851"/>
      <c r="N383" s="851">
        <v>10</v>
      </c>
      <c r="O383" s="851">
        <v>6230</v>
      </c>
      <c r="P383" s="839"/>
      <c r="Q383" s="852">
        <v>623</v>
      </c>
    </row>
    <row r="384" spans="1:17" ht="14.4" customHeight="1" x14ac:dyDescent="0.3">
      <c r="A384" s="833" t="s">
        <v>562</v>
      </c>
      <c r="B384" s="834" t="s">
        <v>2977</v>
      </c>
      <c r="C384" s="834" t="s">
        <v>2415</v>
      </c>
      <c r="D384" s="834" t="s">
        <v>2727</v>
      </c>
      <c r="E384" s="834" t="s">
        <v>2728</v>
      </c>
      <c r="F384" s="851"/>
      <c r="G384" s="851"/>
      <c r="H384" s="851"/>
      <c r="I384" s="851"/>
      <c r="J384" s="851"/>
      <c r="K384" s="851"/>
      <c r="L384" s="851"/>
      <c r="M384" s="851"/>
      <c r="N384" s="851">
        <v>3</v>
      </c>
      <c r="O384" s="851">
        <v>528</v>
      </c>
      <c r="P384" s="839"/>
      <c r="Q384" s="852">
        <v>176</v>
      </c>
    </row>
    <row r="385" spans="1:17" ht="14.4" customHeight="1" x14ac:dyDescent="0.3">
      <c r="A385" s="833" t="s">
        <v>562</v>
      </c>
      <c r="B385" s="834" t="s">
        <v>2977</v>
      </c>
      <c r="C385" s="834" t="s">
        <v>2415</v>
      </c>
      <c r="D385" s="834" t="s">
        <v>2978</v>
      </c>
      <c r="E385" s="834" t="s">
        <v>2979</v>
      </c>
      <c r="F385" s="851"/>
      <c r="G385" s="851"/>
      <c r="H385" s="851"/>
      <c r="I385" s="851"/>
      <c r="J385" s="851"/>
      <c r="K385" s="851"/>
      <c r="L385" s="851"/>
      <c r="M385" s="851"/>
      <c r="N385" s="851">
        <v>1</v>
      </c>
      <c r="O385" s="851">
        <v>5255</v>
      </c>
      <c r="P385" s="839"/>
      <c r="Q385" s="852">
        <v>5255</v>
      </c>
    </row>
    <row r="386" spans="1:17" ht="14.4" customHeight="1" x14ac:dyDescent="0.3">
      <c r="A386" s="833" t="s">
        <v>562</v>
      </c>
      <c r="B386" s="834" t="s">
        <v>2980</v>
      </c>
      <c r="C386" s="834" t="s">
        <v>2415</v>
      </c>
      <c r="D386" s="834" t="s">
        <v>2981</v>
      </c>
      <c r="E386" s="834" t="s">
        <v>2982</v>
      </c>
      <c r="F386" s="851">
        <v>183</v>
      </c>
      <c r="G386" s="851">
        <v>146581</v>
      </c>
      <c r="H386" s="851">
        <v>0.90931141439205954</v>
      </c>
      <c r="I386" s="851">
        <v>800.98907103825138</v>
      </c>
      <c r="J386" s="851">
        <v>201</v>
      </c>
      <c r="K386" s="851">
        <v>161200</v>
      </c>
      <c r="L386" s="851">
        <v>1</v>
      </c>
      <c r="M386" s="851">
        <v>801.99004975124376</v>
      </c>
      <c r="N386" s="851">
        <v>225</v>
      </c>
      <c r="O386" s="851">
        <v>181779</v>
      </c>
      <c r="P386" s="839">
        <v>1.1276612903225807</v>
      </c>
      <c r="Q386" s="852">
        <v>807.90666666666664</v>
      </c>
    </row>
    <row r="387" spans="1:17" ht="14.4" customHeight="1" x14ac:dyDescent="0.3">
      <c r="A387" s="833" t="s">
        <v>2983</v>
      </c>
      <c r="B387" s="834" t="s">
        <v>2404</v>
      </c>
      <c r="C387" s="834" t="s">
        <v>2415</v>
      </c>
      <c r="D387" s="834" t="s">
        <v>2418</v>
      </c>
      <c r="E387" s="834" t="s">
        <v>2419</v>
      </c>
      <c r="F387" s="851"/>
      <c r="G387" s="851"/>
      <c r="H387" s="851"/>
      <c r="I387" s="851"/>
      <c r="J387" s="851">
        <v>2</v>
      </c>
      <c r="K387" s="851">
        <v>74</v>
      </c>
      <c r="L387" s="851">
        <v>1</v>
      </c>
      <c r="M387" s="851">
        <v>37</v>
      </c>
      <c r="N387" s="851">
        <v>5</v>
      </c>
      <c r="O387" s="851">
        <v>190</v>
      </c>
      <c r="P387" s="839">
        <v>2.5675675675675675</v>
      </c>
      <c r="Q387" s="852">
        <v>38</v>
      </c>
    </row>
    <row r="388" spans="1:17" ht="14.4" customHeight="1" x14ac:dyDescent="0.3">
      <c r="A388" s="833" t="s">
        <v>2983</v>
      </c>
      <c r="B388" s="834" t="s">
        <v>2404</v>
      </c>
      <c r="C388" s="834" t="s">
        <v>2415</v>
      </c>
      <c r="D388" s="834" t="s">
        <v>2428</v>
      </c>
      <c r="E388" s="834" t="s">
        <v>2429</v>
      </c>
      <c r="F388" s="851">
        <v>11</v>
      </c>
      <c r="G388" s="851">
        <v>1386</v>
      </c>
      <c r="H388" s="851">
        <v>1.5590551181102361</v>
      </c>
      <c r="I388" s="851">
        <v>126</v>
      </c>
      <c r="J388" s="851">
        <v>7</v>
      </c>
      <c r="K388" s="851">
        <v>889</v>
      </c>
      <c r="L388" s="851">
        <v>1</v>
      </c>
      <c r="M388" s="851">
        <v>127</v>
      </c>
      <c r="N388" s="851">
        <v>7</v>
      </c>
      <c r="O388" s="851">
        <v>882</v>
      </c>
      <c r="P388" s="839">
        <v>0.99212598425196852</v>
      </c>
      <c r="Q388" s="852">
        <v>126</v>
      </c>
    </row>
    <row r="389" spans="1:17" ht="14.4" customHeight="1" x14ac:dyDescent="0.3">
      <c r="A389" s="833" t="s">
        <v>2983</v>
      </c>
      <c r="B389" s="834" t="s">
        <v>2404</v>
      </c>
      <c r="C389" s="834" t="s">
        <v>2415</v>
      </c>
      <c r="D389" s="834" t="s">
        <v>2436</v>
      </c>
      <c r="E389" s="834" t="s">
        <v>2437</v>
      </c>
      <c r="F389" s="851">
        <v>4</v>
      </c>
      <c r="G389" s="851">
        <v>133.32</v>
      </c>
      <c r="H389" s="851">
        <v>1.3333333333333333</v>
      </c>
      <c r="I389" s="851">
        <v>33.33</v>
      </c>
      <c r="J389" s="851">
        <v>3</v>
      </c>
      <c r="K389" s="851">
        <v>99.99</v>
      </c>
      <c r="L389" s="851">
        <v>1</v>
      </c>
      <c r="M389" s="851">
        <v>33.33</v>
      </c>
      <c r="N389" s="851">
        <v>4</v>
      </c>
      <c r="O389" s="851">
        <v>133.32</v>
      </c>
      <c r="P389" s="839">
        <v>1.3333333333333333</v>
      </c>
      <c r="Q389" s="852">
        <v>33.33</v>
      </c>
    </row>
    <row r="390" spans="1:17" ht="14.4" customHeight="1" x14ac:dyDescent="0.3">
      <c r="A390" s="833" t="s">
        <v>2983</v>
      </c>
      <c r="B390" s="834" t="s">
        <v>2404</v>
      </c>
      <c r="C390" s="834" t="s">
        <v>2415</v>
      </c>
      <c r="D390" s="834" t="s">
        <v>2438</v>
      </c>
      <c r="E390" s="834" t="s">
        <v>2439</v>
      </c>
      <c r="F390" s="851">
        <v>8</v>
      </c>
      <c r="G390" s="851">
        <v>2008</v>
      </c>
      <c r="H390" s="851">
        <v>0.79682539682539677</v>
      </c>
      <c r="I390" s="851">
        <v>251</v>
      </c>
      <c r="J390" s="851">
        <v>10</v>
      </c>
      <c r="K390" s="851">
        <v>2520</v>
      </c>
      <c r="L390" s="851">
        <v>1</v>
      </c>
      <c r="M390" s="851">
        <v>252</v>
      </c>
      <c r="N390" s="851">
        <v>7</v>
      </c>
      <c r="O390" s="851">
        <v>1778</v>
      </c>
      <c r="P390" s="839">
        <v>0.7055555555555556</v>
      </c>
      <c r="Q390" s="852">
        <v>254</v>
      </c>
    </row>
    <row r="391" spans="1:17" ht="14.4" customHeight="1" x14ac:dyDescent="0.3">
      <c r="A391" s="833" t="s">
        <v>2983</v>
      </c>
      <c r="B391" s="834" t="s">
        <v>2404</v>
      </c>
      <c r="C391" s="834" t="s">
        <v>2415</v>
      </c>
      <c r="D391" s="834" t="s">
        <v>2454</v>
      </c>
      <c r="E391" s="834" t="s">
        <v>2455</v>
      </c>
      <c r="F391" s="851">
        <v>2</v>
      </c>
      <c r="G391" s="851">
        <v>746</v>
      </c>
      <c r="H391" s="851"/>
      <c r="I391" s="851">
        <v>373</v>
      </c>
      <c r="J391" s="851"/>
      <c r="K391" s="851"/>
      <c r="L391" s="851"/>
      <c r="M391" s="851"/>
      <c r="N391" s="851">
        <v>5</v>
      </c>
      <c r="O391" s="851">
        <v>1880</v>
      </c>
      <c r="P391" s="839"/>
      <c r="Q391" s="852">
        <v>376</v>
      </c>
    </row>
    <row r="392" spans="1:17" ht="14.4" customHeight="1" x14ac:dyDescent="0.3">
      <c r="A392" s="833" t="s">
        <v>2984</v>
      </c>
      <c r="B392" s="834" t="s">
        <v>2404</v>
      </c>
      <c r="C392" s="834" t="s">
        <v>2415</v>
      </c>
      <c r="D392" s="834" t="s">
        <v>2428</v>
      </c>
      <c r="E392" s="834" t="s">
        <v>2429</v>
      </c>
      <c r="F392" s="851"/>
      <c r="G392" s="851"/>
      <c r="H392" s="851"/>
      <c r="I392" s="851"/>
      <c r="J392" s="851"/>
      <c r="K392" s="851"/>
      <c r="L392" s="851"/>
      <c r="M392" s="851"/>
      <c r="N392" s="851">
        <v>2</v>
      </c>
      <c r="O392" s="851">
        <v>252</v>
      </c>
      <c r="P392" s="839"/>
      <c r="Q392" s="852">
        <v>126</v>
      </c>
    </row>
    <row r="393" spans="1:17" ht="14.4" customHeight="1" x14ac:dyDescent="0.3">
      <c r="A393" s="833" t="s">
        <v>2985</v>
      </c>
      <c r="B393" s="834" t="s">
        <v>2404</v>
      </c>
      <c r="C393" s="834" t="s">
        <v>2415</v>
      </c>
      <c r="D393" s="834" t="s">
        <v>2438</v>
      </c>
      <c r="E393" s="834" t="s">
        <v>2439</v>
      </c>
      <c r="F393" s="851">
        <v>1</v>
      </c>
      <c r="G393" s="851">
        <v>251</v>
      </c>
      <c r="H393" s="851">
        <v>0.14229024943310659</v>
      </c>
      <c r="I393" s="851">
        <v>251</v>
      </c>
      <c r="J393" s="851">
        <v>7</v>
      </c>
      <c r="K393" s="851">
        <v>1764</v>
      </c>
      <c r="L393" s="851">
        <v>1</v>
      </c>
      <c r="M393" s="851">
        <v>252</v>
      </c>
      <c r="N393" s="851">
        <v>3</v>
      </c>
      <c r="O393" s="851">
        <v>762</v>
      </c>
      <c r="P393" s="839">
        <v>0.43197278911564624</v>
      </c>
      <c r="Q393" s="852">
        <v>254</v>
      </c>
    </row>
    <row r="394" spans="1:17" ht="14.4" customHeight="1" x14ac:dyDescent="0.3">
      <c r="A394" s="833" t="s">
        <v>2986</v>
      </c>
      <c r="B394" s="834" t="s">
        <v>2404</v>
      </c>
      <c r="C394" s="834" t="s">
        <v>2415</v>
      </c>
      <c r="D394" s="834" t="s">
        <v>2418</v>
      </c>
      <c r="E394" s="834" t="s">
        <v>2419</v>
      </c>
      <c r="F394" s="851"/>
      <c r="G394" s="851"/>
      <c r="H394" s="851"/>
      <c r="I394" s="851"/>
      <c r="J394" s="851"/>
      <c r="K394" s="851"/>
      <c r="L394" s="851"/>
      <c r="M394" s="851"/>
      <c r="N394" s="851">
        <v>1</v>
      </c>
      <c r="O394" s="851">
        <v>38</v>
      </c>
      <c r="P394" s="839"/>
      <c r="Q394" s="852">
        <v>38</v>
      </c>
    </row>
    <row r="395" spans="1:17" ht="14.4" customHeight="1" x14ac:dyDescent="0.3">
      <c r="A395" s="833" t="s">
        <v>2986</v>
      </c>
      <c r="B395" s="834" t="s">
        <v>2404</v>
      </c>
      <c r="C395" s="834" t="s">
        <v>2415</v>
      </c>
      <c r="D395" s="834" t="s">
        <v>2428</v>
      </c>
      <c r="E395" s="834" t="s">
        <v>2429</v>
      </c>
      <c r="F395" s="851">
        <v>2</v>
      </c>
      <c r="G395" s="851">
        <v>252</v>
      </c>
      <c r="H395" s="851">
        <v>0.49606299212598426</v>
      </c>
      <c r="I395" s="851">
        <v>126</v>
      </c>
      <c r="J395" s="851">
        <v>4</v>
      </c>
      <c r="K395" s="851">
        <v>508</v>
      </c>
      <c r="L395" s="851">
        <v>1</v>
      </c>
      <c r="M395" s="851">
        <v>127</v>
      </c>
      <c r="N395" s="851">
        <v>2</v>
      </c>
      <c r="O395" s="851">
        <v>252</v>
      </c>
      <c r="P395" s="839">
        <v>0.49606299212598426</v>
      </c>
      <c r="Q395" s="852">
        <v>126</v>
      </c>
    </row>
    <row r="396" spans="1:17" ht="14.4" customHeight="1" x14ac:dyDescent="0.3">
      <c r="A396" s="833" t="s">
        <v>2986</v>
      </c>
      <c r="B396" s="834" t="s">
        <v>2404</v>
      </c>
      <c r="C396" s="834" t="s">
        <v>2415</v>
      </c>
      <c r="D396" s="834" t="s">
        <v>2438</v>
      </c>
      <c r="E396" s="834" t="s">
        <v>2439</v>
      </c>
      <c r="F396" s="851">
        <v>18</v>
      </c>
      <c r="G396" s="851">
        <v>4518</v>
      </c>
      <c r="H396" s="851">
        <v>0.52731092436974791</v>
      </c>
      <c r="I396" s="851">
        <v>251</v>
      </c>
      <c r="J396" s="851">
        <v>34</v>
      </c>
      <c r="K396" s="851">
        <v>8568</v>
      </c>
      <c r="L396" s="851">
        <v>1</v>
      </c>
      <c r="M396" s="851">
        <v>252</v>
      </c>
      <c r="N396" s="851">
        <v>16</v>
      </c>
      <c r="O396" s="851">
        <v>4064</v>
      </c>
      <c r="P396" s="839">
        <v>0.47432306255835666</v>
      </c>
      <c r="Q396" s="852">
        <v>254</v>
      </c>
    </row>
    <row r="397" spans="1:17" ht="14.4" customHeight="1" x14ac:dyDescent="0.3">
      <c r="A397" s="833" t="s">
        <v>2986</v>
      </c>
      <c r="B397" s="834" t="s">
        <v>2404</v>
      </c>
      <c r="C397" s="834" t="s">
        <v>2415</v>
      </c>
      <c r="D397" s="834" t="s">
        <v>2454</v>
      </c>
      <c r="E397" s="834" t="s">
        <v>2455</v>
      </c>
      <c r="F397" s="851">
        <v>3</v>
      </c>
      <c r="G397" s="851">
        <v>1119</v>
      </c>
      <c r="H397" s="851">
        <v>1.4959893048128343</v>
      </c>
      <c r="I397" s="851">
        <v>373</v>
      </c>
      <c r="J397" s="851">
        <v>2</v>
      </c>
      <c r="K397" s="851">
        <v>748</v>
      </c>
      <c r="L397" s="851">
        <v>1</v>
      </c>
      <c r="M397" s="851">
        <v>374</v>
      </c>
      <c r="N397" s="851">
        <v>6</v>
      </c>
      <c r="O397" s="851">
        <v>2256</v>
      </c>
      <c r="P397" s="839">
        <v>3.0160427807486632</v>
      </c>
      <c r="Q397" s="852">
        <v>376</v>
      </c>
    </row>
    <row r="398" spans="1:17" ht="14.4" customHeight="1" x14ac:dyDescent="0.3">
      <c r="A398" s="833" t="s">
        <v>2987</v>
      </c>
      <c r="B398" s="834" t="s">
        <v>2404</v>
      </c>
      <c r="C398" s="834" t="s">
        <v>2415</v>
      </c>
      <c r="D398" s="834" t="s">
        <v>2418</v>
      </c>
      <c r="E398" s="834" t="s">
        <v>2419</v>
      </c>
      <c r="F398" s="851"/>
      <c r="G398" s="851"/>
      <c r="H398" s="851"/>
      <c r="I398" s="851"/>
      <c r="J398" s="851"/>
      <c r="K398" s="851"/>
      <c r="L398" s="851"/>
      <c r="M398" s="851"/>
      <c r="N398" s="851">
        <v>1</v>
      </c>
      <c r="O398" s="851">
        <v>38</v>
      </c>
      <c r="P398" s="839"/>
      <c r="Q398" s="852">
        <v>38</v>
      </c>
    </row>
    <row r="399" spans="1:17" ht="14.4" customHeight="1" x14ac:dyDescent="0.3">
      <c r="A399" s="833" t="s">
        <v>2987</v>
      </c>
      <c r="B399" s="834" t="s">
        <v>2404</v>
      </c>
      <c r="C399" s="834" t="s">
        <v>2415</v>
      </c>
      <c r="D399" s="834" t="s">
        <v>2428</v>
      </c>
      <c r="E399" s="834" t="s">
        <v>2429</v>
      </c>
      <c r="F399" s="851"/>
      <c r="G399" s="851"/>
      <c r="H399" s="851"/>
      <c r="I399" s="851"/>
      <c r="J399" s="851">
        <v>1</v>
      </c>
      <c r="K399" s="851">
        <v>127</v>
      </c>
      <c r="L399" s="851">
        <v>1</v>
      </c>
      <c r="M399" s="851">
        <v>127</v>
      </c>
      <c r="N399" s="851"/>
      <c r="O399" s="851"/>
      <c r="P399" s="839"/>
      <c r="Q399" s="852"/>
    </row>
    <row r="400" spans="1:17" ht="14.4" customHeight="1" x14ac:dyDescent="0.3">
      <c r="A400" s="833" t="s">
        <v>2987</v>
      </c>
      <c r="B400" s="834" t="s">
        <v>2404</v>
      </c>
      <c r="C400" s="834" t="s">
        <v>2415</v>
      </c>
      <c r="D400" s="834" t="s">
        <v>2438</v>
      </c>
      <c r="E400" s="834" t="s">
        <v>2439</v>
      </c>
      <c r="F400" s="851">
        <v>1</v>
      </c>
      <c r="G400" s="851">
        <v>251</v>
      </c>
      <c r="H400" s="851"/>
      <c r="I400" s="851">
        <v>251</v>
      </c>
      <c r="J400" s="851"/>
      <c r="K400" s="851"/>
      <c r="L400" s="851"/>
      <c r="M400" s="851"/>
      <c r="N400" s="851"/>
      <c r="O400" s="851"/>
      <c r="P400" s="839"/>
      <c r="Q400" s="852"/>
    </row>
    <row r="401" spans="1:17" ht="14.4" customHeight="1" x14ac:dyDescent="0.3">
      <c r="A401" s="833" t="s">
        <v>2987</v>
      </c>
      <c r="B401" s="834" t="s">
        <v>2404</v>
      </c>
      <c r="C401" s="834" t="s">
        <v>2415</v>
      </c>
      <c r="D401" s="834" t="s">
        <v>2454</v>
      </c>
      <c r="E401" s="834" t="s">
        <v>2455</v>
      </c>
      <c r="F401" s="851"/>
      <c r="G401" s="851"/>
      <c r="H401" s="851"/>
      <c r="I401" s="851"/>
      <c r="J401" s="851"/>
      <c r="K401" s="851"/>
      <c r="L401" s="851"/>
      <c r="M401" s="851"/>
      <c r="N401" s="851">
        <v>1</v>
      </c>
      <c r="O401" s="851">
        <v>376</v>
      </c>
      <c r="P401" s="839"/>
      <c r="Q401" s="852">
        <v>376</v>
      </c>
    </row>
    <row r="402" spans="1:17" ht="14.4" customHeight="1" x14ac:dyDescent="0.3">
      <c r="A402" s="833" t="s">
        <v>2988</v>
      </c>
      <c r="B402" s="834" t="s">
        <v>2404</v>
      </c>
      <c r="C402" s="834" t="s">
        <v>2415</v>
      </c>
      <c r="D402" s="834" t="s">
        <v>2454</v>
      </c>
      <c r="E402" s="834" t="s">
        <v>2455</v>
      </c>
      <c r="F402" s="851">
        <v>1</v>
      </c>
      <c r="G402" s="851">
        <v>373</v>
      </c>
      <c r="H402" s="851"/>
      <c r="I402" s="851">
        <v>373</v>
      </c>
      <c r="J402" s="851"/>
      <c r="K402" s="851"/>
      <c r="L402" s="851"/>
      <c r="M402" s="851"/>
      <c r="N402" s="851"/>
      <c r="O402" s="851"/>
      <c r="P402" s="839"/>
      <c r="Q402" s="852"/>
    </row>
    <row r="403" spans="1:17" ht="14.4" customHeight="1" x14ac:dyDescent="0.3">
      <c r="A403" s="833" t="s">
        <v>2989</v>
      </c>
      <c r="B403" s="834" t="s">
        <v>2404</v>
      </c>
      <c r="C403" s="834" t="s">
        <v>2415</v>
      </c>
      <c r="D403" s="834" t="s">
        <v>2418</v>
      </c>
      <c r="E403" s="834" t="s">
        <v>2419</v>
      </c>
      <c r="F403" s="851"/>
      <c r="G403" s="851"/>
      <c r="H403" s="851"/>
      <c r="I403" s="851"/>
      <c r="J403" s="851"/>
      <c r="K403" s="851"/>
      <c r="L403" s="851"/>
      <c r="M403" s="851"/>
      <c r="N403" s="851">
        <v>1</v>
      </c>
      <c r="O403" s="851">
        <v>38</v>
      </c>
      <c r="P403" s="839"/>
      <c r="Q403" s="852">
        <v>38</v>
      </c>
    </row>
    <row r="404" spans="1:17" ht="14.4" customHeight="1" x14ac:dyDescent="0.3">
      <c r="A404" s="833" t="s">
        <v>2990</v>
      </c>
      <c r="B404" s="834" t="s">
        <v>2404</v>
      </c>
      <c r="C404" s="834" t="s">
        <v>2415</v>
      </c>
      <c r="D404" s="834" t="s">
        <v>2418</v>
      </c>
      <c r="E404" s="834" t="s">
        <v>2419</v>
      </c>
      <c r="F404" s="851"/>
      <c r="G404" s="851"/>
      <c r="H404" s="851"/>
      <c r="I404" s="851"/>
      <c r="J404" s="851"/>
      <c r="K404" s="851"/>
      <c r="L404" s="851"/>
      <c r="M404" s="851"/>
      <c r="N404" s="851">
        <v>1</v>
      </c>
      <c r="O404" s="851">
        <v>38</v>
      </c>
      <c r="P404" s="839"/>
      <c r="Q404" s="852">
        <v>38</v>
      </c>
    </row>
    <row r="405" spans="1:17" ht="14.4" customHeight="1" x14ac:dyDescent="0.3">
      <c r="A405" s="833" t="s">
        <v>2990</v>
      </c>
      <c r="B405" s="834" t="s">
        <v>2404</v>
      </c>
      <c r="C405" s="834" t="s">
        <v>2415</v>
      </c>
      <c r="D405" s="834" t="s">
        <v>2428</v>
      </c>
      <c r="E405" s="834" t="s">
        <v>2429</v>
      </c>
      <c r="F405" s="851"/>
      <c r="G405" s="851"/>
      <c r="H405" s="851"/>
      <c r="I405" s="851"/>
      <c r="J405" s="851">
        <v>1</v>
      </c>
      <c r="K405" s="851">
        <v>127</v>
      </c>
      <c r="L405" s="851">
        <v>1</v>
      </c>
      <c r="M405" s="851">
        <v>127</v>
      </c>
      <c r="N405" s="851"/>
      <c r="O405" s="851"/>
      <c r="P405" s="839"/>
      <c r="Q405" s="852"/>
    </row>
    <row r="406" spans="1:17" ht="14.4" customHeight="1" x14ac:dyDescent="0.3">
      <c r="A406" s="833" t="s">
        <v>2990</v>
      </c>
      <c r="B406" s="834" t="s">
        <v>2404</v>
      </c>
      <c r="C406" s="834" t="s">
        <v>2415</v>
      </c>
      <c r="D406" s="834" t="s">
        <v>2438</v>
      </c>
      <c r="E406" s="834" t="s">
        <v>2439</v>
      </c>
      <c r="F406" s="851">
        <v>3</v>
      </c>
      <c r="G406" s="851">
        <v>753</v>
      </c>
      <c r="H406" s="851">
        <v>0.74702380952380953</v>
      </c>
      <c r="I406" s="851">
        <v>251</v>
      </c>
      <c r="J406" s="851">
        <v>4</v>
      </c>
      <c r="K406" s="851">
        <v>1008</v>
      </c>
      <c r="L406" s="851">
        <v>1</v>
      </c>
      <c r="M406" s="851">
        <v>252</v>
      </c>
      <c r="N406" s="851">
        <v>1</v>
      </c>
      <c r="O406" s="851">
        <v>254</v>
      </c>
      <c r="P406" s="839">
        <v>0.25198412698412698</v>
      </c>
      <c r="Q406" s="852">
        <v>254</v>
      </c>
    </row>
    <row r="407" spans="1:17" ht="14.4" customHeight="1" x14ac:dyDescent="0.3">
      <c r="A407" s="833" t="s">
        <v>2991</v>
      </c>
      <c r="B407" s="834" t="s">
        <v>2404</v>
      </c>
      <c r="C407" s="834" t="s">
        <v>2415</v>
      </c>
      <c r="D407" s="834" t="s">
        <v>2418</v>
      </c>
      <c r="E407" s="834" t="s">
        <v>2419</v>
      </c>
      <c r="F407" s="851">
        <v>1</v>
      </c>
      <c r="G407" s="851">
        <v>37</v>
      </c>
      <c r="H407" s="851">
        <v>0.25</v>
      </c>
      <c r="I407" s="851">
        <v>37</v>
      </c>
      <c r="J407" s="851">
        <v>4</v>
      </c>
      <c r="K407" s="851">
        <v>148</v>
      </c>
      <c r="L407" s="851">
        <v>1</v>
      </c>
      <c r="M407" s="851">
        <v>37</v>
      </c>
      <c r="N407" s="851">
        <v>28</v>
      </c>
      <c r="O407" s="851">
        <v>1064</v>
      </c>
      <c r="P407" s="839">
        <v>7.1891891891891895</v>
      </c>
      <c r="Q407" s="852">
        <v>38</v>
      </c>
    </row>
    <row r="408" spans="1:17" ht="14.4" customHeight="1" x14ac:dyDescent="0.3">
      <c r="A408" s="833" t="s">
        <v>2991</v>
      </c>
      <c r="B408" s="834" t="s">
        <v>2404</v>
      </c>
      <c r="C408" s="834" t="s">
        <v>2415</v>
      </c>
      <c r="D408" s="834" t="s">
        <v>2428</v>
      </c>
      <c r="E408" s="834" t="s">
        <v>2429</v>
      </c>
      <c r="F408" s="851">
        <v>28</v>
      </c>
      <c r="G408" s="851">
        <v>3528</v>
      </c>
      <c r="H408" s="851">
        <v>0.77165354330708658</v>
      </c>
      <c r="I408" s="851">
        <v>126</v>
      </c>
      <c r="J408" s="851">
        <v>36</v>
      </c>
      <c r="K408" s="851">
        <v>4572</v>
      </c>
      <c r="L408" s="851">
        <v>1</v>
      </c>
      <c r="M408" s="851">
        <v>127</v>
      </c>
      <c r="N408" s="851">
        <v>23</v>
      </c>
      <c r="O408" s="851">
        <v>2898</v>
      </c>
      <c r="P408" s="839">
        <v>0.63385826771653542</v>
      </c>
      <c r="Q408" s="852">
        <v>126</v>
      </c>
    </row>
    <row r="409" spans="1:17" ht="14.4" customHeight="1" x14ac:dyDescent="0.3">
      <c r="A409" s="833" t="s">
        <v>2991</v>
      </c>
      <c r="B409" s="834" t="s">
        <v>2404</v>
      </c>
      <c r="C409" s="834" t="s">
        <v>2415</v>
      </c>
      <c r="D409" s="834" t="s">
        <v>2436</v>
      </c>
      <c r="E409" s="834" t="s">
        <v>2437</v>
      </c>
      <c r="F409" s="851">
        <v>14</v>
      </c>
      <c r="G409" s="851">
        <v>466.62999999999982</v>
      </c>
      <c r="H409" s="851">
        <v>1.0000214307144999</v>
      </c>
      <c r="I409" s="851">
        <v>33.330714285714272</v>
      </c>
      <c r="J409" s="851">
        <v>14</v>
      </c>
      <c r="K409" s="851">
        <v>466.61999999999983</v>
      </c>
      <c r="L409" s="851">
        <v>1</v>
      </c>
      <c r="M409" s="851">
        <v>33.329999999999991</v>
      </c>
      <c r="N409" s="851">
        <v>8</v>
      </c>
      <c r="O409" s="851">
        <v>266.64999999999998</v>
      </c>
      <c r="P409" s="839">
        <v>0.57145000214307162</v>
      </c>
      <c r="Q409" s="852">
        <v>33.331249999999997</v>
      </c>
    </row>
    <row r="410" spans="1:17" ht="14.4" customHeight="1" x14ac:dyDescent="0.3">
      <c r="A410" s="833" t="s">
        <v>2991</v>
      </c>
      <c r="B410" s="834" t="s">
        <v>2404</v>
      </c>
      <c r="C410" s="834" t="s">
        <v>2415</v>
      </c>
      <c r="D410" s="834" t="s">
        <v>2438</v>
      </c>
      <c r="E410" s="834" t="s">
        <v>2439</v>
      </c>
      <c r="F410" s="851">
        <v>55</v>
      </c>
      <c r="G410" s="851">
        <v>13805</v>
      </c>
      <c r="H410" s="851">
        <v>0.76085758377425039</v>
      </c>
      <c r="I410" s="851">
        <v>251</v>
      </c>
      <c r="J410" s="851">
        <v>72</v>
      </c>
      <c r="K410" s="851">
        <v>18144</v>
      </c>
      <c r="L410" s="851">
        <v>1</v>
      </c>
      <c r="M410" s="851">
        <v>252</v>
      </c>
      <c r="N410" s="851">
        <v>26</v>
      </c>
      <c r="O410" s="851">
        <v>6604</v>
      </c>
      <c r="P410" s="839">
        <v>0.36397707231040566</v>
      </c>
      <c r="Q410" s="852">
        <v>254</v>
      </c>
    </row>
    <row r="411" spans="1:17" ht="14.4" customHeight="1" x14ac:dyDescent="0.3">
      <c r="A411" s="833" t="s">
        <v>2991</v>
      </c>
      <c r="B411" s="834" t="s">
        <v>2404</v>
      </c>
      <c r="C411" s="834" t="s">
        <v>2415</v>
      </c>
      <c r="D411" s="834" t="s">
        <v>2454</v>
      </c>
      <c r="E411" s="834" t="s">
        <v>2455</v>
      </c>
      <c r="F411" s="851">
        <v>7</v>
      </c>
      <c r="G411" s="851">
        <v>2611</v>
      </c>
      <c r="H411" s="851">
        <v>1.1635472370766489</v>
      </c>
      <c r="I411" s="851">
        <v>373</v>
      </c>
      <c r="J411" s="851">
        <v>6</v>
      </c>
      <c r="K411" s="851">
        <v>2244</v>
      </c>
      <c r="L411" s="851">
        <v>1</v>
      </c>
      <c r="M411" s="851">
        <v>374</v>
      </c>
      <c r="N411" s="851">
        <v>17</v>
      </c>
      <c r="O411" s="851">
        <v>6392</v>
      </c>
      <c r="P411" s="839">
        <v>2.8484848484848486</v>
      </c>
      <c r="Q411" s="852">
        <v>376</v>
      </c>
    </row>
    <row r="412" spans="1:17" ht="14.4" customHeight="1" x14ac:dyDescent="0.3">
      <c r="A412" s="833" t="s">
        <v>2992</v>
      </c>
      <c r="B412" s="834" t="s">
        <v>2404</v>
      </c>
      <c r="C412" s="834" t="s">
        <v>2415</v>
      </c>
      <c r="D412" s="834" t="s">
        <v>2428</v>
      </c>
      <c r="E412" s="834" t="s">
        <v>2429</v>
      </c>
      <c r="F412" s="851">
        <v>1</v>
      </c>
      <c r="G412" s="851">
        <v>126</v>
      </c>
      <c r="H412" s="851"/>
      <c r="I412" s="851">
        <v>126</v>
      </c>
      <c r="J412" s="851"/>
      <c r="K412" s="851"/>
      <c r="L412" s="851"/>
      <c r="M412" s="851"/>
      <c r="N412" s="851"/>
      <c r="O412" s="851"/>
      <c r="P412" s="839"/>
      <c r="Q412" s="852"/>
    </row>
    <row r="413" spans="1:17" ht="14.4" customHeight="1" x14ac:dyDescent="0.3">
      <c r="A413" s="833" t="s">
        <v>2992</v>
      </c>
      <c r="B413" s="834" t="s">
        <v>2404</v>
      </c>
      <c r="C413" s="834" t="s">
        <v>2415</v>
      </c>
      <c r="D413" s="834" t="s">
        <v>2438</v>
      </c>
      <c r="E413" s="834" t="s">
        <v>2439</v>
      </c>
      <c r="F413" s="851"/>
      <c r="G413" s="851"/>
      <c r="H413" s="851"/>
      <c r="I413" s="851"/>
      <c r="J413" s="851">
        <v>1</v>
      </c>
      <c r="K413" s="851">
        <v>252</v>
      </c>
      <c r="L413" s="851">
        <v>1</v>
      </c>
      <c r="M413" s="851">
        <v>252</v>
      </c>
      <c r="N413" s="851"/>
      <c r="O413" s="851"/>
      <c r="P413" s="839"/>
      <c r="Q413" s="852"/>
    </row>
    <row r="414" spans="1:17" ht="14.4" customHeight="1" x14ac:dyDescent="0.3">
      <c r="A414" s="833" t="s">
        <v>2993</v>
      </c>
      <c r="B414" s="834" t="s">
        <v>2404</v>
      </c>
      <c r="C414" s="834" t="s">
        <v>2415</v>
      </c>
      <c r="D414" s="834" t="s">
        <v>2418</v>
      </c>
      <c r="E414" s="834" t="s">
        <v>2419</v>
      </c>
      <c r="F414" s="851"/>
      <c r="G414" s="851"/>
      <c r="H414" s="851"/>
      <c r="I414" s="851"/>
      <c r="J414" s="851">
        <v>1</v>
      </c>
      <c r="K414" s="851">
        <v>37</v>
      </c>
      <c r="L414" s="851">
        <v>1</v>
      </c>
      <c r="M414" s="851">
        <v>37</v>
      </c>
      <c r="N414" s="851">
        <v>3</v>
      </c>
      <c r="O414" s="851">
        <v>114</v>
      </c>
      <c r="P414" s="839">
        <v>3.0810810810810811</v>
      </c>
      <c r="Q414" s="852">
        <v>38</v>
      </c>
    </row>
    <row r="415" spans="1:17" ht="14.4" customHeight="1" x14ac:dyDescent="0.3">
      <c r="A415" s="833" t="s">
        <v>2993</v>
      </c>
      <c r="B415" s="834" t="s">
        <v>2404</v>
      </c>
      <c r="C415" s="834" t="s">
        <v>2415</v>
      </c>
      <c r="D415" s="834" t="s">
        <v>2428</v>
      </c>
      <c r="E415" s="834" t="s">
        <v>2429</v>
      </c>
      <c r="F415" s="851">
        <v>3</v>
      </c>
      <c r="G415" s="851">
        <v>378</v>
      </c>
      <c r="H415" s="851"/>
      <c r="I415" s="851">
        <v>126</v>
      </c>
      <c r="J415" s="851"/>
      <c r="K415" s="851"/>
      <c r="L415" s="851"/>
      <c r="M415" s="851"/>
      <c r="N415" s="851">
        <v>1</v>
      </c>
      <c r="O415" s="851">
        <v>126</v>
      </c>
      <c r="P415" s="839"/>
      <c r="Q415" s="852">
        <v>126</v>
      </c>
    </row>
    <row r="416" spans="1:17" ht="14.4" customHeight="1" x14ac:dyDescent="0.3">
      <c r="A416" s="833" t="s">
        <v>2993</v>
      </c>
      <c r="B416" s="834" t="s">
        <v>2404</v>
      </c>
      <c r="C416" s="834" t="s">
        <v>2415</v>
      </c>
      <c r="D416" s="834" t="s">
        <v>2436</v>
      </c>
      <c r="E416" s="834" t="s">
        <v>2437</v>
      </c>
      <c r="F416" s="851"/>
      <c r="G416" s="851"/>
      <c r="H416" s="851"/>
      <c r="I416" s="851"/>
      <c r="J416" s="851"/>
      <c r="K416" s="851"/>
      <c r="L416" s="851"/>
      <c r="M416" s="851"/>
      <c r="N416" s="851">
        <v>2</v>
      </c>
      <c r="O416" s="851">
        <v>66.66</v>
      </c>
      <c r="P416" s="839"/>
      <c r="Q416" s="852">
        <v>33.33</v>
      </c>
    </row>
    <row r="417" spans="1:17" ht="14.4" customHeight="1" x14ac:dyDescent="0.3">
      <c r="A417" s="833" t="s">
        <v>2993</v>
      </c>
      <c r="B417" s="834" t="s">
        <v>2404</v>
      </c>
      <c r="C417" s="834" t="s">
        <v>2415</v>
      </c>
      <c r="D417" s="834" t="s">
        <v>2438</v>
      </c>
      <c r="E417" s="834" t="s">
        <v>2439</v>
      </c>
      <c r="F417" s="851">
        <v>4</v>
      </c>
      <c r="G417" s="851">
        <v>1004</v>
      </c>
      <c r="H417" s="851">
        <v>1.3280423280423281</v>
      </c>
      <c r="I417" s="851">
        <v>251</v>
      </c>
      <c r="J417" s="851">
        <v>3</v>
      </c>
      <c r="K417" s="851">
        <v>756</v>
      </c>
      <c r="L417" s="851">
        <v>1</v>
      </c>
      <c r="M417" s="851">
        <v>252</v>
      </c>
      <c r="N417" s="851">
        <v>4</v>
      </c>
      <c r="O417" s="851">
        <v>1016</v>
      </c>
      <c r="P417" s="839">
        <v>1.343915343915344</v>
      </c>
      <c r="Q417" s="852">
        <v>254</v>
      </c>
    </row>
    <row r="418" spans="1:17" ht="14.4" customHeight="1" x14ac:dyDescent="0.3">
      <c r="A418" s="833" t="s">
        <v>2993</v>
      </c>
      <c r="B418" s="834" t="s">
        <v>2404</v>
      </c>
      <c r="C418" s="834" t="s">
        <v>2415</v>
      </c>
      <c r="D418" s="834" t="s">
        <v>2454</v>
      </c>
      <c r="E418" s="834" t="s">
        <v>2455</v>
      </c>
      <c r="F418" s="851"/>
      <c r="G418" s="851"/>
      <c r="H418" s="851"/>
      <c r="I418" s="851"/>
      <c r="J418" s="851">
        <v>1</v>
      </c>
      <c r="K418" s="851">
        <v>374</v>
      </c>
      <c r="L418" s="851">
        <v>1</v>
      </c>
      <c r="M418" s="851">
        <v>374</v>
      </c>
      <c r="N418" s="851"/>
      <c r="O418" s="851"/>
      <c r="P418" s="839"/>
      <c r="Q418" s="852"/>
    </row>
    <row r="419" spans="1:17" ht="14.4" customHeight="1" x14ac:dyDescent="0.3">
      <c r="A419" s="833" t="s">
        <v>2994</v>
      </c>
      <c r="B419" s="834" t="s">
        <v>2404</v>
      </c>
      <c r="C419" s="834" t="s">
        <v>2415</v>
      </c>
      <c r="D419" s="834" t="s">
        <v>2418</v>
      </c>
      <c r="E419" s="834" t="s">
        <v>2419</v>
      </c>
      <c r="F419" s="851"/>
      <c r="G419" s="851"/>
      <c r="H419" s="851"/>
      <c r="I419" s="851"/>
      <c r="J419" s="851">
        <v>1</v>
      </c>
      <c r="K419" s="851">
        <v>37</v>
      </c>
      <c r="L419" s="851">
        <v>1</v>
      </c>
      <c r="M419" s="851">
        <v>37</v>
      </c>
      <c r="N419" s="851"/>
      <c r="O419" s="851"/>
      <c r="P419" s="839"/>
      <c r="Q419" s="852"/>
    </row>
    <row r="420" spans="1:17" ht="14.4" customHeight="1" x14ac:dyDescent="0.3">
      <c r="A420" s="833" t="s">
        <v>2994</v>
      </c>
      <c r="B420" s="834" t="s">
        <v>2404</v>
      </c>
      <c r="C420" s="834" t="s">
        <v>2415</v>
      </c>
      <c r="D420" s="834" t="s">
        <v>2436</v>
      </c>
      <c r="E420" s="834" t="s">
        <v>2437</v>
      </c>
      <c r="F420" s="851"/>
      <c r="G420" s="851"/>
      <c r="H420" s="851"/>
      <c r="I420" s="851"/>
      <c r="J420" s="851"/>
      <c r="K420" s="851"/>
      <c r="L420" s="851"/>
      <c r="M420" s="851"/>
      <c r="N420" s="851">
        <v>1</v>
      </c>
      <c r="O420" s="851">
        <v>33.33</v>
      </c>
      <c r="P420" s="839"/>
      <c r="Q420" s="852">
        <v>33.33</v>
      </c>
    </row>
    <row r="421" spans="1:17" ht="14.4" customHeight="1" x14ac:dyDescent="0.3">
      <c r="A421" s="833" t="s">
        <v>2994</v>
      </c>
      <c r="B421" s="834" t="s">
        <v>2404</v>
      </c>
      <c r="C421" s="834" t="s">
        <v>2415</v>
      </c>
      <c r="D421" s="834" t="s">
        <v>2454</v>
      </c>
      <c r="E421" s="834" t="s">
        <v>2455</v>
      </c>
      <c r="F421" s="851"/>
      <c r="G421" s="851"/>
      <c r="H421" s="851"/>
      <c r="I421" s="851"/>
      <c r="J421" s="851">
        <v>2</v>
      </c>
      <c r="K421" s="851">
        <v>748</v>
      </c>
      <c r="L421" s="851">
        <v>1</v>
      </c>
      <c r="M421" s="851">
        <v>374</v>
      </c>
      <c r="N421" s="851">
        <v>1</v>
      </c>
      <c r="O421" s="851">
        <v>376</v>
      </c>
      <c r="P421" s="839">
        <v>0.50267379679144386</v>
      </c>
      <c r="Q421" s="852">
        <v>376</v>
      </c>
    </row>
    <row r="422" spans="1:17" ht="14.4" customHeight="1" x14ac:dyDescent="0.3">
      <c r="A422" s="833" t="s">
        <v>2995</v>
      </c>
      <c r="B422" s="834" t="s">
        <v>2404</v>
      </c>
      <c r="C422" s="834" t="s">
        <v>2415</v>
      </c>
      <c r="D422" s="834" t="s">
        <v>2418</v>
      </c>
      <c r="E422" s="834" t="s">
        <v>2419</v>
      </c>
      <c r="F422" s="851">
        <v>2</v>
      </c>
      <c r="G422" s="851">
        <v>74</v>
      </c>
      <c r="H422" s="851">
        <v>0.66666666666666663</v>
      </c>
      <c r="I422" s="851">
        <v>37</v>
      </c>
      <c r="J422" s="851">
        <v>3</v>
      </c>
      <c r="K422" s="851">
        <v>111</v>
      </c>
      <c r="L422" s="851">
        <v>1</v>
      </c>
      <c r="M422" s="851">
        <v>37</v>
      </c>
      <c r="N422" s="851"/>
      <c r="O422" s="851"/>
      <c r="P422" s="839"/>
      <c r="Q422" s="852"/>
    </row>
    <row r="423" spans="1:17" ht="14.4" customHeight="1" x14ac:dyDescent="0.3">
      <c r="A423" s="833" t="s">
        <v>2995</v>
      </c>
      <c r="B423" s="834" t="s">
        <v>2404</v>
      </c>
      <c r="C423" s="834" t="s">
        <v>2415</v>
      </c>
      <c r="D423" s="834" t="s">
        <v>2428</v>
      </c>
      <c r="E423" s="834" t="s">
        <v>2429</v>
      </c>
      <c r="F423" s="851">
        <v>7</v>
      </c>
      <c r="G423" s="851">
        <v>882</v>
      </c>
      <c r="H423" s="851">
        <v>2.3149606299212597</v>
      </c>
      <c r="I423" s="851">
        <v>126</v>
      </c>
      <c r="J423" s="851">
        <v>3</v>
      </c>
      <c r="K423" s="851">
        <v>381</v>
      </c>
      <c r="L423" s="851">
        <v>1</v>
      </c>
      <c r="M423" s="851">
        <v>127</v>
      </c>
      <c r="N423" s="851">
        <v>11</v>
      </c>
      <c r="O423" s="851">
        <v>1386</v>
      </c>
      <c r="P423" s="839">
        <v>3.6377952755905514</v>
      </c>
      <c r="Q423" s="852">
        <v>126</v>
      </c>
    </row>
    <row r="424" spans="1:17" ht="14.4" customHeight="1" x14ac:dyDescent="0.3">
      <c r="A424" s="833" t="s">
        <v>2995</v>
      </c>
      <c r="B424" s="834" t="s">
        <v>2404</v>
      </c>
      <c r="C424" s="834" t="s">
        <v>2415</v>
      </c>
      <c r="D424" s="834" t="s">
        <v>2436</v>
      </c>
      <c r="E424" s="834" t="s">
        <v>2437</v>
      </c>
      <c r="F424" s="851"/>
      <c r="G424" s="851"/>
      <c r="H424" s="851"/>
      <c r="I424" s="851"/>
      <c r="J424" s="851">
        <v>1</v>
      </c>
      <c r="K424" s="851">
        <v>33.33</v>
      </c>
      <c r="L424" s="851">
        <v>1</v>
      </c>
      <c r="M424" s="851">
        <v>33.33</v>
      </c>
      <c r="N424" s="851">
        <v>1</v>
      </c>
      <c r="O424" s="851">
        <v>33.33</v>
      </c>
      <c r="P424" s="839">
        <v>1</v>
      </c>
      <c r="Q424" s="852">
        <v>33.33</v>
      </c>
    </row>
    <row r="425" spans="1:17" ht="14.4" customHeight="1" x14ac:dyDescent="0.3">
      <c r="A425" s="833" t="s">
        <v>2995</v>
      </c>
      <c r="B425" s="834" t="s">
        <v>2404</v>
      </c>
      <c r="C425" s="834" t="s">
        <v>2415</v>
      </c>
      <c r="D425" s="834" t="s">
        <v>2438</v>
      </c>
      <c r="E425" s="834" t="s">
        <v>2439</v>
      </c>
      <c r="F425" s="851">
        <v>6</v>
      </c>
      <c r="G425" s="851">
        <v>1506</v>
      </c>
      <c r="H425" s="851"/>
      <c r="I425" s="851">
        <v>251</v>
      </c>
      <c r="J425" s="851"/>
      <c r="K425" s="851"/>
      <c r="L425" s="851"/>
      <c r="M425" s="851"/>
      <c r="N425" s="851">
        <v>3</v>
      </c>
      <c r="O425" s="851">
        <v>762</v>
      </c>
      <c r="P425" s="839"/>
      <c r="Q425" s="852">
        <v>254</v>
      </c>
    </row>
    <row r="426" spans="1:17" ht="14.4" customHeight="1" x14ac:dyDescent="0.3">
      <c r="A426" s="833" t="s">
        <v>2995</v>
      </c>
      <c r="B426" s="834" t="s">
        <v>2404</v>
      </c>
      <c r="C426" s="834" t="s">
        <v>2415</v>
      </c>
      <c r="D426" s="834" t="s">
        <v>2454</v>
      </c>
      <c r="E426" s="834" t="s">
        <v>2455</v>
      </c>
      <c r="F426" s="851">
        <v>1</v>
      </c>
      <c r="G426" s="851">
        <v>373</v>
      </c>
      <c r="H426" s="851">
        <v>0.99732620320855614</v>
      </c>
      <c r="I426" s="851">
        <v>373</v>
      </c>
      <c r="J426" s="851">
        <v>1</v>
      </c>
      <c r="K426" s="851">
        <v>374</v>
      </c>
      <c r="L426" s="851">
        <v>1</v>
      </c>
      <c r="M426" s="851">
        <v>374</v>
      </c>
      <c r="N426" s="851">
        <v>1</v>
      </c>
      <c r="O426" s="851">
        <v>376</v>
      </c>
      <c r="P426" s="839">
        <v>1.0053475935828877</v>
      </c>
      <c r="Q426" s="852">
        <v>376</v>
      </c>
    </row>
    <row r="427" spans="1:17" ht="14.4" customHeight="1" x14ac:dyDescent="0.3">
      <c r="A427" s="833" t="s">
        <v>2996</v>
      </c>
      <c r="B427" s="834" t="s">
        <v>2404</v>
      </c>
      <c r="C427" s="834" t="s">
        <v>2415</v>
      </c>
      <c r="D427" s="834" t="s">
        <v>2418</v>
      </c>
      <c r="E427" s="834" t="s">
        <v>2419</v>
      </c>
      <c r="F427" s="851"/>
      <c r="G427" s="851"/>
      <c r="H427" s="851"/>
      <c r="I427" s="851"/>
      <c r="J427" s="851">
        <v>1</v>
      </c>
      <c r="K427" s="851">
        <v>37</v>
      </c>
      <c r="L427" s="851">
        <v>1</v>
      </c>
      <c r="M427" s="851">
        <v>37</v>
      </c>
      <c r="N427" s="851">
        <v>1</v>
      </c>
      <c r="O427" s="851">
        <v>38</v>
      </c>
      <c r="P427" s="839">
        <v>1.027027027027027</v>
      </c>
      <c r="Q427" s="852">
        <v>38</v>
      </c>
    </row>
    <row r="428" spans="1:17" ht="14.4" customHeight="1" x14ac:dyDescent="0.3">
      <c r="A428" s="833" t="s">
        <v>2996</v>
      </c>
      <c r="B428" s="834" t="s">
        <v>2404</v>
      </c>
      <c r="C428" s="834" t="s">
        <v>2415</v>
      </c>
      <c r="D428" s="834" t="s">
        <v>2428</v>
      </c>
      <c r="E428" s="834" t="s">
        <v>2429</v>
      </c>
      <c r="F428" s="851">
        <v>1</v>
      </c>
      <c r="G428" s="851">
        <v>126</v>
      </c>
      <c r="H428" s="851">
        <v>0.14173228346456693</v>
      </c>
      <c r="I428" s="851">
        <v>126</v>
      </c>
      <c r="J428" s="851">
        <v>7</v>
      </c>
      <c r="K428" s="851">
        <v>889</v>
      </c>
      <c r="L428" s="851">
        <v>1</v>
      </c>
      <c r="M428" s="851">
        <v>127</v>
      </c>
      <c r="N428" s="851">
        <v>2</v>
      </c>
      <c r="O428" s="851">
        <v>252</v>
      </c>
      <c r="P428" s="839">
        <v>0.28346456692913385</v>
      </c>
      <c r="Q428" s="852">
        <v>126</v>
      </c>
    </row>
    <row r="429" spans="1:17" ht="14.4" customHeight="1" x14ac:dyDescent="0.3">
      <c r="A429" s="833" t="s">
        <v>2996</v>
      </c>
      <c r="B429" s="834" t="s">
        <v>2404</v>
      </c>
      <c r="C429" s="834" t="s">
        <v>2415</v>
      </c>
      <c r="D429" s="834" t="s">
        <v>2438</v>
      </c>
      <c r="E429" s="834" t="s">
        <v>2439</v>
      </c>
      <c r="F429" s="851"/>
      <c r="G429" s="851"/>
      <c r="H429" s="851"/>
      <c r="I429" s="851"/>
      <c r="J429" s="851">
        <v>2</v>
      </c>
      <c r="K429" s="851">
        <v>504</v>
      </c>
      <c r="L429" s="851">
        <v>1</v>
      </c>
      <c r="M429" s="851">
        <v>252</v>
      </c>
      <c r="N429" s="851">
        <v>4</v>
      </c>
      <c r="O429" s="851">
        <v>1016</v>
      </c>
      <c r="P429" s="839">
        <v>2.0158730158730158</v>
      </c>
      <c r="Q429" s="852">
        <v>254</v>
      </c>
    </row>
    <row r="430" spans="1:17" ht="14.4" customHeight="1" x14ac:dyDescent="0.3">
      <c r="A430" s="833" t="s">
        <v>2996</v>
      </c>
      <c r="B430" s="834" t="s">
        <v>2458</v>
      </c>
      <c r="C430" s="834" t="s">
        <v>2415</v>
      </c>
      <c r="D430" s="834" t="s">
        <v>2462</v>
      </c>
      <c r="E430" s="834" t="s">
        <v>2463</v>
      </c>
      <c r="F430" s="851"/>
      <c r="G430" s="851"/>
      <c r="H430" s="851"/>
      <c r="I430" s="851"/>
      <c r="J430" s="851">
        <v>1</v>
      </c>
      <c r="K430" s="851">
        <v>252</v>
      </c>
      <c r="L430" s="851">
        <v>1</v>
      </c>
      <c r="M430" s="851">
        <v>252</v>
      </c>
      <c r="N430" s="851"/>
      <c r="O430" s="851"/>
      <c r="P430" s="839"/>
      <c r="Q430" s="852"/>
    </row>
    <row r="431" spans="1:17" ht="14.4" customHeight="1" x14ac:dyDescent="0.3">
      <c r="A431" s="833" t="s">
        <v>2997</v>
      </c>
      <c r="B431" s="834" t="s">
        <v>2404</v>
      </c>
      <c r="C431" s="834" t="s">
        <v>2415</v>
      </c>
      <c r="D431" s="834" t="s">
        <v>2418</v>
      </c>
      <c r="E431" s="834" t="s">
        <v>2419</v>
      </c>
      <c r="F431" s="851"/>
      <c r="G431" s="851"/>
      <c r="H431" s="851"/>
      <c r="I431" s="851"/>
      <c r="J431" s="851">
        <v>1</v>
      </c>
      <c r="K431" s="851">
        <v>37</v>
      </c>
      <c r="L431" s="851">
        <v>1</v>
      </c>
      <c r="M431" s="851">
        <v>37</v>
      </c>
      <c r="N431" s="851">
        <v>2</v>
      </c>
      <c r="O431" s="851">
        <v>76</v>
      </c>
      <c r="P431" s="839">
        <v>2.0540540540540539</v>
      </c>
      <c r="Q431" s="852">
        <v>38</v>
      </c>
    </row>
    <row r="432" spans="1:17" ht="14.4" customHeight="1" x14ac:dyDescent="0.3">
      <c r="A432" s="833" t="s">
        <v>2997</v>
      </c>
      <c r="B432" s="834" t="s">
        <v>2404</v>
      </c>
      <c r="C432" s="834" t="s">
        <v>2415</v>
      </c>
      <c r="D432" s="834" t="s">
        <v>2428</v>
      </c>
      <c r="E432" s="834" t="s">
        <v>2429</v>
      </c>
      <c r="F432" s="851">
        <v>5</v>
      </c>
      <c r="G432" s="851">
        <v>630</v>
      </c>
      <c r="H432" s="851">
        <v>1.2401574803149606</v>
      </c>
      <c r="I432" s="851">
        <v>126</v>
      </c>
      <c r="J432" s="851">
        <v>4</v>
      </c>
      <c r="K432" s="851">
        <v>508</v>
      </c>
      <c r="L432" s="851">
        <v>1</v>
      </c>
      <c r="M432" s="851">
        <v>127</v>
      </c>
      <c r="N432" s="851">
        <v>4</v>
      </c>
      <c r="O432" s="851">
        <v>504</v>
      </c>
      <c r="P432" s="839">
        <v>0.99212598425196852</v>
      </c>
      <c r="Q432" s="852">
        <v>126</v>
      </c>
    </row>
    <row r="433" spans="1:17" ht="14.4" customHeight="1" x14ac:dyDescent="0.3">
      <c r="A433" s="833" t="s">
        <v>2997</v>
      </c>
      <c r="B433" s="834" t="s">
        <v>2404</v>
      </c>
      <c r="C433" s="834" t="s">
        <v>2415</v>
      </c>
      <c r="D433" s="834" t="s">
        <v>2436</v>
      </c>
      <c r="E433" s="834" t="s">
        <v>2437</v>
      </c>
      <c r="F433" s="851">
        <v>1</v>
      </c>
      <c r="G433" s="851">
        <v>33.33</v>
      </c>
      <c r="H433" s="851">
        <v>0.5</v>
      </c>
      <c r="I433" s="851">
        <v>33.33</v>
      </c>
      <c r="J433" s="851">
        <v>2</v>
      </c>
      <c r="K433" s="851">
        <v>66.66</v>
      </c>
      <c r="L433" s="851">
        <v>1</v>
      </c>
      <c r="M433" s="851">
        <v>33.33</v>
      </c>
      <c r="N433" s="851">
        <v>3</v>
      </c>
      <c r="O433" s="851">
        <v>99.99</v>
      </c>
      <c r="P433" s="839">
        <v>1.5</v>
      </c>
      <c r="Q433" s="852">
        <v>33.33</v>
      </c>
    </row>
    <row r="434" spans="1:17" ht="14.4" customHeight="1" x14ac:dyDescent="0.3">
      <c r="A434" s="833" t="s">
        <v>2997</v>
      </c>
      <c r="B434" s="834" t="s">
        <v>2404</v>
      </c>
      <c r="C434" s="834" t="s">
        <v>2415</v>
      </c>
      <c r="D434" s="834" t="s">
        <v>2438</v>
      </c>
      <c r="E434" s="834" t="s">
        <v>2439</v>
      </c>
      <c r="F434" s="851">
        <v>7</v>
      </c>
      <c r="G434" s="851">
        <v>1757</v>
      </c>
      <c r="H434" s="851">
        <v>0.99603174603174605</v>
      </c>
      <c r="I434" s="851">
        <v>251</v>
      </c>
      <c r="J434" s="851">
        <v>7</v>
      </c>
      <c r="K434" s="851">
        <v>1764</v>
      </c>
      <c r="L434" s="851">
        <v>1</v>
      </c>
      <c r="M434" s="851">
        <v>252</v>
      </c>
      <c r="N434" s="851">
        <v>5</v>
      </c>
      <c r="O434" s="851">
        <v>1270</v>
      </c>
      <c r="P434" s="839">
        <v>0.71995464852607705</v>
      </c>
      <c r="Q434" s="852">
        <v>254</v>
      </c>
    </row>
    <row r="435" spans="1:17" ht="14.4" customHeight="1" x14ac:dyDescent="0.3">
      <c r="A435" s="833" t="s">
        <v>2997</v>
      </c>
      <c r="B435" s="834" t="s">
        <v>2404</v>
      </c>
      <c r="C435" s="834" t="s">
        <v>2415</v>
      </c>
      <c r="D435" s="834" t="s">
        <v>2454</v>
      </c>
      <c r="E435" s="834" t="s">
        <v>2455</v>
      </c>
      <c r="F435" s="851">
        <v>1</v>
      </c>
      <c r="G435" s="851">
        <v>373</v>
      </c>
      <c r="H435" s="851">
        <v>0.49866310160427807</v>
      </c>
      <c r="I435" s="851">
        <v>373</v>
      </c>
      <c r="J435" s="851">
        <v>2</v>
      </c>
      <c r="K435" s="851">
        <v>748</v>
      </c>
      <c r="L435" s="851">
        <v>1</v>
      </c>
      <c r="M435" s="851">
        <v>374</v>
      </c>
      <c r="N435" s="851">
        <v>5</v>
      </c>
      <c r="O435" s="851">
        <v>1880</v>
      </c>
      <c r="P435" s="839">
        <v>2.5133689839572191</v>
      </c>
      <c r="Q435" s="852">
        <v>376</v>
      </c>
    </row>
    <row r="436" spans="1:17" ht="14.4" customHeight="1" x14ac:dyDescent="0.3">
      <c r="A436" s="833" t="s">
        <v>2998</v>
      </c>
      <c r="B436" s="834" t="s">
        <v>2404</v>
      </c>
      <c r="C436" s="834" t="s">
        <v>2415</v>
      </c>
      <c r="D436" s="834" t="s">
        <v>2418</v>
      </c>
      <c r="E436" s="834" t="s">
        <v>2419</v>
      </c>
      <c r="F436" s="851"/>
      <c r="G436" s="851"/>
      <c r="H436" s="851"/>
      <c r="I436" s="851"/>
      <c r="J436" s="851">
        <v>1</v>
      </c>
      <c r="K436" s="851">
        <v>37</v>
      </c>
      <c r="L436" s="851">
        <v>1</v>
      </c>
      <c r="M436" s="851">
        <v>37</v>
      </c>
      <c r="N436" s="851">
        <v>9</v>
      </c>
      <c r="O436" s="851">
        <v>342</v>
      </c>
      <c r="P436" s="839">
        <v>9.2432432432432439</v>
      </c>
      <c r="Q436" s="852">
        <v>38</v>
      </c>
    </row>
    <row r="437" spans="1:17" ht="14.4" customHeight="1" x14ac:dyDescent="0.3">
      <c r="A437" s="833" t="s">
        <v>2998</v>
      </c>
      <c r="B437" s="834" t="s">
        <v>2404</v>
      </c>
      <c r="C437" s="834" t="s">
        <v>2415</v>
      </c>
      <c r="D437" s="834" t="s">
        <v>2428</v>
      </c>
      <c r="E437" s="834" t="s">
        <v>2429</v>
      </c>
      <c r="F437" s="851">
        <v>6</v>
      </c>
      <c r="G437" s="851">
        <v>756</v>
      </c>
      <c r="H437" s="851">
        <v>2.9763779527559056</v>
      </c>
      <c r="I437" s="851">
        <v>126</v>
      </c>
      <c r="J437" s="851">
        <v>2</v>
      </c>
      <c r="K437" s="851">
        <v>254</v>
      </c>
      <c r="L437" s="851">
        <v>1</v>
      </c>
      <c r="M437" s="851">
        <v>127</v>
      </c>
      <c r="N437" s="851">
        <v>2</v>
      </c>
      <c r="O437" s="851">
        <v>252</v>
      </c>
      <c r="P437" s="839">
        <v>0.99212598425196852</v>
      </c>
      <c r="Q437" s="852">
        <v>126</v>
      </c>
    </row>
    <row r="438" spans="1:17" ht="14.4" customHeight="1" x14ac:dyDescent="0.3">
      <c r="A438" s="833" t="s">
        <v>2998</v>
      </c>
      <c r="B438" s="834" t="s">
        <v>2404</v>
      </c>
      <c r="C438" s="834" t="s">
        <v>2415</v>
      </c>
      <c r="D438" s="834" t="s">
        <v>2436</v>
      </c>
      <c r="E438" s="834" t="s">
        <v>2437</v>
      </c>
      <c r="F438" s="851">
        <v>2</v>
      </c>
      <c r="G438" s="851">
        <v>66.66</v>
      </c>
      <c r="H438" s="851"/>
      <c r="I438" s="851">
        <v>33.33</v>
      </c>
      <c r="J438" s="851"/>
      <c r="K438" s="851"/>
      <c r="L438" s="851"/>
      <c r="M438" s="851"/>
      <c r="N438" s="851"/>
      <c r="O438" s="851"/>
      <c r="P438" s="839"/>
      <c r="Q438" s="852"/>
    </row>
    <row r="439" spans="1:17" ht="14.4" customHeight="1" x14ac:dyDescent="0.3">
      <c r="A439" s="833" t="s">
        <v>2998</v>
      </c>
      <c r="B439" s="834" t="s">
        <v>2404</v>
      </c>
      <c r="C439" s="834" t="s">
        <v>2415</v>
      </c>
      <c r="D439" s="834" t="s">
        <v>2438</v>
      </c>
      <c r="E439" s="834" t="s">
        <v>2439</v>
      </c>
      <c r="F439" s="851">
        <v>6</v>
      </c>
      <c r="G439" s="851">
        <v>1506</v>
      </c>
      <c r="H439" s="851">
        <v>1.9920634920634921</v>
      </c>
      <c r="I439" s="851">
        <v>251</v>
      </c>
      <c r="J439" s="851">
        <v>3</v>
      </c>
      <c r="K439" s="851">
        <v>756</v>
      </c>
      <c r="L439" s="851">
        <v>1</v>
      </c>
      <c r="M439" s="851">
        <v>252</v>
      </c>
      <c r="N439" s="851">
        <v>2</v>
      </c>
      <c r="O439" s="851">
        <v>508</v>
      </c>
      <c r="P439" s="839">
        <v>0.67195767195767198</v>
      </c>
      <c r="Q439" s="852">
        <v>254</v>
      </c>
    </row>
    <row r="440" spans="1:17" ht="14.4" customHeight="1" x14ac:dyDescent="0.3">
      <c r="A440" s="833" t="s">
        <v>2998</v>
      </c>
      <c r="B440" s="834" t="s">
        <v>2404</v>
      </c>
      <c r="C440" s="834" t="s">
        <v>2415</v>
      </c>
      <c r="D440" s="834" t="s">
        <v>2454</v>
      </c>
      <c r="E440" s="834" t="s">
        <v>2455</v>
      </c>
      <c r="F440" s="851"/>
      <c r="G440" s="851"/>
      <c r="H440" s="851"/>
      <c r="I440" s="851"/>
      <c r="J440" s="851"/>
      <c r="K440" s="851"/>
      <c r="L440" s="851"/>
      <c r="M440" s="851"/>
      <c r="N440" s="851">
        <v>1</v>
      </c>
      <c r="O440" s="851">
        <v>376</v>
      </c>
      <c r="P440" s="839"/>
      <c r="Q440" s="852">
        <v>376</v>
      </c>
    </row>
    <row r="441" spans="1:17" ht="14.4" customHeight="1" x14ac:dyDescent="0.3">
      <c r="A441" s="833" t="s">
        <v>2999</v>
      </c>
      <c r="B441" s="834" t="s">
        <v>2404</v>
      </c>
      <c r="C441" s="834" t="s">
        <v>2415</v>
      </c>
      <c r="D441" s="834" t="s">
        <v>2428</v>
      </c>
      <c r="E441" s="834" t="s">
        <v>2429</v>
      </c>
      <c r="F441" s="851">
        <v>1</v>
      </c>
      <c r="G441" s="851">
        <v>126</v>
      </c>
      <c r="H441" s="851"/>
      <c r="I441" s="851">
        <v>126</v>
      </c>
      <c r="J441" s="851"/>
      <c r="K441" s="851"/>
      <c r="L441" s="851"/>
      <c r="M441" s="851"/>
      <c r="N441" s="851"/>
      <c r="O441" s="851"/>
      <c r="P441" s="839"/>
      <c r="Q441" s="852"/>
    </row>
    <row r="442" spans="1:17" ht="14.4" customHeight="1" x14ac:dyDescent="0.3">
      <c r="A442" s="833" t="s">
        <v>2999</v>
      </c>
      <c r="B442" s="834" t="s">
        <v>2404</v>
      </c>
      <c r="C442" s="834" t="s">
        <v>2415</v>
      </c>
      <c r="D442" s="834" t="s">
        <v>2438</v>
      </c>
      <c r="E442" s="834" t="s">
        <v>2439</v>
      </c>
      <c r="F442" s="851"/>
      <c r="G442" s="851"/>
      <c r="H442" s="851"/>
      <c r="I442" s="851"/>
      <c r="J442" s="851">
        <v>1</v>
      </c>
      <c r="K442" s="851">
        <v>252</v>
      </c>
      <c r="L442" s="851">
        <v>1</v>
      </c>
      <c r="M442" s="851">
        <v>252</v>
      </c>
      <c r="N442" s="851"/>
      <c r="O442" s="851"/>
      <c r="P442" s="839"/>
      <c r="Q442" s="852"/>
    </row>
    <row r="443" spans="1:17" ht="14.4" customHeight="1" x14ac:dyDescent="0.3">
      <c r="A443" s="833" t="s">
        <v>3000</v>
      </c>
      <c r="B443" s="834" t="s">
        <v>2404</v>
      </c>
      <c r="C443" s="834" t="s">
        <v>2415</v>
      </c>
      <c r="D443" s="834" t="s">
        <v>2418</v>
      </c>
      <c r="E443" s="834" t="s">
        <v>2419</v>
      </c>
      <c r="F443" s="851">
        <v>1</v>
      </c>
      <c r="G443" s="851">
        <v>37</v>
      </c>
      <c r="H443" s="851"/>
      <c r="I443" s="851">
        <v>37</v>
      </c>
      <c r="J443" s="851"/>
      <c r="K443" s="851"/>
      <c r="L443" s="851"/>
      <c r="M443" s="851"/>
      <c r="N443" s="851">
        <v>1</v>
      </c>
      <c r="O443" s="851">
        <v>38</v>
      </c>
      <c r="P443" s="839"/>
      <c r="Q443" s="852">
        <v>38</v>
      </c>
    </row>
    <row r="444" spans="1:17" ht="14.4" customHeight="1" x14ac:dyDescent="0.3">
      <c r="A444" s="833" t="s">
        <v>3000</v>
      </c>
      <c r="B444" s="834" t="s">
        <v>2404</v>
      </c>
      <c r="C444" s="834" t="s">
        <v>2415</v>
      </c>
      <c r="D444" s="834" t="s">
        <v>2428</v>
      </c>
      <c r="E444" s="834" t="s">
        <v>2429</v>
      </c>
      <c r="F444" s="851"/>
      <c r="G444" s="851"/>
      <c r="H444" s="851"/>
      <c r="I444" s="851"/>
      <c r="J444" s="851">
        <v>1</v>
      </c>
      <c r="K444" s="851">
        <v>127</v>
      </c>
      <c r="L444" s="851">
        <v>1</v>
      </c>
      <c r="M444" s="851">
        <v>127</v>
      </c>
      <c r="N444" s="851">
        <v>2</v>
      </c>
      <c r="O444" s="851">
        <v>252</v>
      </c>
      <c r="P444" s="839">
        <v>1.984251968503937</v>
      </c>
      <c r="Q444" s="852">
        <v>126</v>
      </c>
    </row>
    <row r="445" spans="1:17" ht="14.4" customHeight="1" x14ac:dyDescent="0.3">
      <c r="A445" s="833" t="s">
        <v>3000</v>
      </c>
      <c r="B445" s="834" t="s">
        <v>2404</v>
      </c>
      <c r="C445" s="834" t="s">
        <v>2415</v>
      </c>
      <c r="D445" s="834" t="s">
        <v>2436</v>
      </c>
      <c r="E445" s="834" t="s">
        <v>2437</v>
      </c>
      <c r="F445" s="851">
        <v>3</v>
      </c>
      <c r="G445" s="851">
        <v>99.99</v>
      </c>
      <c r="H445" s="851"/>
      <c r="I445" s="851">
        <v>33.33</v>
      </c>
      <c r="J445" s="851"/>
      <c r="K445" s="851"/>
      <c r="L445" s="851"/>
      <c r="M445" s="851"/>
      <c r="N445" s="851">
        <v>1</v>
      </c>
      <c r="O445" s="851">
        <v>33.33</v>
      </c>
      <c r="P445" s="839"/>
      <c r="Q445" s="852">
        <v>33.33</v>
      </c>
    </row>
    <row r="446" spans="1:17" ht="14.4" customHeight="1" x14ac:dyDescent="0.3">
      <c r="A446" s="833" t="s">
        <v>3000</v>
      </c>
      <c r="B446" s="834" t="s">
        <v>2404</v>
      </c>
      <c r="C446" s="834" t="s">
        <v>2415</v>
      </c>
      <c r="D446" s="834" t="s">
        <v>2438</v>
      </c>
      <c r="E446" s="834" t="s">
        <v>2439</v>
      </c>
      <c r="F446" s="851">
        <v>5</v>
      </c>
      <c r="G446" s="851">
        <v>1255</v>
      </c>
      <c r="H446" s="851"/>
      <c r="I446" s="851">
        <v>251</v>
      </c>
      <c r="J446" s="851"/>
      <c r="K446" s="851"/>
      <c r="L446" s="851"/>
      <c r="M446" s="851"/>
      <c r="N446" s="851">
        <v>2</v>
      </c>
      <c r="O446" s="851">
        <v>508</v>
      </c>
      <c r="P446" s="839"/>
      <c r="Q446" s="852">
        <v>254</v>
      </c>
    </row>
    <row r="447" spans="1:17" ht="14.4" customHeight="1" thickBot="1" x14ac:dyDescent="0.35">
      <c r="A447" s="841" t="s">
        <v>3000</v>
      </c>
      <c r="B447" s="842" t="s">
        <v>2404</v>
      </c>
      <c r="C447" s="842" t="s">
        <v>2415</v>
      </c>
      <c r="D447" s="842" t="s">
        <v>2454</v>
      </c>
      <c r="E447" s="842" t="s">
        <v>2455</v>
      </c>
      <c r="F447" s="853">
        <v>2</v>
      </c>
      <c r="G447" s="853">
        <v>746</v>
      </c>
      <c r="H447" s="853"/>
      <c r="I447" s="853">
        <v>373</v>
      </c>
      <c r="J447" s="853"/>
      <c r="K447" s="853"/>
      <c r="L447" s="853"/>
      <c r="M447" s="853"/>
      <c r="N447" s="853">
        <v>1</v>
      </c>
      <c r="O447" s="853">
        <v>376</v>
      </c>
      <c r="P447" s="847"/>
      <c r="Q447" s="854">
        <v>376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53" customWidth="1"/>
    <col min="2" max="2" width="7.88671875" style="353" hidden="1" customWidth="1" outlineLevel="1"/>
    <col min="3" max="3" width="7.88671875" style="353" customWidth="1" collapsed="1"/>
    <col min="4" max="4" width="7.88671875" style="353" customWidth="1"/>
    <col min="5" max="5" width="7.88671875" style="353" hidden="1" customWidth="1" outlineLevel="1"/>
    <col min="6" max="6" width="7.88671875" style="361" customWidth="1" collapsed="1"/>
    <col min="7" max="7" width="7.88671875" style="353" hidden="1" customWidth="1" outlineLevel="1"/>
    <col min="8" max="8" width="7.88671875" style="353" customWidth="1" collapsed="1"/>
    <col min="9" max="9" width="7.88671875" style="353" customWidth="1"/>
    <col min="10" max="10" width="7.88671875" style="353" hidden="1" customWidth="1" outlineLevel="1"/>
    <col min="11" max="11" width="7.88671875" style="362" customWidth="1" collapsed="1"/>
    <col min="12" max="13" width="7.88671875" style="353" hidden="1" customWidth="1"/>
    <col min="14" max="15" width="7.88671875" style="353" customWidth="1"/>
    <col min="16" max="16" width="0" style="353" hidden="1" customWidth="1" outlineLevel="1"/>
    <col min="17" max="17" width="9.5546875" style="353" hidden="1" customWidth="1" outlineLevel="1"/>
    <col min="18" max="18" width="9.33203125" style="353" collapsed="1"/>
    <col min="19" max="16384" width="9.33203125" style="353"/>
  </cols>
  <sheetData>
    <row r="1" spans="1:17" ht="18.600000000000001" customHeight="1" thickBot="1" x14ac:dyDescent="0.4">
      <c r="A1" s="657" t="s">
        <v>134</v>
      </c>
      <c r="B1" s="657"/>
      <c r="C1" s="657"/>
      <c r="D1" s="657"/>
      <c r="E1" s="657"/>
      <c r="F1" s="657"/>
      <c r="G1" s="657"/>
      <c r="H1" s="657"/>
      <c r="I1" s="657"/>
      <c r="J1" s="657"/>
      <c r="K1" s="657"/>
      <c r="L1" s="657"/>
      <c r="M1" s="657"/>
      <c r="N1" s="657"/>
      <c r="O1" s="657"/>
      <c r="P1" s="657"/>
      <c r="Q1" s="657"/>
    </row>
    <row r="2" spans="1:17" ht="14.4" customHeight="1" thickBot="1" x14ac:dyDescent="0.35">
      <c r="A2" s="371" t="s">
        <v>328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</row>
    <row r="3" spans="1:17" ht="14.4" customHeight="1" thickBot="1" x14ac:dyDescent="0.35">
      <c r="A3" s="647" t="s">
        <v>69</v>
      </c>
      <c r="B3" s="624" t="s">
        <v>70</v>
      </c>
      <c r="C3" s="625"/>
      <c r="D3" s="625"/>
      <c r="E3" s="626"/>
      <c r="F3" s="627"/>
      <c r="G3" s="624" t="s">
        <v>240</v>
      </c>
      <c r="H3" s="625"/>
      <c r="I3" s="625"/>
      <c r="J3" s="626"/>
      <c r="K3" s="627"/>
      <c r="L3" s="121"/>
      <c r="M3" s="122"/>
      <c r="N3" s="121"/>
      <c r="O3" s="123"/>
    </row>
    <row r="4" spans="1:17" ht="14.4" customHeight="1" thickBot="1" x14ac:dyDescent="0.35">
      <c r="A4" s="648"/>
      <c r="B4" s="124">
        <v>2015</v>
      </c>
      <c r="C4" s="125">
        <v>2018</v>
      </c>
      <c r="D4" s="125">
        <v>2019</v>
      </c>
      <c r="E4" s="418" t="s">
        <v>257</v>
      </c>
      <c r="F4" s="419" t="s">
        <v>2</v>
      </c>
      <c r="G4" s="124">
        <v>2015</v>
      </c>
      <c r="H4" s="125">
        <v>2018</v>
      </c>
      <c r="I4" s="125">
        <v>2019</v>
      </c>
      <c r="J4" s="125" t="s">
        <v>257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266</v>
      </c>
      <c r="Q4" s="128" t="s">
        <v>267</v>
      </c>
    </row>
    <row r="5" spans="1:17" ht="14.4" hidden="1" customHeight="1" outlineLevel="1" x14ac:dyDescent="0.3">
      <c r="A5" s="440" t="s">
        <v>167</v>
      </c>
      <c r="B5" s="119">
        <v>513.29700000000003</v>
      </c>
      <c r="C5" s="114">
        <v>539.423</v>
      </c>
      <c r="D5" s="114">
        <v>524.46199999999999</v>
      </c>
      <c r="E5" s="424">
        <f>IF(OR(D5=0,B5=0),"",D5/B5)</f>
        <v>1.0217515395570205</v>
      </c>
      <c r="F5" s="129">
        <f>IF(OR(D5=0,C5=0),"",D5/C5)</f>
        <v>0.97226480887911715</v>
      </c>
      <c r="G5" s="130">
        <v>159</v>
      </c>
      <c r="H5" s="114">
        <v>154</v>
      </c>
      <c r="I5" s="114">
        <v>168</v>
      </c>
      <c r="J5" s="424">
        <f>IF(OR(I5=0,G5=0),"",I5/G5)</f>
        <v>1.0566037735849056</v>
      </c>
      <c r="K5" s="131">
        <f>IF(OR(I5=0,H5=0),"",I5/H5)</f>
        <v>1.0909090909090908</v>
      </c>
      <c r="L5" s="121"/>
      <c r="M5" s="121"/>
      <c r="N5" s="7">
        <f>D5-C5</f>
        <v>-14.961000000000013</v>
      </c>
      <c r="O5" s="8">
        <f>I5-H5</f>
        <v>14</v>
      </c>
      <c r="P5" s="7">
        <f>D5-B5</f>
        <v>11.164999999999964</v>
      </c>
      <c r="Q5" s="8">
        <f>I5-G5</f>
        <v>9</v>
      </c>
    </row>
    <row r="6" spans="1:17" ht="14.4" hidden="1" customHeight="1" outlineLevel="1" x14ac:dyDescent="0.3">
      <c r="A6" s="441" t="s">
        <v>168</v>
      </c>
      <c r="B6" s="120">
        <v>96.058000000000007</v>
      </c>
      <c r="C6" s="113">
        <v>138.73500000000001</v>
      </c>
      <c r="D6" s="113">
        <v>82.222999999999999</v>
      </c>
      <c r="E6" s="424">
        <f t="shared" ref="E6:E12" si="0">IF(OR(D6=0,B6=0),"",D6/B6)</f>
        <v>0.85597243332153483</v>
      </c>
      <c r="F6" s="129">
        <f t="shared" ref="F6:F12" si="1">IF(OR(D6=0,C6=0),"",D6/C6)</f>
        <v>0.59266226979493275</v>
      </c>
      <c r="G6" s="133">
        <v>30</v>
      </c>
      <c r="H6" s="113">
        <v>39</v>
      </c>
      <c r="I6" s="113">
        <v>29</v>
      </c>
      <c r="J6" s="425">
        <f t="shared" ref="J6:J12" si="2">IF(OR(I6=0,G6=0),"",I6/G6)</f>
        <v>0.96666666666666667</v>
      </c>
      <c r="K6" s="134">
        <f t="shared" ref="K6:K12" si="3">IF(OR(I6=0,H6=0),"",I6/H6)</f>
        <v>0.74358974358974361</v>
      </c>
      <c r="L6" s="121"/>
      <c r="M6" s="121"/>
      <c r="N6" s="5">
        <f t="shared" ref="N6:N13" si="4">D6-C6</f>
        <v>-56.512000000000015</v>
      </c>
      <c r="O6" s="6">
        <f t="shared" ref="O6:O13" si="5">I6-H6</f>
        <v>-10</v>
      </c>
      <c r="P6" s="5">
        <f t="shared" ref="P6:P13" si="6">D6-B6</f>
        <v>-13.835000000000008</v>
      </c>
      <c r="Q6" s="6">
        <f t="shared" ref="Q6:Q13" si="7">I6-G6</f>
        <v>-1</v>
      </c>
    </row>
    <row r="7" spans="1:17" ht="14.4" hidden="1" customHeight="1" outlineLevel="1" x14ac:dyDescent="0.3">
      <c r="A7" s="441" t="s">
        <v>169</v>
      </c>
      <c r="B7" s="120">
        <v>321.346</v>
      </c>
      <c r="C7" s="113">
        <v>318.73599999999999</v>
      </c>
      <c r="D7" s="113">
        <v>379.83699999999999</v>
      </c>
      <c r="E7" s="424">
        <f t="shared" si="0"/>
        <v>1.1820187585966528</v>
      </c>
      <c r="F7" s="129">
        <f t="shared" si="1"/>
        <v>1.1916978314341649</v>
      </c>
      <c r="G7" s="133">
        <v>104</v>
      </c>
      <c r="H7" s="113">
        <v>101</v>
      </c>
      <c r="I7" s="113">
        <v>120</v>
      </c>
      <c r="J7" s="425">
        <f t="shared" si="2"/>
        <v>1.1538461538461537</v>
      </c>
      <c r="K7" s="134">
        <f t="shared" si="3"/>
        <v>1.1881188118811881</v>
      </c>
      <c r="L7" s="121"/>
      <c r="M7" s="121"/>
      <c r="N7" s="5">
        <f t="shared" si="4"/>
        <v>61.100999999999999</v>
      </c>
      <c r="O7" s="6">
        <f t="shared" si="5"/>
        <v>19</v>
      </c>
      <c r="P7" s="5">
        <f t="shared" si="6"/>
        <v>58.490999999999985</v>
      </c>
      <c r="Q7" s="6">
        <f t="shared" si="7"/>
        <v>16</v>
      </c>
    </row>
    <row r="8" spans="1:17" ht="14.4" hidden="1" customHeight="1" outlineLevel="1" x14ac:dyDescent="0.3">
      <c r="A8" s="441" t="s">
        <v>170</v>
      </c>
      <c r="B8" s="120">
        <v>33.246000000000002</v>
      </c>
      <c r="C8" s="113">
        <v>59.545000000000002</v>
      </c>
      <c r="D8" s="113">
        <v>34.817999999999998</v>
      </c>
      <c r="E8" s="424">
        <f t="shared" si="0"/>
        <v>1.0472838837754916</v>
      </c>
      <c r="F8" s="129">
        <f t="shared" si="1"/>
        <v>0.58473423461247787</v>
      </c>
      <c r="G8" s="133">
        <v>12</v>
      </c>
      <c r="H8" s="113">
        <v>15</v>
      </c>
      <c r="I8" s="113">
        <v>18</v>
      </c>
      <c r="J8" s="425">
        <f t="shared" si="2"/>
        <v>1.5</v>
      </c>
      <c r="K8" s="134">
        <f t="shared" si="3"/>
        <v>1.2</v>
      </c>
      <c r="L8" s="121"/>
      <c r="M8" s="121"/>
      <c r="N8" s="5">
        <f t="shared" si="4"/>
        <v>-24.727000000000004</v>
      </c>
      <c r="O8" s="6">
        <f t="shared" si="5"/>
        <v>3</v>
      </c>
      <c r="P8" s="5">
        <f t="shared" si="6"/>
        <v>1.5719999999999956</v>
      </c>
      <c r="Q8" s="6">
        <f t="shared" si="7"/>
        <v>6</v>
      </c>
    </row>
    <row r="9" spans="1:17" ht="14.4" hidden="1" customHeight="1" outlineLevel="1" x14ac:dyDescent="0.3">
      <c r="A9" s="441" t="s">
        <v>171</v>
      </c>
      <c r="B9" s="120">
        <v>0</v>
      </c>
      <c r="C9" s="113">
        <v>0</v>
      </c>
      <c r="D9" s="113">
        <v>0</v>
      </c>
      <c r="E9" s="424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25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" hidden="1" customHeight="1" outlineLevel="1" x14ac:dyDescent="0.3">
      <c r="A10" s="441" t="s">
        <v>172</v>
      </c>
      <c r="B10" s="120">
        <v>139.16</v>
      </c>
      <c r="C10" s="113">
        <v>136.68600000000001</v>
      </c>
      <c r="D10" s="113">
        <v>173.46600000000001</v>
      </c>
      <c r="E10" s="424">
        <f t="shared" si="0"/>
        <v>1.2465219890773211</v>
      </c>
      <c r="F10" s="129">
        <f t="shared" si="1"/>
        <v>1.2690838856942188</v>
      </c>
      <c r="G10" s="133">
        <v>40</v>
      </c>
      <c r="H10" s="113">
        <v>44</v>
      </c>
      <c r="I10" s="113">
        <v>51</v>
      </c>
      <c r="J10" s="425">
        <f t="shared" si="2"/>
        <v>1.2749999999999999</v>
      </c>
      <c r="K10" s="134">
        <f t="shared" si="3"/>
        <v>1.1590909090909092</v>
      </c>
      <c r="L10" s="121"/>
      <c r="M10" s="121"/>
      <c r="N10" s="5">
        <f t="shared" si="4"/>
        <v>36.78</v>
      </c>
      <c r="O10" s="6">
        <f t="shared" si="5"/>
        <v>7</v>
      </c>
      <c r="P10" s="5">
        <f t="shared" si="6"/>
        <v>34.306000000000012</v>
      </c>
      <c r="Q10" s="6">
        <f t="shared" si="7"/>
        <v>11</v>
      </c>
    </row>
    <row r="11" spans="1:17" ht="14.4" hidden="1" customHeight="1" outlineLevel="1" x14ac:dyDescent="0.3">
      <c r="A11" s="441" t="s">
        <v>173</v>
      </c>
      <c r="B11" s="120">
        <v>30.834</v>
      </c>
      <c r="C11" s="113">
        <v>21.672999999999998</v>
      </c>
      <c r="D11" s="113">
        <v>43.055</v>
      </c>
      <c r="E11" s="424">
        <f t="shared" si="0"/>
        <v>1.3963481870662255</v>
      </c>
      <c r="F11" s="129">
        <f t="shared" si="1"/>
        <v>1.9865731555391501</v>
      </c>
      <c r="G11" s="133">
        <v>7</v>
      </c>
      <c r="H11" s="113">
        <v>8</v>
      </c>
      <c r="I11" s="113">
        <v>14</v>
      </c>
      <c r="J11" s="425">
        <f t="shared" si="2"/>
        <v>2</v>
      </c>
      <c r="K11" s="134">
        <f t="shared" si="3"/>
        <v>1.75</v>
      </c>
      <c r="L11" s="121"/>
      <c r="M11" s="121"/>
      <c r="N11" s="5">
        <f t="shared" si="4"/>
        <v>21.382000000000001</v>
      </c>
      <c r="O11" s="6">
        <f t="shared" si="5"/>
        <v>6</v>
      </c>
      <c r="P11" s="5">
        <f t="shared" si="6"/>
        <v>12.221</v>
      </c>
      <c r="Q11" s="6">
        <f t="shared" si="7"/>
        <v>7</v>
      </c>
    </row>
    <row r="12" spans="1:17" ht="14.4" hidden="1" customHeight="1" outlineLevel="1" thickBot="1" x14ac:dyDescent="0.35">
      <c r="A12" s="442" t="s">
        <v>208</v>
      </c>
      <c r="B12" s="238">
        <v>18.454999999999998</v>
      </c>
      <c r="C12" s="239">
        <v>15.504</v>
      </c>
      <c r="D12" s="239">
        <v>0</v>
      </c>
      <c r="E12" s="424" t="str">
        <f t="shared" si="0"/>
        <v/>
      </c>
      <c r="F12" s="129" t="str">
        <f t="shared" si="1"/>
        <v/>
      </c>
      <c r="G12" s="241">
        <v>4</v>
      </c>
      <c r="H12" s="239">
        <v>2</v>
      </c>
      <c r="I12" s="239">
        <v>0</v>
      </c>
      <c r="J12" s="426" t="str">
        <f t="shared" si="2"/>
        <v/>
      </c>
      <c r="K12" s="242" t="str">
        <f t="shared" si="3"/>
        <v/>
      </c>
      <c r="L12" s="121"/>
      <c r="M12" s="121"/>
      <c r="N12" s="243">
        <f t="shared" si="4"/>
        <v>-15.504</v>
      </c>
      <c r="O12" s="244">
        <f t="shared" si="5"/>
        <v>-2</v>
      </c>
      <c r="P12" s="243">
        <f t="shared" si="6"/>
        <v>-18.454999999999998</v>
      </c>
      <c r="Q12" s="244">
        <f t="shared" si="7"/>
        <v>-4</v>
      </c>
    </row>
    <row r="13" spans="1:17" ht="14.4" customHeight="1" collapsed="1" thickBot="1" x14ac:dyDescent="0.35">
      <c r="A13" s="117" t="s">
        <v>3</v>
      </c>
      <c r="B13" s="115">
        <f>SUM(B5:B12)</f>
        <v>1152.396</v>
      </c>
      <c r="C13" s="116">
        <f>SUM(C5:C12)</f>
        <v>1230.3019999999999</v>
      </c>
      <c r="D13" s="116">
        <f>SUM(D5:D12)</f>
        <v>1237.8610000000001</v>
      </c>
      <c r="E13" s="420">
        <f>IF(OR(D13=0,B13=0),0,D13/B13)</f>
        <v>1.0741628745674232</v>
      </c>
      <c r="F13" s="135">
        <f>IF(OR(D13=0,C13=0),0,D13/C13)</f>
        <v>1.0061440199235636</v>
      </c>
      <c r="G13" s="136">
        <f>SUM(G5:G12)</f>
        <v>356</v>
      </c>
      <c r="H13" s="116">
        <f>SUM(H5:H12)</f>
        <v>363</v>
      </c>
      <c r="I13" s="116">
        <f>SUM(I5:I12)</f>
        <v>400</v>
      </c>
      <c r="J13" s="420">
        <f>IF(OR(I13=0,G13=0),0,I13/G13)</f>
        <v>1.1235955056179776</v>
      </c>
      <c r="K13" s="137">
        <f>IF(OR(I13=0,H13=0),0,I13/H13)</f>
        <v>1.1019283746556474</v>
      </c>
      <c r="L13" s="121"/>
      <c r="M13" s="121"/>
      <c r="N13" s="127">
        <f t="shared" si="4"/>
        <v>7.5590000000001965</v>
      </c>
      <c r="O13" s="138">
        <f t="shared" si="5"/>
        <v>37</v>
      </c>
      <c r="P13" s="127">
        <f t="shared" si="6"/>
        <v>85.465000000000146</v>
      </c>
      <c r="Q13" s="138">
        <f t="shared" si="7"/>
        <v>44</v>
      </c>
    </row>
    <row r="14" spans="1:17" ht="14.4" customHeight="1" x14ac:dyDescent="0.3">
      <c r="A14" s="139"/>
      <c r="B14" s="649"/>
      <c r="C14" s="649"/>
      <c r="D14" s="649"/>
      <c r="E14" s="650"/>
      <c r="F14" s="649"/>
      <c r="G14" s="649"/>
      <c r="H14" s="649"/>
      <c r="I14" s="649"/>
      <c r="J14" s="650"/>
      <c r="K14" s="649"/>
      <c r="L14" s="121"/>
      <c r="M14" s="121"/>
      <c r="N14" s="121"/>
      <c r="O14" s="123"/>
      <c r="P14" s="121"/>
      <c r="Q14" s="123"/>
    </row>
    <row r="15" spans="1:17" ht="14.4" customHeight="1" thickBot="1" x14ac:dyDescent="0.3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" customHeight="1" thickBot="1" x14ac:dyDescent="0.35">
      <c r="A16" s="651" t="s">
        <v>258</v>
      </c>
      <c r="B16" s="653" t="s">
        <v>70</v>
      </c>
      <c r="C16" s="654"/>
      <c r="D16" s="654"/>
      <c r="E16" s="655"/>
      <c r="F16" s="656"/>
      <c r="G16" s="653" t="s">
        <v>240</v>
      </c>
      <c r="H16" s="654"/>
      <c r="I16" s="654"/>
      <c r="J16" s="655"/>
      <c r="K16" s="656"/>
      <c r="L16" s="672" t="s">
        <v>178</v>
      </c>
      <c r="M16" s="673"/>
      <c r="N16" s="155"/>
      <c r="O16" s="155"/>
      <c r="P16" s="155"/>
      <c r="Q16" s="155"/>
    </row>
    <row r="17" spans="1:17" ht="14.4" customHeight="1" thickBot="1" x14ac:dyDescent="0.35">
      <c r="A17" s="652"/>
      <c r="B17" s="140">
        <v>2015</v>
      </c>
      <c r="C17" s="141">
        <v>2018</v>
      </c>
      <c r="D17" s="141">
        <v>2019</v>
      </c>
      <c r="E17" s="141" t="s">
        <v>257</v>
      </c>
      <c r="F17" s="142" t="s">
        <v>2</v>
      </c>
      <c r="G17" s="140">
        <v>2015</v>
      </c>
      <c r="H17" s="141">
        <v>2018</v>
      </c>
      <c r="I17" s="141">
        <v>2019</v>
      </c>
      <c r="J17" s="141" t="s">
        <v>257</v>
      </c>
      <c r="K17" s="142" t="s">
        <v>2</v>
      </c>
      <c r="L17" s="643" t="s">
        <v>179</v>
      </c>
      <c r="M17" s="644"/>
      <c r="N17" s="143" t="s">
        <v>71</v>
      </c>
      <c r="O17" s="144" t="s">
        <v>72</v>
      </c>
      <c r="P17" s="143" t="s">
        <v>266</v>
      </c>
      <c r="Q17" s="144" t="s">
        <v>267</v>
      </c>
    </row>
    <row r="18" spans="1:17" ht="14.4" hidden="1" customHeight="1" outlineLevel="1" x14ac:dyDescent="0.3">
      <c r="A18" s="440" t="s">
        <v>167</v>
      </c>
      <c r="B18" s="119">
        <v>513.29700000000003</v>
      </c>
      <c r="C18" s="114">
        <v>539.423</v>
      </c>
      <c r="D18" s="114">
        <v>524.46199999999999</v>
      </c>
      <c r="E18" s="424">
        <f>IF(OR(D18=0,B18=0),"",D18/B18)</f>
        <v>1.0217515395570205</v>
      </c>
      <c r="F18" s="129">
        <f>IF(OR(D18=0,C18=0),"",D18/C18)</f>
        <v>0.97226480887911715</v>
      </c>
      <c r="G18" s="119">
        <v>159</v>
      </c>
      <c r="H18" s="114">
        <v>154</v>
      </c>
      <c r="I18" s="114">
        <v>168</v>
      </c>
      <c r="J18" s="424">
        <f>IF(OR(I18=0,G18=0),"",I18/G18)</f>
        <v>1.0566037735849056</v>
      </c>
      <c r="K18" s="131">
        <f>IF(OR(I18=0,H18=0),"",I18/H18)</f>
        <v>1.0909090909090908</v>
      </c>
      <c r="L18" s="645">
        <v>0.91871999999999998</v>
      </c>
      <c r="M18" s="646"/>
      <c r="N18" s="145">
        <f t="shared" ref="N18:N26" si="8">D18-C18</f>
        <v>-14.961000000000013</v>
      </c>
      <c r="O18" s="146">
        <f t="shared" ref="O18:O26" si="9">I18-H18</f>
        <v>14</v>
      </c>
      <c r="P18" s="145">
        <f t="shared" ref="P18:P26" si="10">D18-B18</f>
        <v>11.164999999999964</v>
      </c>
      <c r="Q18" s="146">
        <f t="shared" ref="Q18:Q26" si="11">I18-G18</f>
        <v>9</v>
      </c>
    </row>
    <row r="19" spans="1:17" ht="14.4" hidden="1" customHeight="1" outlineLevel="1" x14ac:dyDescent="0.3">
      <c r="A19" s="441" t="s">
        <v>168</v>
      </c>
      <c r="B19" s="120">
        <v>96.058000000000007</v>
      </c>
      <c r="C19" s="113">
        <v>138.73500000000001</v>
      </c>
      <c r="D19" s="113">
        <v>82.222999999999999</v>
      </c>
      <c r="E19" s="425">
        <f t="shared" ref="E19:E25" si="12">IF(OR(D19=0,B19=0),"",D19/B19)</f>
        <v>0.85597243332153483</v>
      </c>
      <c r="F19" s="132">
        <f t="shared" ref="F19:F25" si="13">IF(OR(D19=0,C19=0),"",D19/C19)</f>
        <v>0.59266226979493275</v>
      </c>
      <c r="G19" s="120">
        <v>30</v>
      </c>
      <c r="H19" s="113">
        <v>39</v>
      </c>
      <c r="I19" s="113">
        <v>29</v>
      </c>
      <c r="J19" s="425">
        <f t="shared" ref="J19:J25" si="14">IF(OR(I19=0,G19=0),"",I19/G19)</f>
        <v>0.96666666666666667</v>
      </c>
      <c r="K19" s="134">
        <f t="shared" ref="K19:K25" si="15">IF(OR(I19=0,H19=0),"",I19/H19)</f>
        <v>0.74358974358974361</v>
      </c>
      <c r="L19" s="645">
        <v>0.99456</v>
      </c>
      <c r="M19" s="646"/>
      <c r="N19" s="147">
        <f t="shared" si="8"/>
        <v>-56.512000000000015</v>
      </c>
      <c r="O19" s="148">
        <f t="shared" si="9"/>
        <v>-10</v>
      </c>
      <c r="P19" s="147">
        <f t="shared" si="10"/>
        <v>-13.835000000000008</v>
      </c>
      <c r="Q19" s="148">
        <f t="shared" si="11"/>
        <v>-1</v>
      </c>
    </row>
    <row r="20" spans="1:17" ht="14.4" hidden="1" customHeight="1" outlineLevel="1" x14ac:dyDescent="0.3">
      <c r="A20" s="441" t="s">
        <v>169</v>
      </c>
      <c r="B20" s="120">
        <v>321.346</v>
      </c>
      <c r="C20" s="113">
        <v>318.73599999999999</v>
      </c>
      <c r="D20" s="113">
        <v>379.83699999999999</v>
      </c>
      <c r="E20" s="425">
        <f t="shared" si="12"/>
        <v>1.1820187585966528</v>
      </c>
      <c r="F20" s="132">
        <f t="shared" si="13"/>
        <v>1.1916978314341649</v>
      </c>
      <c r="G20" s="120">
        <v>104</v>
      </c>
      <c r="H20" s="113">
        <v>101</v>
      </c>
      <c r="I20" s="113">
        <v>120</v>
      </c>
      <c r="J20" s="425">
        <f t="shared" si="14"/>
        <v>1.1538461538461537</v>
      </c>
      <c r="K20" s="134">
        <f t="shared" si="15"/>
        <v>1.1881188118811881</v>
      </c>
      <c r="L20" s="645">
        <v>0.96671999999999991</v>
      </c>
      <c r="M20" s="646"/>
      <c r="N20" s="147">
        <f t="shared" si="8"/>
        <v>61.100999999999999</v>
      </c>
      <c r="O20" s="148">
        <f t="shared" si="9"/>
        <v>19</v>
      </c>
      <c r="P20" s="147">
        <f t="shared" si="10"/>
        <v>58.490999999999985</v>
      </c>
      <c r="Q20" s="148">
        <f t="shared" si="11"/>
        <v>16</v>
      </c>
    </row>
    <row r="21" spans="1:17" ht="14.4" hidden="1" customHeight="1" outlineLevel="1" x14ac:dyDescent="0.3">
      <c r="A21" s="441" t="s">
        <v>170</v>
      </c>
      <c r="B21" s="120">
        <v>33.246000000000002</v>
      </c>
      <c r="C21" s="113">
        <v>59.545000000000002</v>
      </c>
      <c r="D21" s="113">
        <v>34.817999999999998</v>
      </c>
      <c r="E21" s="425">
        <f t="shared" si="12"/>
        <v>1.0472838837754916</v>
      </c>
      <c r="F21" s="132">
        <f t="shared" si="13"/>
        <v>0.58473423461247787</v>
      </c>
      <c r="G21" s="120">
        <v>12</v>
      </c>
      <c r="H21" s="113">
        <v>15</v>
      </c>
      <c r="I21" s="113">
        <v>18</v>
      </c>
      <c r="J21" s="425">
        <f t="shared" si="14"/>
        <v>1.5</v>
      </c>
      <c r="K21" s="134">
        <f t="shared" si="15"/>
        <v>1.2</v>
      </c>
      <c r="L21" s="645">
        <v>1.11744</v>
      </c>
      <c r="M21" s="646"/>
      <c r="N21" s="147">
        <f t="shared" si="8"/>
        <v>-24.727000000000004</v>
      </c>
      <c r="O21" s="148">
        <f t="shared" si="9"/>
        <v>3</v>
      </c>
      <c r="P21" s="147">
        <f t="shared" si="10"/>
        <v>1.5719999999999956</v>
      </c>
      <c r="Q21" s="148">
        <f t="shared" si="11"/>
        <v>6</v>
      </c>
    </row>
    <row r="22" spans="1:17" ht="14.4" hidden="1" customHeight="1" outlineLevel="1" x14ac:dyDescent="0.3">
      <c r="A22" s="441" t="s">
        <v>171</v>
      </c>
      <c r="B22" s="120">
        <v>0</v>
      </c>
      <c r="C22" s="113">
        <v>0</v>
      </c>
      <c r="D22" s="113">
        <v>0</v>
      </c>
      <c r="E22" s="425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5" t="str">
        <f t="shared" si="14"/>
        <v/>
      </c>
      <c r="K22" s="134" t="str">
        <f t="shared" si="15"/>
        <v/>
      </c>
      <c r="L22" s="645">
        <v>0.96</v>
      </c>
      <c r="M22" s="646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" hidden="1" customHeight="1" outlineLevel="1" x14ac:dyDescent="0.3">
      <c r="A23" s="441" t="s">
        <v>172</v>
      </c>
      <c r="B23" s="120">
        <v>139.16</v>
      </c>
      <c r="C23" s="113">
        <v>136.68600000000001</v>
      </c>
      <c r="D23" s="113">
        <v>173.46600000000001</v>
      </c>
      <c r="E23" s="425">
        <f t="shared" si="12"/>
        <v>1.2465219890773211</v>
      </c>
      <c r="F23" s="132">
        <f t="shared" si="13"/>
        <v>1.2690838856942188</v>
      </c>
      <c r="G23" s="120">
        <v>40</v>
      </c>
      <c r="H23" s="113">
        <v>44</v>
      </c>
      <c r="I23" s="113">
        <v>51</v>
      </c>
      <c r="J23" s="425">
        <f t="shared" si="14"/>
        <v>1.2749999999999999</v>
      </c>
      <c r="K23" s="134">
        <f t="shared" si="15"/>
        <v>1.1590909090909092</v>
      </c>
      <c r="L23" s="645">
        <v>0.98495999999999995</v>
      </c>
      <c r="M23" s="646"/>
      <c r="N23" s="147">
        <f t="shared" si="8"/>
        <v>36.78</v>
      </c>
      <c r="O23" s="148">
        <f t="shared" si="9"/>
        <v>7</v>
      </c>
      <c r="P23" s="147">
        <f t="shared" si="10"/>
        <v>34.306000000000012</v>
      </c>
      <c r="Q23" s="148">
        <f t="shared" si="11"/>
        <v>11</v>
      </c>
    </row>
    <row r="24" spans="1:17" ht="14.4" hidden="1" customHeight="1" outlineLevel="1" x14ac:dyDescent="0.3">
      <c r="A24" s="441" t="s">
        <v>173</v>
      </c>
      <c r="B24" s="120">
        <v>30.834</v>
      </c>
      <c r="C24" s="113">
        <v>21.672999999999998</v>
      </c>
      <c r="D24" s="113">
        <v>43.055</v>
      </c>
      <c r="E24" s="425">
        <f t="shared" si="12"/>
        <v>1.3963481870662255</v>
      </c>
      <c r="F24" s="132">
        <f t="shared" si="13"/>
        <v>1.9865731555391501</v>
      </c>
      <c r="G24" s="120">
        <v>7</v>
      </c>
      <c r="H24" s="113">
        <v>8</v>
      </c>
      <c r="I24" s="113">
        <v>14</v>
      </c>
      <c r="J24" s="425">
        <f t="shared" si="14"/>
        <v>2</v>
      </c>
      <c r="K24" s="134">
        <f t="shared" si="15"/>
        <v>1.75</v>
      </c>
      <c r="L24" s="645">
        <v>1.0147199999999998</v>
      </c>
      <c r="M24" s="646"/>
      <c r="N24" s="147">
        <f t="shared" si="8"/>
        <v>21.382000000000001</v>
      </c>
      <c r="O24" s="148">
        <f t="shared" si="9"/>
        <v>6</v>
      </c>
      <c r="P24" s="147">
        <f t="shared" si="10"/>
        <v>12.221</v>
      </c>
      <c r="Q24" s="148">
        <f t="shared" si="11"/>
        <v>7</v>
      </c>
    </row>
    <row r="25" spans="1:17" ht="14.4" hidden="1" customHeight="1" outlineLevel="1" thickBot="1" x14ac:dyDescent="0.35">
      <c r="A25" s="442" t="s">
        <v>208</v>
      </c>
      <c r="B25" s="238">
        <v>18.454999999999998</v>
      </c>
      <c r="C25" s="239">
        <v>15.504</v>
      </c>
      <c r="D25" s="239">
        <v>0</v>
      </c>
      <c r="E25" s="426" t="str">
        <f t="shared" si="12"/>
        <v/>
      </c>
      <c r="F25" s="240" t="str">
        <f t="shared" si="13"/>
        <v/>
      </c>
      <c r="G25" s="238">
        <v>4</v>
      </c>
      <c r="H25" s="239">
        <v>2</v>
      </c>
      <c r="I25" s="239">
        <v>0</v>
      </c>
      <c r="J25" s="426" t="str">
        <f t="shared" si="14"/>
        <v/>
      </c>
      <c r="K25" s="242" t="str">
        <f t="shared" si="15"/>
        <v/>
      </c>
      <c r="L25" s="356"/>
      <c r="M25" s="357"/>
      <c r="N25" s="245">
        <f t="shared" si="8"/>
        <v>-15.504</v>
      </c>
      <c r="O25" s="246">
        <f t="shared" si="9"/>
        <v>-2</v>
      </c>
      <c r="P25" s="245">
        <f t="shared" si="10"/>
        <v>-18.454999999999998</v>
      </c>
      <c r="Q25" s="246">
        <f t="shared" si="11"/>
        <v>-4</v>
      </c>
    </row>
    <row r="26" spans="1:17" ht="14.4" customHeight="1" collapsed="1" thickBot="1" x14ac:dyDescent="0.35">
      <c r="A26" s="445" t="s">
        <v>3</v>
      </c>
      <c r="B26" s="149">
        <f>SUM(B18:B25)</f>
        <v>1152.396</v>
      </c>
      <c r="C26" s="150">
        <f>SUM(C18:C25)</f>
        <v>1230.3019999999999</v>
      </c>
      <c r="D26" s="150">
        <f>SUM(D18:D25)</f>
        <v>1237.8610000000001</v>
      </c>
      <c r="E26" s="421">
        <f>IF(OR(D26=0,B26=0),0,D26/B26)</f>
        <v>1.0741628745674232</v>
      </c>
      <c r="F26" s="151">
        <f>IF(OR(D26=0,C26=0),0,D26/C26)</f>
        <v>1.0061440199235636</v>
      </c>
      <c r="G26" s="149">
        <f>SUM(G18:G25)</f>
        <v>356</v>
      </c>
      <c r="H26" s="150">
        <f>SUM(H18:H25)</f>
        <v>363</v>
      </c>
      <c r="I26" s="150">
        <f>SUM(I18:I25)</f>
        <v>400</v>
      </c>
      <c r="J26" s="421">
        <f>IF(OR(I26=0,G26=0),0,I26/G26)</f>
        <v>1.1235955056179776</v>
      </c>
      <c r="K26" s="152">
        <f>IF(OR(I26=0,H26=0),0,I26/H26)</f>
        <v>1.1019283746556474</v>
      </c>
      <c r="L26" s="121"/>
      <c r="M26" s="121"/>
      <c r="N26" s="143">
        <f t="shared" si="8"/>
        <v>7.5590000000001965</v>
      </c>
      <c r="O26" s="153">
        <f t="shared" si="9"/>
        <v>37</v>
      </c>
      <c r="P26" s="143">
        <f t="shared" si="10"/>
        <v>85.465000000000146</v>
      </c>
      <c r="Q26" s="153">
        <f t="shared" si="11"/>
        <v>44</v>
      </c>
    </row>
    <row r="27" spans="1:17" ht="14.4" customHeight="1" x14ac:dyDescent="0.3">
      <c r="A27" s="154"/>
      <c r="B27" s="649" t="s">
        <v>206</v>
      </c>
      <c r="C27" s="658"/>
      <c r="D27" s="658"/>
      <c r="E27" s="659"/>
      <c r="F27" s="658"/>
      <c r="G27" s="649" t="s">
        <v>207</v>
      </c>
      <c r="H27" s="658"/>
      <c r="I27" s="658"/>
      <c r="J27" s="659"/>
      <c r="K27" s="658"/>
      <c r="L27" s="155"/>
      <c r="M27" s="155"/>
      <c r="N27" s="155"/>
      <c r="O27" s="156"/>
      <c r="P27" s="155"/>
      <c r="Q27" s="156"/>
    </row>
    <row r="28" spans="1:17" ht="14.4" customHeight="1" thickBot="1" x14ac:dyDescent="0.3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" customHeight="1" thickBot="1" x14ac:dyDescent="0.35">
      <c r="A29" s="666" t="s">
        <v>259</v>
      </c>
      <c r="B29" s="668" t="s">
        <v>70</v>
      </c>
      <c r="C29" s="669"/>
      <c r="D29" s="669"/>
      <c r="E29" s="670"/>
      <c r="F29" s="671"/>
      <c r="G29" s="669" t="s">
        <v>240</v>
      </c>
      <c r="H29" s="669"/>
      <c r="I29" s="669"/>
      <c r="J29" s="670"/>
      <c r="K29" s="671"/>
      <c r="L29" s="155"/>
      <c r="M29" s="155"/>
      <c r="N29" s="155"/>
      <c r="O29" s="156"/>
      <c r="P29" s="155"/>
      <c r="Q29" s="156"/>
    </row>
    <row r="30" spans="1:17" ht="14.4" customHeight="1" thickBot="1" x14ac:dyDescent="0.35">
      <c r="A30" s="667"/>
      <c r="B30" s="157">
        <v>2015</v>
      </c>
      <c r="C30" s="158">
        <v>2018</v>
      </c>
      <c r="D30" s="158">
        <v>2019</v>
      </c>
      <c r="E30" s="158" t="s">
        <v>257</v>
      </c>
      <c r="F30" s="159" t="s">
        <v>2</v>
      </c>
      <c r="G30" s="158">
        <v>2015</v>
      </c>
      <c r="H30" s="158">
        <v>2018</v>
      </c>
      <c r="I30" s="158">
        <v>2019</v>
      </c>
      <c r="J30" s="158" t="s">
        <v>257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266</v>
      </c>
      <c r="Q30" s="161" t="s">
        <v>267</v>
      </c>
    </row>
    <row r="31" spans="1:17" ht="14.4" hidden="1" customHeight="1" outlineLevel="1" x14ac:dyDescent="0.3">
      <c r="A31" s="440" t="s">
        <v>167</v>
      </c>
      <c r="B31" s="119">
        <v>0</v>
      </c>
      <c r="C31" s="114">
        <v>0</v>
      </c>
      <c r="D31" s="114">
        <v>0</v>
      </c>
      <c r="E31" s="424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24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" hidden="1" customHeight="1" outlineLevel="1" x14ac:dyDescent="0.3">
      <c r="A32" s="441" t="s">
        <v>168</v>
      </c>
      <c r="B32" s="120">
        <v>0</v>
      </c>
      <c r="C32" s="113">
        <v>0</v>
      </c>
      <c r="D32" s="113">
        <v>0</v>
      </c>
      <c r="E32" s="425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25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" hidden="1" customHeight="1" outlineLevel="1" x14ac:dyDescent="0.3">
      <c r="A33" s="441" t="s">
        <v>169</v>
      </c>
      <c r="B33" s="120">
        <v>0</v>
      </c>
      <c r="C33" s="113">
        <v>0</v>
      </c>
      <c r="D33" s="113">
        <v>0</v>
      </c>
      <c r="E33" s="425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25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" hidden="1" customHeight="1" outlineLevel="1" x14ac:dyDescent="0.3">
      <c r="A34" s="441" t="s">
        <v>170</v>
      </c>
      <c r="B34" s="120">
        <v>0</v>
      </c>
      <c r="C34" s="113">
        <v>0</v>
      </c>
      <c r="D34" s="113">
        <v>0</v>
      </c>
      <c r="E34" s="425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5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" hidden="1" customHeight="1" outlineLevel="1" x14ac:dyDescent="0.3">
      <c r="A35" s="441" t="s">
        <v>171</v>
      </c>
      <c r="B35" s="120">
        <v>0</v>
      </c>
      <c r="C35" s="113">
        <v>0</v>
      </c>
      <c r="D35" s="113">
        <v>0</v>
      </c>
      <c r="E35" s="425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5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" hidden="1" customHeight="1" outlineLevel="1" x14ac:dyDescent="0.3">
      <c r="A36" s="441" t="s">
        <v>172</v>
      </c>
      <c r="B36" s="120">
        <v>0</v>
      </c>
      <c r="C36" s="113">
        <v>0</v>
      </c>
      <c r="D36" s="113">
        <v>0</v>
      </c>
      <c r="E36" s="425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25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" hidden="1" customHeight="1" outlineLevel="1" x14ac:dyDescent="0.3">
      <c r="A37" s="441" t="s">
        <v>173</v>
      </c>
      <c r="B37" s="120">
        <v>0</v>
      </c>
      <c r="C37" s="113">
        <v>0</v>
      </c>
      <c r="D37" s="113">
        <v>0</v>
      </c>
      <c r="E37" s="425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5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" hidden="1" customHeight="1" outlineLevel="1" thickBot="1" x14ac:dyDescent="0.35">
      <c r="A38" s="442" t="s">
        <v>208</v>
      </c>
      <c r="B38" s="238">
        <v>0</v>
      </c>
      <c r="C38" s="239">
        <v>0</v>
      </c>
      <c r="D38" s="239">
        <v>0</v>
      </c>
      <c r="E38" s="426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6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" customHeight="1" collapsed="1" thickBot="1" x14ac:dyDescent="0.35">
      <c r="A39" s="444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22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22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" customHeight="1" x14ac:dyDescent="0.25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" customHeight="1" thickBot="1" x14ac:dyDescent="0.3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" customHeight="1" thickBot="1" x14ac:dyDescent="0.35">
      <c r="A42" s="660" t="s">
        <v>260</v>
      </c>
      <c r="B42" s="662" t="s">
        <v>70</v>
      </c>
      <c r="C42" s="663"/>
      <c r="D42" s="663"/>
      <c r="E42" s="664"/>
      <c r="F42" s="665"/>
      <c r="G42" s="663" t="s">
        <v>240</v>
      </c>
      <c r="H42" s="663"/>
      <c r="I42" s="663"/>
      <c r="J42" s="664"/>
      <c r="K42" s="665"/>
      <c r="L42" s="155"/>
      <c r="M42" s="155"/>
      <c r="N42" s="155"/>
      <c r="O42" s="156"/>
      <c r="P42" s="155"/>
      <c r="Q42" s="156"/>
    </row>
    <row r="43" spans="1:17" ht="14.4" customHeight="1" thickBot="1" x14ac:dyDescent="0.35">
      <c r="A43" s="661"/>
      <c r="B43" s="407">
        <v>2015</v>
      </c>
      <c r="C43" s="408">
        <v>2018</v>
      </c>
      <c r="D43" s="408">
        <v>2019</v>
      </c>
      <c r="E43" s="408" t="s">
        <v>257</v>
      </c>
      <c r="F43" s="409" t="s">
        <v>2</v>
      </c>
      <c r="G43" s="408">
        <v>2015</v>
      </c>
      <c r="H43" s="408">
        <v>2018</v>
      </c>
      <c r="I43" s="408">
        <v>2019</v>
      </c>
      <c r="J43" s="408" t="s">
        <v>257</v>
      </c>
      <c r="K43" s="409" t="s">
        <v>2</v>
      </c>
      <c r="L43" s="155"/>
      <c r="M43" s="155"/>
      <c r="N43" s="415" t="s">
        <v>71</v>
      </c>
      <c r="O43" s="417" t="s">
        <v>72</v>
      </c>
      <c r="P43" s="415" t="s">
        <v>266</v>
      </c>
      <c r="Q43" s="417" t="s">
        <v>267</v>
      </c>
    </row>
    <row r="44" spans="1:17" ht="14.4" hidden="1" customHeight="1" outlineLevel="1" x14ac:dyDescent="0.3">
      <c r="A44" s="440" t="s">
        <v>167</v>
      </c>
      <c r="B44" s="119">
        <v>0</v>
      </c>
      <c r="C44" s="114">
        <v>0</v>
      </c>
      <c r="D44" s="114">
        <v>0</v>
      </c>
      <c r="E44" s="424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24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" hidden="1" customHeight="1" outlineLevel="1" x14ac:dyDescent="0.3">
      <c r="A45" s="441" t="s">
        <v>168</v>
      </c>
      <c r="B45" s="120">
        <v>0</v>
      </c>
      <c r="C45" s="113">
        <v>0</v>
      </c>
      <c r="D45" s="113">
        <v>0</v>
      </c>
      <c r="E45" s="425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25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" hidden="1" customHeight="1" outlineLevel="1" x14ac:dyDescent="0.3">
      <c r="A46" s="441" t="s">
        <v>169</v>
      </c>
      <c r="B46" s="120">
        <v>0</v>
      </c>
      <c r="C46" s="113">
        <v>0</v>
      </c>
      <c r="D46" s="113">
        <v>0</v>
      </c>
      <c r="E46" s="425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25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" hidden="1" customHeight="1" outlineLevel="1" x14ac:dyDescent="0.3">
      <c r="A47" s="441" t="s">
        <v>170</v>
      </c>
      <c r="B47" s="120">
        <v>0</v>
      </c>
      <c r="C47" s="113">
        <v>0</v>
      </c>
      <c r="D47" s="113">
        <v>0</v>
      </c>
      <c r="E47" s="425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25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" hidden="1" customHeight="1" outlineLevel="1" x14ac:dyDescent="0.3">
      <c r="A48" s="441" t="s">
        <v>171</v>
      </c>
      <c r="B48" s="120">
        <v>0</v>
      </c>
      <c r="C48" s="113">
        <v>0</v>
      </c>
      <c r="D48" s="113">
        <v>0</v>
      </c>
      <c r="E48" s="425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25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" hidden="1" customHeight="1" outlineLevel="1" x14ac:dyDescent="0.3">
      <c r="A49" s="441" t="s">
        <v>172</v>
      </c>
      <c r="B49" s="120">
        <v>0</v>
      </c>
      <c r="C49" s="113">
        <v>0</v>
      </c>
      <c r="D49" s="113">
        <v>0</v>
      </c>
      <c r="E49" s="425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25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" hidden="1" customHeight="1" outlineLevel="1" x14ac:dyDescent="0.3">
      <c r="A50" s="441" t="s">
        <v>173</v>
      </c>
      <c r="B50" s="120">
        <v>0</v>
      </c>
      <c r="C50" s="113">
        <v>0</v>
      </c>
      <c r="D50" s="113">
        <v>0</v>
      </c>
      <c r="E50" s="425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25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" hidden="1" customHeight="1" outlineLevel="1" thickBot="1" x14ac:dyDescent="0.35">
      <c r="A51" s="442" t="s">
        <v>208</v>
      </c>
      <c r="B51" s="238">
        <v>0</v>
      </c>
      <c r="C51" s="239">
        <v>0</v>
      </c>
      <c r="D51" s="239">
        <v>0</v>
      </c>
      <c r="E51" s="426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26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" customHeight="1" collapsed="1" thickBot="1" x14ac:dyDescent="0.35">
      <c r="A52" s="443" t="s">
        <v>3</v>
      </c>
      <c r="B52" s="410">
        <f>SUM(B44:B51)</f>
        <v>0</v>
      </c>
      <c r="C52" s="411">
        <f>SUM(C44:C51)</f>
        <v>0</v>
      </c>
      <c r="D52" s="411">
        <f>SUM(D44:D51)</f>
        <v>0</v>
      </c>
      <c r="E52" s="423">
        <f>IF(OR(D52=0,B52=0),0,D52/B52)</f>
        <v>0</v>
      </c>
      <c r="F52" s="412">
        <f>IF(OR(D52=0,C52=0),0,D52/C52)</f>
        <v>0</v>
      </c>
      <c r="G52" s="413">
        <f>SUM(G44:G51)</f>
        <v>0</v>
      </c>
      <c r="H52" s="411">
        <f>SUM(H44:H51)</f>
        <v>0</v>
      </c>
      <c r="I52" s="411">
        <f>SUM(I44:I51)</f>
        <v>0</v>
      </c>
      <c r="J52" s="423">
        <f>IF(OR(I52=0,G52=0),0,I52/G52)</f>
        <v>0</v>
      </c>
      <c r="K52" s="414">
        <f>IF(OR(I52=0,H52=0),0,I52/H52)</f>
        <v>0</v>
      </c>
      <c r="L52" s="155"/>
      <c r="M52" s="155"/>
      <c r="N52" s="415">
        <f t="shared" si="24"/>
        <v>0</v>
      </c>
      <c r="O52" s="416">
        <f t="shared" si="25"/>
        <v>0</v>
      </c>
      <c r="P52" s="415">
        <f t="shared" si="26"/>
        <v>0</v>
      </c>
      <c r="Q52" s="416">
        <f t="shared" si="27"/>
        <v>0</v>
      </c>
    </row>
    <row r="53" spans="1:17" ht="14.4" customHeight="1" x14ac:dyDescent="0.25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" customHeight="1" x14ac:dyDescent="0.3">
      <c r="A54" s="255" t="s">
        <v>256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" customHeight="1" x14ac:dyDescent="0.25">
      <c r="A55" s="385" t="s">
        <v>302</v>
      </c>
    </row>
    <row r="56" spans="1:17" ht="14.4" customHeight="1" x14ac:dyDescent="0.25">
      <c r="A56" s="386" t="s">
        <v>303</v>
      </c>
    </row>
    <row r="57" spans="1:17" ht="14.4" customHeight="1" x14ac:dyDescent="0.25">
      <c r="A57" s="385" t="s">
        <v>304</v>
      </c>
    </row>
    <row r="58" spans="1:17" ht="14.4" customHeight="1" x14ac:dyDescent="0.25">
      <c r="A58" s="386" t="s">
        <v>305</v>
      </c>
    </row>
    <row r="59" spans="1:17" ht="14.4" customHeight="1" x14ac:dyDescent="0.25">
      <c r="A59" s="386" t="s">
        <v>263</v>
      </c>
    </row>
  </sheetData>
  <mergeCells count="26"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J43 E4 J4 J17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2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43" t="s">
        <v>114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1"/>
      <c r="M1" s="621"/>
    </row>
    <row r="2" spans="1:13" ht="14.4" customHeight="1" x14ac:dyDescent="0.3">
      <c r="A2" s="371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5"/>
      <c r="B31" s="674" t="s">
        <v>82</v>
      </c>
      <c r="C31" s="675"/>
      <c r="D31" s="675"/>
      <c r="E31" s="676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4"/>
      <c r="H32" s="364" t="s">
        <v>115</v>
      </c>
      <c r="I32" s="80"/>
      <c r="J32" s="80"/>
      <c r="K32" s="80"/>
      <c r="L32" s="80"/>
      <c r="M32" s="80"/>
    </row>
    <row r="33" spans="1:13" ht="14.4" customHeight="1" x14ac:dyDescent="0.3">
      <c r="A33" s="172" t="s">
        <v>102</v>
      </c>
      <c r="B33" s="199">
        <v>801</v>
      </c>
      <c r="C33" s="199">
        <v>753</v>
      </c>
      <c r="D33" s="84">
        <f>IF(C33="","",C33-B33)</f>
        <v>-48</v>
      </c>
      <c r="E33" s="85">
        <f>IF(C33="","",C33/B33)</f>
        <v>0.94007490636704116</v>
      </c>
      <c r="F33" s="86">
        <v>143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" customHeight="1" x14ac:dyDescent="0.3">
      <c r="A34" s="173" t="s">
        <v>103</v>
      </c>
      <c r="B34" s="200">
        <v>2322</v>
      </c>
      <c r="C34" s="200">
        <v>1606</v>
      </c>
      <c r="D34" s="87">
        <f t="shared" ref="D34:D45" si="0">IF(C34="","",C34-B34)</f>
        <v>-716</v>
      </c>
      <c r="E34" s="88">
        <f t="shared" ref="E34:E45" si="1">IF(C34="","",C34/B34)</f>
        <v>0.69164513350559864</v>
      </c>
      <c r="F34" s="89">
        <v>110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" customHeight="1" x14ac:dyDescent="0.3">
      <c r="A35" s="173" t="s">
        <v>104</v>
      </c>
      <c r="B35" s="200">
        <v>3484</v>
      </c>
      <c r="C35" s="200">
        <v>2467</v>
      </c>
      <c r="D35" s="87">
        <f t="shared" si="0"/>
        <v>-1017</v>
      </c>
      <c r="E35" s="88">
        <f t="shared" si="1"/>
        <v>0.70809414466130882</v>
      </c>
      <c r="F35" s="89">
        <v>214</v>
      </c>
      <c r="G35" s="366"/>
      <c r="H35" s="366"/>
      <c r="I35" s="80"/>
      <c r="J35" s="80"/>
      <c r="K35" s="80"/>
      <c r="L35" s="80"/>
      <c r="M35" s="80"/>
    </row>
    <row r="36" spans="1:13" ht="14.4" customHeight="1" x14ac:dyDescent="0.3">
      <c r="A36" s="173" t="s">
        <v>105</v>
      </c>
      <c r="B36" s="200"/>
      <c r="C36" s="200"/>
      <c r="D36" s="87" t="str">
        <f t="shared" si="0"/>
        <v/>
      </c>
      <c r="E36" s="88" t="str">
        <f t="shared" si="1"/>
        <v/>
      </c>
      <c r="F36" s="89"/>
      <c r="G36" s="366"/>
      <c r="H36" s="366"/>
      <c r="I36" s="80"/>
      <c r="J36" s="80"/>
      <c r="K36" s="80"/>
      <c r="L36" s="80"/>
      <c r="M36" s="80"/>
    </row>
    <row r="37" spans="1:13" ht="14.4" customHeight="1" x14ac:dyDescent="0.3">
      <c r="A37" s="173" t="s">
        <v>106</v>
      </c>
      <c r="B37" s="200"/>
      <c r="C37" s="200"/>
      <c r="D37" s="87" t="str">
        <f t="shared" si="0"/>
        <v/>
      </c>
      <c r="E37" s="88" t="str">
        <f t="shared" si="1"/>
        <v/>
      </c>
      <c r="F37" s="89"/>
      <c r="G37" s="366"/>
      <c r="H37" s="366"/>
      <c r="I37" s="80"/>
      <c r="J37" s="80"/>
      <c r="K37" s="80"/>
      <c r="L37" s="80"/>
      <c r="M37" s="80"/>
    </row>
    <row r="38" spans="1:13" ht="14.4" customHeight="1" x14ac:dyDescent="0.3">
      <c r="A38" s="173" t="s">
        <v>107</v>
      </c>
      <c r="B38" s="200"/>
      <c r="C38" s="200"/>
      <c r="D38" s="87" t="str">
        <f t="shared" si="0"/>
        <v/>
      </c>
      <c r="E38" s="88" t="str">
        <f t="shared" si="1"/>
        <v/>
      </c>
      <c r="F38" s="89"/>
      <c r="G38" s="366"/>
      <c r="H38" s="366"/>
      <c r="I38" s="80"/>
      <c r="J38" s="80"/>
      <c r="K38" s="80"/>
      <c r="L38" s="80"/>
      <c r="M38" s="80"/>
    </row>
    <row r="39" spans="1:13" ht="14.4" customHeight="1" x14ac:dyDescent="0.3">
      <c r="A39" s="173" t="s">
        <v>108</v>
      </c>
      <c r="B39" s="200"/>
      <c r="C39" s="200"/>
      <c r="D39" s="87" t="str">
        <f t="shared" si="0"/>
        <v/>
      </c>
      <c r="E39" s="88" t="str">
        <f t="shared" si="1"/>
        <v/>
      </c>
      <c r="F39" s="89"/>
      <c r="G39" s="366"/>
      <c r="H39" s="366"/>
      <c r="I39" s="80"/>
      <c r="J39" s="80"/>
      <c r="K39" s="80"/>
      <c r="L39" s="80"/>
      <c r="M39" s="80"/>
    </row>
    <row r="40" spans="1:13" ht="14.4" customHeight="1" x14ac:dyDescent="0.3">
      <c r="A40" s="173" t="s">
        <v>109</v>
      </c>
      <c r="B40" s="200"/>
      <c r="C40" s="200"/>
      <c r="D40" s="87" t="str">
        <f t="shared" si="0"/>
        <v/>
      </c>
      <c r="E40" s="88" t="str">
        <f t="shared" si="1"/>
        <v/>
      </c>
      <c r="F40" s="89"/>
      <c r="G40" s="366"/>
      <c r="H40" s="366"/>
      <c r="I40" s="80"/>
      <c r="J40" s="80"/>
      <c r="K40" s="80"/>
      <c r="L40" s="80"/>
      <c r="M40" s="80"/>
    </row>
    <row r="41" spans="1:13" ht="14.4" customHeight="1" x14ac:dyDescent="0.3">
      <c r="A41" s="173" t="s">
        <v>110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6"/>
      <c r="H41" s="366"/>
      <c r="I41" s="80"/>
      <c r="J41" s="80"/>
      <c r="K41" s="80"/>
      <c r="L41" s="80"/>
      <c r="M41" s="80"/>
    </row>
    <row r="42" spans="1:13" ht="14.4" customHeight="1" x14ac:dyDescent="0.3">
      <c r="A42" s="173" t="s">
        <v>111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" customHeight="1" x14ac:dyDescent="0.3">
      <c r="A43" s="173" t="s">
        <v>112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" customHeight="1" x14ac:dyDescent="0.3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" customHeight="1" thickBot="1" x14ac:dyDescent="0.3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Y57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RowHeight="14.4" customHeight="1" outlineLevelCol="1" x14ac:dyDescent="0.3"/>
  <cols>
    <col min="1" max="1" width="6.109375" style="96" customWidth="1"/>
    <col min="2" max="2" width="6.5546875" style="213" hidden="1" customWidth="1" outlineLevel="1"/>
    <col min="3" max="3" width="5.88671875" style="213" hidden="1" customWidth="1" outlineLevel="1"/>
    <col min="4" max="4" width="7.6640625" style="213" hidden="1" customWidth="1" outlineLevel="1"/>
    <col min="5" max="5" width="6.5546875" style="99" customWidth="1" collapsed="1"/>
    <col min="6" max="6" width="5.88671875" style="99" customWidth="1"/>
    <col min="7" max="7" width="7.6640625" style="99" customWidth="1"/>
    <col min="8" max="8" width="6.5546875" style="99" customWidth="1"/>
    <col min="9" max="9" width="5.88671875" style="99" customWidth="1"/>
    <col min="10" max="10" width="7.6640625" style="99" customWidth="1"/>
    <col min="11" max="11" width="9.109375" style="99" customWidth="1"/>
    <col min="12" max="12" width="3.88671875" style="99" customWidth="1"/>
    <col min="13" max="13" width="4.33203125" style="99" customWidth="1"/>
    <col min="14" max="14" width="5.44140625" style="99" customWidth="1"/>
    <col min="15" max="15" width="4" style="99" customWidth="1"/>
    <col min="16" max="16" width="55.5546875" style="93" customWidth="1"/>
    <col min="17" max="17" width="7.77734375" style="97" hidden="1" customWidth="1" outlineLevel="1"/>
    <col min="18" max="18" width="5.88671875" style="97" hidden="1" customWidth="1" outlineLevel="1"/>
    <col min="19" max="19" width="7.77734375" style="97" customWidth="1" collapsed="1"/>
    <col min="20" max="20" width="6" style="97" customWidth="1"/>
    <col min="21" max="22" width="9.6640625" style="213" customWidth="1"/>
    <col min="23" max="23" width="7.6640625" style="213" customWidth="1"/>
    <col min="24" max="24" width="6.109375" style="100" customWidth="1"/>
    <col min="25" max="25" width="17.109375" style="98" bestFit="1" customWidth="1"/>
    <col min="26" max="16384" width="8.88671875" style="93"/>
  </cols>
  <sheetData>
    <row r="1" spans="1:25" s="312" customFormat="1" ht="18.600000000000001" customHeight="1" thickBot="1" x14ac:dyDescent="0.4">
      <c r="A1" s="598" t="s">
        <v>3105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  <c r="V1" s="513"/>
      <c r="W1" s="513"/>
      <c r="X1" s="513"/>
      <c r="Y1" s="513"/>
    </row>
    <row r="2" spans="1:25" ht="14.4" customHeight="1" thickBot="1" x14ac:dyDescent="0.35">
      <c r="A2" s="371" t="s">
        <v>328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" customHeight="1" x14ac:dyDescent="0.3">
      <c r="A3" s="685" t="s">
        <v>74</v>
      </c>
      <c r="B3" s="687">
        <v>2015</v>
      </c>
      <c r="C3" s="688"/>
      <c r="D3" s="689"/>
      <c r="E3" s="687">
        <v>2018</v>
      </c>
      <c r="F3" s="688"/>
      <c r="G3" s="689"/>
      <c r="H3" s="687">
        <v>2019</v>
      </c>
      <c r="I3" s="688"/>
      <c r="J3" s="689"/>
      <c r="K3" s="690" t="s">
        <v>75</v>
      </c>
      <c r="L3" s="679" t="s">
        <v>76</v>
      </c>
      <c r="M3" s="679" t="s">
        <v>77</v>
      </c>
      <c r="N3" s="679" t="s">
        <v>78</v>
      </c>
      <c r="O3" s="263" t="s">
        <v>79</v>
      </c>
      <c r="P3" s="681" t="s">
        <v>80</v>
      </c>
      <c r="Q3" s="683" t="s">
        <v>269</v>
      </c>
      <c r="R3" s="684"/>
      <c r="S3" s="683" t="s">
        <v>81</v>
      </c>
      <c r="T3" s="684"/>
      <c r="U3" s="677" t="s">
        <v>82</v>
      </c>
      <c r="V3" s="678"/>
      <c r="W3" s="678"/>
      <c r="X3" s="678"/>
      <c r="Y3" s="214" t="s">
        <v>82</v>
      </c>
    </row>
    <row r="4" spans="1:25" s="95" customFormat="1" ht="14.4" customHeight="1" thickBot="1" x14ac:dyDescent="0.35">
      <c r="A4" s="686"/>
      <c r="B4" s="448" t="s">
        <v>83</v>
      </c>
      <c r="C4" s="446" t="s">
        <v>71</v>
      </c>
      <c r="D4" s="449" t="s">
        <v>84</v>
      </c>
      <c r="E4" s="448" t="s">
        <v>83</v>
      </c>
      <c r="F4" s="446" t="s">
        <v>71</v>
      </c>
      <c r="G4" s="449" t="s">
        <v>84</v>
      </c>
      <c r="H4" s="448" t="s">
        <v>83</v>
      </c>
      <c r="I4" s="446" t="s">
        <v>71</v>
      </c>
      <c r="J4" s="449" t="s">
        <v>84</v>
      </c>
      <c r="K4" s="691"/>
      <c r="L4" s="680"/>
      <c r="M4" s="680"/>
      <c r="N4" s="680"/>
      <c r="O4" s="450"/>
      <c r="P4" s="682"/>
      <c r="Q4" s="451" t="s">
        <v>72</v>
      </c>
      <c r="R4" s="452" t="s">
        <v>71</v>
      </c>
      <c r="S4" s="451" t="s">
        <v>72</v>
      </c>
      <c r="T4" s="452" t="s">
        <v>71</v>
      </c>
      <c r="U4" s="453" t="s">
        <v>85</v>
      </c>
      <c r="V4" s="447" t="s">
        <v>86</v>
      </c>
      <c r="W4" s="447" t="s">
        <v>87</v>
      </c>
      <c r="X4" s="454" t="s">
        <v>2</v>
      </c>
      <c r="Y4" s="455" t="s">
        <v>88</v>
      </c>
    </row>
    <row r="5" spans="1:25" s="456" customFormat="1" ht="14.4" customHeight="1" x14ac:dyDescent="0.3">
      <c r="A5" s="947" t="s">
        <v>3002</v>
      </c>
      <c r="B5" s="948"/>
      <c r="C5" s="949"/>
      <c r="D5" s="950"/>
      <c r="E5" s="951"/>
      <c r="F5" s="952"/>
      <c r="G5" s="953"/>
      <c r="H5" s="954">
        <v>1</v>
      </c>
      <c r="I5" s="955">
        <v>13.49</v>
      </c>
      <c r="J5" s="956">
        <v>18</v>
      </c>
      <c r="K5" s="957">
        <v>13.49</v>
      </c>
      <c r="L5" s="958">
        <v>11</v>
      </c>
      <c r="M5" s="958">
        <v>72</v>
      </c>
      <c r="N5" s="959">
        <v>24</v>
      </c>
      <c r="O5" s="958" t="s">
        <v>3003</v>
      </c>
      <c r="P5" s="960" t="s">
        <v>3004</v>
      </c>
      <c r="Q5" s="961">
        <f>H5-B5</f>
        <v>1</v>
      </c>
      <c r="R5" s="976">
        <f>I5-C5</f>
        <v>13.49</v>
      </c>
      <c r="S5" s="961">
        <f>H5-E5</f>
        <v>1</v>
      </c>
      <c r="T5" s="976">
        <f>I5-F5</f>
        <v>13.49</v>
      </c>
      <c r="U5" s="986">
        <v>24</v>
      </c>
      <c r="V5" s="948">
        <v>18</v>
      </c>
      <c r="W5" s="948">
        <v>-6</v>
      </c>
      <c r="X5" s="987">
        <v>0.75</v>
      </c>
      <c r="Y5" s="988"/>
    </row>
    <row r="6" spans="1:25" ht="14.4" customHeight="1" x14ac:dyDescent="0.3">
      <c r="A6" s="945" t="s">
        <v>3005</v>
      </c>
      <c r="B6" s="926">
        <v>2</v>
      </c>
      <c r="C6" s="927">
        <v>14.74</v>
      </c>
      <c r="D6" s="928">
        <v>7</v>
      </c>
      <c r="E6" s="929">
        <v>1</v>
      </c>
      <c r="F6" s="909">
        <v>7.09</v>
      </c>
      <c r="G6" s="910">
        <v>13</v>
      </c>
      <c r="H6" s="911">
        <v>2</v>
      </c>
      <c r="I6" s="912">
        <v>14.19</v>
      </c>
      <c r="J6" s="913">
        <v>9.5</v>
      </c>
      <c r="K6" s="914">
        <v>7.09</v>
      </c>
      <c r="L6" s="915">
        <v>5</v>
      </c>
      <c r="M6" s="915">
        <v>45</v>
      </c>
      <c r="N6" s="916">
        <v>15</v>
      </c>
      <c r="O6" s="915" t="s">
        <v>3003</v>
      </c>
      <c r="P6" s="930" t="s">
        <v>3006</v>
      </c>
      <c r="Q6" s="917">
        <f t="shared" ref="Q6:R57" si="0">H6-B6</f>
        <v>0</v>
      </c>
      <c r="R6" s="977">
        <f t="shared" si="0"/>
        <v>-0.55000000000000071</v>
      </c>
      <c r="S6" s="917">
        <f t="shared" ref="S6:S57" si="1">H6-E6</f>
        <v>1</v>
      </c>
      <c r="T6" s="977">
        <f t="shared" ref="T6:T57" si="2">I6-F6</f>
        <v>7.1</v>
      </c>
      <c r="U6" s="984">
        <v>30</v>
      </c>
      <c r="V6" s="926">
        <v>19</v>
      </c>
      <c r="W6" s="926">
        <v>-11</v>
      </c>
      <c r="X6" s="982">
        <v>0.6333333333333333</v>
      </c>
      <c r="Y6" s="980"/>
    </row>
    <row r="7" spans="1:25" ht="14.4" customHeight="1" x14ac:dyDescent="0.3">
      <c r="A7" s="946" t="s">
        <v>3007</v>
      </c>
      <c r="B7" s="932"/>
      <c r="C7" s="933"/>
      <c r="D7" s="931"/>
      <c r="E7" s="934">
        <v>1</v>
      </c>
      <c r="F7" s="935">
        <v>7.77</v>
      </c>
      <c r="G7" s="918">
        <v>7</v>
      </c>
      <c r="H7" s="936"/>
      <c r="I7" s="937"/>
      <c r="J7" s="919"/>
      <c r="K7" s="938">
        <v>7.77</v>
      </c>
      <c r="L7" s="939">
        <v>5</v>
      </c>
      <c r="M7" s="939">
        <v>45</v>
      </c>
      <c r="N7" s="940">
        <v>15</v>
      </c>
      <c r="O7" s="939" t="s">
        <v>3003</v>
      </c>
      <c r="P7" s="941" t="s">
        <v>3008</v>
      </c>
      <c r="Q7" s="942">
        <f t="shared" si="0"/>
        <v>0</v>
      </c>
      <c r="R7" s="978">
        <f t="shared" si="0"/>
        <v>0</v>
      </c>
      <c r="S7" s="942">
        <f t="shared" si="1"/>
        <v>-1</v>
      </c>
      <c r="T7" s="978">
        <f t="shared" si="2"/>
        <v>-7.77</v>
      </c>
      <c r="U7" s="985" t="s">
        <v>564</v>
      </c>
      <c r="V7" s="932" t="s">
        <v>564</v>
      </c>
      <c r="W7" s="932" t="s">
        <v>564</v>
      </c>
      <c r="X7" s="983" t="s">
        <v>564</v>
      </c>
      <c r="Y7" s="981"/>
    </row>
    <row r="8" spans="1:25" ht="14.4" customHeight="1" x14ac:dyDescent="0.3">
      <c r="A8" s="945" t="s">
        <v>3009</v>
      </c>
      <c r="B8" s="926"/>
      <c r="C8" s="927"/>
      <c r="D8" s="928"/>
      <c r="E8" s="929">
        <v>1</v>
      </c>
      <c r="F8" s="909">
        <v>36.25</v>
      </c>
      <c r="G8" s="910">
        <v>29</v>
      </c>
      <c r="H8" s="911">
        <v>1</v>
      </c>
      <c r="I8" s="912">
        <v>19.829999999999998</v>
      </c>
      <c r="J8" s="913">
        <v>17</v>
      </c>
      <c r="K8" s="914">
        <v>20.34</v>
      </c>
      <c r="L8" s="915">
        <v>11</v>
      </c>
      <c r="M8" s="915">
        <v>87</v>
      </c>
      <c r="N8" s="916">
        <v>29</v>
      </c>
      <c r="O8" s="915" t="s">
        <v>3003</v>
      </c>
      <c r="P8" s="930" t="s">
        <v>3010</v>
      </c>
      <c r="Q8" s="917">
        <f t="shared" si="0"/>
        <v>1</v>
      </c>
      <c r="R8" s="977">
        <f t="shared" si="0"/>
        <v>19.829999999999998</v>
      </c>
      <c r="S8" s="917">
        <f t="shared" si="1"/>
        <v>0</v>
      </c>
      <c r="T8" s="977">
        <f t="shared" si="2"/>
        <v>-16.420000000000002</v>
      </c>
      <c r="U8" s="984">
        <v>29</v>
      </c>
      <c r="V8" s="926">
        <v>17</v>
      </c>
      <c r="W8" s="926">
        <v>-12</v>
      </c>
      <c r="X8" s="982">
        <v>0.58620689655172409</v>
      </c>
      <c r="Y8" s="980"/>
    </row>
    <row r="9" spans="1:25" ht="14.4" customHeight="1" x14ac:dyDescent="0.3">
      <c r="A9" s="945" t="s">
        <v>3011</v>
      </c>
      <c r="B9" s="920">
        <v>3</v>
      </c>
      <c r="C9" s="921">
        <v>37.130000000000003</v>
      </c>
      <c r="D9" s="922">
        <v>11.7</v>
      </c>
      <c r="E9" s="929">
        <v>3</v>
      </c>
      <c r="F9" s="909">
        <v>37.130000000000003</v>
      </c>
      <c r="G9" s="910">
        <v>8.6999999999999993</v>
      </c>
      <c r="H9" s="915">
        <v>4</v>
      </c>
      <c r="I9" s="909">
        <v>49.5</v>
      </c>
      <c r="J9" s="910">
        <v>10.3</v>
      </c>
      <c r="K9" s="914">
        <v>12.38</v>
      </c>
      <c r="L9" s="915">
        <v>5</v>
      </c>
      <c r="M9" s="915">
        <v>60</v>
      </c>
      <c r="N9" s="916">
        <v>20</v>
      </c>
      <c r="O9" s="915" t="s">
        <v>3003</v>
      </c>
      <c r="P9" s="930" t="s">
        <v>3012</v>
      </c>
      <c r="Q9" s="917">
        <f t="shared" si="0"/>
        <v>1</v>
      </c>
      <c r="R9" s="977">
        <f t="shared" si="0"/>
        <v>12.369999999999997</v>
      </c>
      <c r="S9" s="917">
        <f t="shared" si="1"/>
        <v>1</v>
      </c>
      <c r="T9" s="977">
        <f t="shared" si="2"/>
        <v>12.369999999999997</v>
      </c>
      <c r="U9" s="984">
        <v>80</v>
      </c>
      <c r="V9" s="926">
        <v>41.2</v>
      </c>
      <c r="W9" s="926">
        <v>-38.799999999999997</v>
      </c>
      <c r="X9" s="982">
        <v>0.51500000000000001</v>
      </c>
      <c r="Y9" s="980"/>
    </row>
    <row r="10" spans="1:25" ht="14.4" customHeight="1" x14ac:dyDescent="0.3">
      <c r="A10" s="946" t="s">
        <v>3013</v>
      </c>
      <c r="B10" s="943"/>
      <c r="C10" s="944"/>
      <c r="D10" s="923"/>
      <c r="E10" s="934">
        <v>2</v>
      </c>
      <c r="F10" s="935">
        <v>28.75</v>
      </c>
      <c r="G10" s="918">
        <v>14.5</v>
      </c>
      <c r="H10" s="939">
        <v>1</v>
      </c>
      <c r="I10" s="935">
        <v>12.38</v>
      </c>
      <c r="J10" s="918">
        <v>10</v>
      </c>
      <c r="K10" s="938">
        <v>12.38</v>
      </c>
      <c r="L10" s="939">
        <v>5</v>
      </c>
      <c r="M10" s="939">
        <v>60</v>
      </c>
      <c r="N10" s="940">
        <v>20</v>
      </c>
      <c r="O10" s="939" t="s">
        <v>3003</v>
      </c>
      <c r="P10" s="941" t="s">
        <v>3012</v>
      </c>
      <c r="Q10" s="942">
        <f t="shared" si="0"/>
        <v>1</v>
      </c>
      <c r="R10" s="978">
        <f t="shared" si="0"/>
        <v>12.38</v>
      </c>
      <c r="S10" s="942">
        <f t="shared" si="1"/>
        <v>-1</v>
      </c>
      <c r="T10" s="978">
        <f t="shared" si="2"/>
        <v>-16.369999999999997</v>
      </c>
      <c r="U10" s="985">
        <v>20</v>
      </c>
      <c r="V10" s="932">
        <v>10</v>
      </c>
      <c r="W10" s="932">
        <v>-10</v>
      </c>
      <c r="X10" s="983">
        <v>0.5</v>
      </c>
      <c r="Y10" s="981"/>
    </row>
    <row r="11" spans="1:25" ht="14.4" customHeight="1" x14ac:dyDescent="0.3">
      <c r="A11" s="946" t="s">
        <v>3014</v>
      </c>
      <c r="B11" s="943">
        <v>8</v>
      </c>
      <c r="C11" s="944">
        <v>101.18</v>
      </c>
      <c r="D11" s="923">
        <v>17.3</v>
      </c>
      <c r="E11" s="934">
        <v>2</v>
      </c>
      <c r="F11" s="935">
        <v>25.3</v>
      </c>
      <c r="G11" s="918">
        <v>11</v>
      </c>
      <c r="H11" s="939">
        <v>3</v>
      </c>
      <c r="I11" s="935">
        <v>37.94</v>
      </c>
      <c r="J11" s="918">
        <v>9.6999999999999993</v>
      </c>
      <c r="K11" s="938">
        <v>12.65</v>
      </c>
      <c r="L11" s="939">
        <v>5</v>
      </c>
      <c r="M11" s="939">
        <v>60</v>
      </c>
      <c r="N11" s="940">
        <v>20</v>
      </c>
      <c r="O11" s="939" t="s">
        <v>3003</v>
      </c>
      <c r="P11" s="941" t="s">
        <v>3012</v>
      </c>
      <c r="Q11" s="942">
        <f t="shared" si="0"/>
        <v>-5</v>
      </c>
      <c r="R11" s="978">
        <f t="shared" si="0"/>
        <v>-63.240000000000009</v>
      </c>
      <c r="S11" s="942">
        <f t="shared" si="1"/>
        <v>1</v>
      </c>
      <c r="T11" s="978">
        <f t="shared" si="2"/>
        <v>12.639999999999997</v>
      </c>
      <c r="U11" s="985">
        <v>60</v>
      </c>
      <c r="V11" s="932">
        <v>29.099999999999998</v>
      </c>
      <c r="W11" s="932">
        <v>-30.900000000000002</v>
      </c>
      <c r="X11" s="983">
        <v>0.48499999999999999</v>
      </c>
      <c r="Y11" s="981"/>
    </row>
    <row r="12" spans="1:25" ht="14.4" customHeight="1" x14ac:dyDescent="0.3">
      <c r="A12" s="945" t="s">
        <v>3015</v>
      </c>
      <c r="B12" s="926">
        <v>1</v>
      </c>
      <c r="C12" s="927">
        <v>11.34</v>
      </c>
      <c r="D12" s="928">
        <v>5</v>
      </c>
      <c r="E12" s="911">
        <v>3</v>
      </c>
      <c r="F12" s="912">
        <v>23.52</v>
      </c>
      <c r="G12" s="913">
        <v>6</v>
      </c>
      <c r="H12" s="915"/>
      <c r="I12" s="909"/>
      <c r="J12" s="910"/>
      <c r="K12" s="914">
        <v>11.34</v>
      </c>
      <c r="L12" s="915">
        <v>3</v>
      </c>
      <c r="M12" s="915">
        <v>27</v>
      </c>
      <c r="N12" s="916">
        <v>9</v>
      </c>
      <c r="O12" s="915" t="s">
        <v>3003</v>
      </c>
      <c r="P12" s="930" t="s">
        <v>3016</v>
      </c>
      <c r="Q12" s="917">
        <f t="shared" si="0"/>
        <v>-1</v>
      </c>
      <c r="R12" s="977">
        <f t="shared" si="0"/>
        <v>-11.34</v>
      </c>
      <c r="S12" s="917">
        <f t="shared" si="1"/>
        <v>-3</v>
      </c>
      <c r="T12" s="977">
        <f t="shared" si="2"/>
        <v>-23.52</v>
      </c>
      <c r="U12" s="984" t="s">
        <v>564</v>
      </c>
      <c r="V12" s="926" t="s">
        <v>564</v>
      </c>
      <c r="W12" s="926" t="s">
        <v>564</v>
      </c>
      <c r="X12" s="982" t="s">
        <v>564</v>
      </c>
      <c r="Y12" s="980"/>
    </row>
    <row r="13" spans="1:25" ht="14.4" customHeight="1" x14ac:dyDescent="0.3">
      <c r="A13" s="945" t="s">
        <v>3017</v>
      </c>
      <c r="B13" s="920">
        <v>79</v>
      </c>
      <c r="C13" s="921">
        <v>291.33999999999997</v>
      </c>
      <c r="D13" s="922">
        <v>7.6</v>
      </c>
      <c r="E13" s="929">
        <v>72</v>
      </c>
      <c r="F13" s="909">
        <v>252.51</v>
      </c>
      <c r="G13" s="910">
        <v>7.4</v>
      </c>
      <c r="H13" s="915">
        <v>63</v>
      </c>
      <c r="I13" s="909">
        <v>205.03</v>
      </c>
      <c r="J13" s="910">
        <v>7.1</v>
      </c>
      <c r="K13" s="914">
        <v>3.29</v>
      </c>
      <c r="L13" s="915">
        <v>3</v>
      </c>
      <c r="M13" s="915">
        <v>30</v>
      </c>
      <c r="N13" s="916">
        <v>10</v>
      </c>
      <c r="O13" s="915" t="s">
        <v>3003</v>
      </c>
      <c r="P13" s="930" t="s">
        <v>3018</v>
      </c>
      <c r="Q13" s="917">
        <f t="shared" si="0"/>
        <v>-16</v>
      </c>
      <c r="R13" s="977">
        <f t="shared" si="0"/>
        <v>-86.309999999999974</v>
      </c>
      <c r="S13" s="917">
        <f t="shared" si="1"/>
        <v>-9</v>
      </c>
      <c r="T13" s="977">
        <f t="shared" si="2"/>
        <v>-47.47999999999999</v>
      </c>
      <c r="U13" s="984">
        <v>630</v>
      </c>
      <c r="V13" s="926">
        <v>447.29999999999995</v>
      </c>
      <c r="W13" s="926">
        <v>-182.70000000000005</v>
      </c>
      <c r="X13" s="982">
        <v>0.71</v>
      </c>
      <c r="Y13" s="980">
        <v>44</v>
      </c>
    </row>
    <row r="14" spans="1:25" ht="14.4" customHeight="1" x14ac:dyDescent="0.3">
      <c r="A14" s="946" t="s">
        <v>3019</v>
      </c>
      <c r="B14" s="943"/>
      <c r="C14" s="944"/>
      <c r="D14" s="923"/>
      <c r="E14" s="934">
        <v>3</v>
      </c>
      <c r="F14" s="935">
        <v>15.04</v>
      </c>
      <c r="G14" s="918">
        <v>5</v>
      </c>
      <c r="H14" s="939">
        <v>4</v>
      </c>
      <c r="I14" s="935">
        <v>18.399999999999999</v>
      </c>
      <c r="J14" s="918">
        <v>8.3000000000000007</v>
      </c>
      <c r="K14" s="938">
        <v>4.5999999999999996</v>
      </c>
      <c r="L14" s="939">
        <v>4</v>
      </c>
      <c r="M14" s="939">
        <v>39</v>
      </c>
      <c r="N14" s="940">
        <v>13</v>
      </c>
      <c r="O14" s="939" t="s">
        <v>3003</v>
      </c>
      <c r="P14" s="941" t="s">
        <v>3020</v>
      </c>
      <c r="Q14" s="942">
        <f t="shared" si="0"/>
        <v>4</v>
      </c>
      <c r="R14" s="978">
        <f t="shared" si="0"/>
        <v>18.399999999999999</v>
      </c>
      <c r="S14" s="942">
        <f t="shared" si="1"/>
        <v>1</v>
      </c>
      <c r="T14" s="978">
        <f t="shared" si="2"/>
        <v>3.3599999999999994</v>
      </c>
      <c r="U14" s="985">
        <v>52</v>
      </c>
      <c r="V14" s="932">
        <v>33.200000000000003</v>
      </c>
      <c r="W14" s="932">
        <v>-18.799999999999997</v>
      </c>
      <c r="X14" s="983">
        <v>0.63846153846153852</v>
      </c>
      <c r="Y14" s="981"/>
    </row>
    <row r="15" spans="1:25" ht="14.4" customHeight="1" x14ac:dyDescent="0.3">
      <c r="A15" s="946" t="s">
        <v>3021</v>
      </c>
      <c r="B15" s="943">
        <v>5</v>
      </c>
      <c r="C15" s="944">
        <v>34.6</v>
      </c>
      <c r="D15" s="923">
        <v>20.8</v>
      </c>
      <c r="E15" s="934">
        <v>4</v>
      </c>
      <c r="F15" s="935">
        <v>23.09</v>
      </c>
      <c r="G15" s="918">
        <v>15.3</v>
      </c>
      <c r="H15" s="939">
        <v>5</v>
      </c>
      <c r="I15" s="935">
        <v>31.14</v>
      </c>
      <c r="J15" s="918">
        <v>8</v>
      </c>
      <c r="K15" s="938">
        <v>6.5</v>
      </c>
      <c r="L15" s="939">
        <v>4</v>
      </c>
      <c r="M15" s="939">
        <v>39</v>
      </c>
      <c r="N15" s="940">
        <v>13</v>
      </c>
      <c r="O15" s="939" t="s">
        <v>3003</v>
      </c>
      <c r="P15" s="941" t="s">
        <v>3022</v>
      </c>
      <c r="Q15" s="942">
        <f t="shared" si="0"/>
        <v>0</v>
      </c>
      <c r="R15" s="978">
        <f t="shared" si="0"/>
        <v>-3.4600000000000009</v>
      </c>
      <c r="S15" s="942">
        <f t="shared" si="1"/>
        <v>1</v>
      </c>
      <c r="T15" s="978">
        <f t="shared" si="2"/>
        <v>8.0500000000000007</v>
      </c>
      <c r="U15" s="985">
        <v>65</v>
      </c>
      <c r="V15" s="932">
        <v>40</v>
      </c>
      <c r="W15" s="932">
        <v>-25</v>
      </c>
      <c r="X15" s="983">
        <v>0.61538461538461542</v>
      </c>
      <c r="Y15" s="981">
        <v>6</v>
      </c>
    </row>
    <row r="16" spans="1:25" ht="14.4" customHeight="1" x14ac:dyDescent="0.3">
      <c r="A16" s="945" t="s">
        <v>3023</v>
      </c>
      <c r="B16" s="920">
        <v>6</v>
      </c>
      <c r="C16" s="921">
        <v>14.78</v>
      </c>
      <c r="D16" s="922">
        <v>6.2</v>
      </c>
      <c r="E16" s="929"/>
      <c r="F16" s="909"/>
      <c r="G16" s="910"/>
      <c r="H16" s="915">
        <v>5</v>
      </c>
      <c r="I16" s="909">
        <v>12.29</v>
      </c>
      <c r="J16" s="910">
        <v>7.2</v>
      </c>
      <c r="K16" s="914">
        <v>2.46</v>
      </c>
      <c r="L16" s="915">
        <v>3</v>
      </c>
      <c r="M16" s="915">
        <v>27</v>
      </c>
      <c r="N16" s="916">
        <v>9</v>
      </c>
      <c r="O16" s="915" t="s">
        <v>3003</v>
      </c>
      <c r="P16" s="930" t="s">
        <v>3024</v>
      </c>
      <c r="Q16" s="917">
        <f t="shared" si="0"/>
        <v>-1</v>
      </c>
      <c r="R16" s="977">
        <f t="shared" si="0"/>
        <v>-2.4900000000000002</v>
      </c>
      <c r="S16" s="917">
        <f t="shared" si="1"/>
        <v>5</v>
      </c>
      <c r="T16" s="977">
        <f t="shared" si="2"/>
        <v>12.29</v>
      </c>
      <c r="U16" s="984">
        <v>45</v>
      </c>
      <c r="V16" s="926">
        <v>36</v>
      </c>
      <c r="W16" s="926">
        <v>-9</v>
      </c>
      <c r="X16" s="982">
        <v>0.8</v>
      </c>
      <c r="Y16" s="980">
        <v>3</v>
      </c>
    </row>
    <row r="17" spans="1:25" ht="14.4" customHeight="1" x14ac:dyDescent="0.3">
      <c r="A17" s="946" t="s">
        <v>3025</v>
      </c>
      <c r="B17" s="943">
        <v>1</v>
      </c>
      <c r="C17" s="944">
        <v>7.36</v>
      </c>
      <c r="D17" s="923">
        <v>37</v>
      </c>
      <c r="E17" s="934"/>
      <c r="F17" s="935"/>
      <c r="G17" s="918"/>
      <c r="H17" s="939"/>
      <c r="I17" s="935"/>
      <c r="J17" s="918"/>
      <c r="K17" s="938">
        <v>3.22</v>
      </c>
      <c r="L17" s="939">
        <v>4</v>
      </c>
      <c r="M17" s="939">
        <v>33</v>
      </c>
      <c r="N17" s="940">
        <v>11</v>
      </c>
      <c r="O17" s="939" t="s">
        <v>3003</v>
      </c>
      <c r="P17" s="941" t="s">
        <v>3026</v>
      </c>
      <c r="Q17" s="942">
        <f t="shared" si="0"/>
        <v>-1</v>
      </c>
      <c r="R17" s="978">
        <f t="shared" si="0"/>
        <v>-7.36</v>
      </c>
      <c r="S17" s="942">
        <f t="shared" si="1"/>
        <v>0</v>
      </c>
      <c r="T17" s="978">
        <f t="shared" si="2"/>
        <v>0</v>
      </c>
      <c r="U17" s="985" t="s">
        <v>564</v>
      </c>
      <c r="V17" s="932" t="s">
        <v>564</v>
      </c>
      <c r="W17" s="932" t="s">
        <v>564</v>
      </c>
      <c r="X17" s="983" t="s">
        <v>564</v>
      </c>
      <c r="Y17" s="981"/>
    </row>
    <row r="18" spans="1:25" ht="14.4" customHeight="1" x14ac:dyDescent="0.3">
      <c r="A18" s="945" t="s">
        <v>3027</v>
      </c>
      <c r="B18" s="920">
        <v>9</v>
      </c>
      <c r="C18" s="921">
        <v>15.21</v>
      </c>
      <c r="D18" s="922">
        <v>6.1</v>
      </c>
      <c r="E18" s="929">
        <v>6</v>
      </c>
      <c r="F18" s="909">
        <v>10.23</v>
      </c>
      <c r="G18" s="910">
        <v>8.5</v>
      </c>
      <c r="H18" s="915">
        <v>5</v>
      </c>
      <c r="I18" s="909">
        <v>8.4499999999999993</v>
      </c>
      <c r="J18" s="910">
        <v>5.6</v>
      </c>
      <c r="K18" s="914">
        <v>1.69</v>
      </c>
      <c r="L18" s="915">
        <v>2</v>
      </c>
      <c r="M18" s="915">
        <v>21</v>
      </c>
      <c r="N18" s="916">
        <v>7</v>
      </c>
      <c r="O18" s="915" t="s">
        <v>3003</v>
      </c>
      <c r="P18" s="930" t="s">
        <v>3028</v>
      </c>
      <c r="Q18" s="917">
        <f t="shared" si="0"/>
        <v>-4</v>
      </c>
      <c r="R18" s="977">
        <f t="shared" si="0"/>
        <v>-6.7600000000000016</v>
      </c>
      <c r="S18" s="917">
        <f t="shared" si="1"/>
        <v>-1</v>
      </c>
      <c r="T18" s="977">
        <f t="shared" si="2"/>
        <v>-1.7800000000000011</v>
      </c>
      <c r="U18" s="984">
        <v>35</v>
      </c>
      <c r="V18" s="926">
        <v>28</v>
      </c>
      <c r="W18" s="926">
        <v>-7</v>
      </c>
      <c r="X18" s="982">
        <v>0.8</v>
      </c>
      <c r="Y18" s="980">
        <v>1</v>
      </c>
    </row>
    <row r="19" spans="1:25" ht="14.4" customHeight="1" x14ac:dyDescent="0.3">
      <c r="A19" s="945" t="s">
        <v>3029</v>
      </c>
      <c r="B19" s="926">
        <v>14</v>
      </c>
      <c r="C19" s="927">
        <v>6.29</v>
      </c>
      <c r="D19" s="928">
        <v>3</v>
      </c>
      <c r="E19" s="929">
        <v>11</v>
      </c>
      <c r="F19" s="909">
        <v>4.96</v>
      </c>
      <c r="G19" s="910">
        <v>2.5</v>
      </c>
      <c r="H19" s="911">
        <v>17</v>
      </c>
      <c r="I19" s="912">
        <v>7.64</v>
      </c>
      <c r="J19" s="913">
        <v>2.5</v>
      </c>
      <c r="K19" s="914">
        <v>0.45</v>
      </c>
      <c r="L19" s="915">
        <v>1</v>
      </c>
      <c r="M19" s="915">
        <v>9</v>
      </c>
      <c r="N19" s="916">
        <v>3</v>
      </c>
      <c r="O19" s="915" t="s">
        <v>3003</v>
      </c>
      <c r="P19" s="930" t="s">
        <v>3030</v>
      </c>
      <c r="Q19" s="917">
        <f t="shared" si="0"/>
        <v>3</v>
      </c>
      <c r="R19" s="977">
        <f t="shared" si="0"/>
        <v>1.3499999999999996</v>
      </c>
      <c r="S19" s="917">
        <f t="shared" si="1"/>
        <v>6</v>
      </c>
      <c r="T19" s="977">
        <f t="shared" si="2"/>
        <v>2.6799999999999997</v>
      </c>
      <c r="U19" s="984">
        <v>51</v>
      </c>
      <c r="V19" s="926">
        <v>42.5</v>
      </c>
      <c r="W19" s="926">
        <v>-8.5</v>
      </c>
      <c r="X19" s="982">
        <v>0.83333333333333337</v>
      </c>
      <c r="Y19" s="980">
        <v>2</v>
      </c>
    </row>
    <row r="20" spans="1:25" ht="14.4" customHeight="1" x14ac:dyDescent="0.3">
      <c r="A20" s="945" t="s">
        <v>3031</v>
      </c>
      <c r="B20" s="926">
        <v>1</v>
      </c>
      <c r="C20" s="927">
        <v>1.24</v>
      </c>
      <c r="D20" s="928">
        <v>5</v>
      </c>
      <c r="E20" s="929">
        <v>2</v>
      </c>
      <c r="F20" s="909">
        <v>2.4900000000000002</v>
      </c>
      <c r="G20" s="910">
        <v>2</v>
      </c>
      <c r="H20" s="911">
        <v>2</v>
      </c>
      <c r="I20" s="912">
        <v>2.4900000000000002</v>
      </c>
      <c r="J20" s="913">
        <v>3</v>
      </c>
      <c r="K20" s="914">
        <v>1.24</v>
      </c>
      <c r="L20" s="915">
        <v>2</v>
      </c>
      <c r="M20" s="915">
        <v>18</v>
      </c>
      <c r="N20" s="916">
        <v>6</v>
      </c>
      <c r="O20" s="915" t="s">
        <v>3003</v>
      </c>
      <c r="P20" s="930" t="s">
        <v>3032</v>
      </c>
      <c r="Q20" s="917">
        <f t="shared" si="0"/>
        <v>1</v>
      </c>
      <c r="R20" s="977">
        <f t="shared" si="0"/>
        <v>1.2500000000000002</v>
      </c>
      <c r="S20" s="917">
        <f t="shared" si="1"/>
        <v>0</v>
      </c>
      <c r="T20" s="977">
        <f t="shared" si="2"/>
        <v>0</v>
      </c>
      <c r="U20" s="984">
        <v>12</v>
      </c>
      <c r="V20" s="926">
        <v>6</v>
      </c>
      <c r="W20" s="926">
        <v>-6</v>
      </c>
      <c r="X20" s="982">
        <v>0.5</v>
      </c>
      <c r="Y20" s="980"/>
    </row>
    <row r="21" spans="1:25" ht="14.4" customHeight="1" x14ac:dyDescent="0.3">
      <c r="A21" s="945" t="s">
        <v>3033</v>
      </c>
      <c r="B21" s="926">
        <v>1</v>
      </c>
      <c r="C21" s="927">
        <v>3.99</v>
      </c>
      <c r="D21" s="928">
        <v>8</v>
      </c>
      <c r="E21" s="911">
        <v>2</v>
      </c>
      <c r="F21" s="912">
        <v>7.98</v>
      </c>
      <c r="G21" s="913">
        <v>5</v>
      </c>
      <c r="H21" s="915">
        <v>1</v>
      </c>
      <c r="I21" s="909">
        <v>3.99</v>
      </c>
      <c r="J21" s="910">
        <v>4</v>
      </c>
      <c r="K21" s="914">
        <v>3.99</v>
      </c>
      <c r="L21" s="915">
        <v>2</v>
      </c>
      <c r="M21" s="915">
        <v>18</v>
      </c>
      <c r="N21" s="916">
        <v>6</v>
      </c>
      <c r="O21" s="915" t="s">
        <v>3003</v>
      </c>
      <c r="P21" s="930" t="s">
        <v>3034</v>
      </c>
      <c r="Q21" s="917">
        <f t="shared" si="0"/>
        <v>0</v>
      </c>
      <c r="R21" s="977">
        <f t="shared" si="0"/>
        <v>0</v>
      </c>
      <c r="S21" s="917">
        <f t="shared" si="1"/>
        <v>-1</v>
      </c>
      <c r="T21" s="977">
        <f t="shared" si="2"/>
        <v>-3.99</v>
      </c>
      <c r="U21" s="984">
        <v>6</v>
      </c>
      <c r="V21" s="926">
        <v>4</v>
      </c>
      <c r="W21" s="926">
        <v>-2</v>
      </c>
      <c r="X21" s="982">
        <v>0.66666666666666663</v>
      </c>
      <c r="Y21" s="980"/>
    </row>
    <row r="22" spans="1:25" ht="14.4" customHeight="1" x14ac:dyDescent="0.3">
      <c r="A22" s="945" t="s">
        <v>3035</v>
      </c>
      <c r="B22" s="926"/>
      <c r="C22" s="927"/>
      <c r="D22" s="928"/>
      <c r="E22" s="929"/>
      <c r="F22" s="909"/>
      <c r="G22" s="910"/>
      <c r="H22" s="911">
        <v>2</v>
      </c>
      <c r="I22" s="912">
        <v>1.21</v>
      </c>
      <c r="J22" s="913">
        <v>2.5</v>
      </c>
      <c r="K22" s="914">
        <v>0.61</v>
      </c>
      <c r="L22" s="915">
        <v>2</v>
      </c>
      <c r="M22" s="915">
        <v>18</v>
      </c>
      <c r="N22" s="916">
        <v>6</v>
      </c>
      <c r="O22" s="915" t="s">
        <v>3003</v>
      </c>
      <c r="P22" s="930" t="s">
        <v>3036</v>
      </c>
      <c r="Q22" s="917">
        <f t="shared" si="0"/>
        <v>2</v>
      </c>
      <c r="R22" s="977">
        <f t="shared" si="0"/>
        <v>1.21</v>
      </c>
      <c r="S22" s="917">
        <f t="shared" si="1"/>
        <v>2</v>
      </c>
      <c r="T22" s="977">
        <f t="shared" si="2"/>
        <v>1.21</v>
      </c>
      <c r="U22" s="984">
        <v>12</v>
      </c>
      <c r="V22" s="926">
        <v>5</v>
      </c>
      <c r="W22" s="926">
        <v>-7</v>
      </c>
      <c r="X22" s="982">
        <v>0.41666666666666669</v>
      </c>
      <c r="Y22" s="980"/>
    </row>
    <row r="23" spans="1:25" ht="14.4" customHeight="1" x14ac:dyDescent="0.3">
      <c r="A23" s="946" t="s">
        <v>3037</v>
      </c>
      <c r="B23" s="932"/>
      <c r="C23" s="933"/>
      <c r="D23" s="931"/>
      <c r="E23" s="934"/>
      <c r="F23" s="935"/>
      <c r="G23" s="918"/>
      <c r="H23" s="936">
        <v>1</v>
      </c>
      <c r="I23" s="937">
        <v>0.74</v>
      </c>
      <c r="J23" s="919">
        <v>5</v>
      </c>
      <c r="K23" s="938">
        <v>0.74</v>
      </c>
      <c r="L23" s="939">
        <v>3</v>
      </c>
      <c r="M23" s="939">
        <v>24</v>
      </c>
      <c r="N23" s="940">
        <v>8</v>
      </c>
      <c r="O23" s="939" t="s">
        <v>3003</v>
      </c>
      <c r="P23" s="941" t="s">
        <v>3036</v>
      </c>
      <c r="Q23" s="942">
        <f t="shared" si="0"/>
        <v>1</v>
      </c>
      <c r="R23" s="978">
        <f t="shared" si="0"/>
        <v>0.74</v>
      </c>
      <c r="S23" s="942">
        <f t="shared" si="1"/>
        <v>1</v>
      </c>
      <c r="T23" s="978">
        <f t="shared" si="2"/>
        <v>0.74</v>
      </c>
      <c r="U23" s="985">
        <v>8</v>
      </c>
      <c r="V23" s="932">
        <v>5</v>
      </c>
      <c r="W23" s="932">
        <v>-3</v>
      </c>
      <c r="X23" s="983">
        <v>0.625</v>
      </c>
      <c r="Y23" s="981"/>
    </row>
    <row r="24" spans="1:25" ht="14.4" customHeight="1" x14ac:dyDescent="0.3">
      <c r="A24" s="945" t="s">
        <v>3038</v>
      </c>
      <c r="B24" s="926">
        <v>2</v>
      </c>
      <c r="C24" s="927">
        <v>2.1800000000000002</v>
      </c>
      <c r="D24" s="928">
        <v>2.5</v>
      </c>
      <c r="E24" s="929"/>
      <c r="F24" s="909"/>
      <c r="G24" s="910"/>
      <c r="H24" s="911">
        <v>3</v>
      </c>
      <c r="I24" s="912">
        <v>3.48</v>
      </c>
      <c r="J24" s="913">
        <v>6.7</v>
      </c>
      <c r="K24" s="914">
        <v>1.08</v>
      </c>
      <c r="L24" s="915">
        <v>2</v>
      </c>
      <c r="M24" s="915">
        <v>21</v>
      </c>
      <c r="N24" s="916">
        <v>7</v>
      </c>
      <c r="O24" s="915" t="s">
        <v>3003</v>
      </c>
      <c r="P24" s="930" t="s">
        <v>3039</v>
      </c>
      <c r="Q24" s="917">
        <f t="shared" si="0"/>
        <v>1</v>
      </c>
      <c r="R24" s="977">
        <f t="shared" si="0"/>
        <v>1.2999999999999998</v>
      </c>
      <c r="S24" s="917">
        <f t="shared" si="1"/>
        <v>3</v>
      </c>
      <c r="T24" s="977">
        <f t="shared" si="2"/>
        <v>3.48</v>
      </c>
      <c r="U24" s="984">
        <v>21</v>
      </c>
      <c r="V24" s="926">
        <v>20.100000000000001</v>
      </c>
      <c r="W24" s="926">
        <v>-0.89999999999999858</v>
      </c>
      <c r="X24" s="982">
        <v>0.95714285714285718</v>
      </c>
      <c r="Y24" s="980">
        <v>5</v>
      </c>
    </row>
    <row r="25" spans="1:25" ht="14.4" customHeight="1" x14ac:dyDescent="0.3">
      <c r="A25" s="946" t="s">
        <v>3040</v>
      </c>
      <c r="B25" s="932"/>
      <c r="C25" s="933"/>
      <c r="D25" s="931"/>
      <c r="E25" s="934"/>
      <c r="F25" s="935"/>
      <c r="G25" s="918"/>
      <c r="H25" s="936">
        <v>1</v>
      </c>
      <c r="I25" s="937">
        <v>2.2200000000000002</v>
      </c>
      <c r="J25" s="919">
        <v>3</v>
      </c>
      <c r="K25" s="938">
        <v>2.2200000000000002</v>
      </c>
      <c r="L25" s="939">
        <v>3</v>
      </c>
      <c r="M25" s="939">
        <v>30</v>
      </c>
      <c r="N25" s="940">
        <v>10</v>
      </c>
      <c r="O25" s="939" t="s">
        <v>3003</v>
      </c>
      <c r="P25" s="941" t="s">
        <v>3041</v>
      </c>
      <c r="Q25" s="942">
        <f t="shared" si="0"/>
        <v>1</v>
      </c>
      <c r="R25" s="978">
        <f t="shared" si="0"/>
        <v>2.2200000000000002</v>
      </c>
      <c r="S25" s="942">
        <f t="shared" si="1"/>
        <v>1</v>
      </c>
      <c r="T25" s="978">
        <f t="shared" si="2"/>
        <v>2.2200000000000002</v>
      </c>
      <c r="U25" s="985">
        <v>10</v>
      </c>
      <c r="V25" s="932">
        <v>3</v>
      </c>
      <c r="W25" s="932">
        <v>-7</v>
      </c>
      <c r="X25" s="983">
        <v>0.3</v>
      </c>
      <c r="Y25" s="981"/>
    </row>
    <row r="26" spans="1:25" ht="14.4" customHeight="1" x14ac:dyDescent="0.3">
      <c r="A26" s="945" t="s">
        <v>3042</v>
      </c>
      <c r="B26" s="926"/>
      <c r="C26" s="927"/>
      <c r="D26" s="928"/>
      <c r="E26" s="911">
        <v>1</v>
      </c>
      <c r="F26" s="912">
        <v>0.5</v>
      </c>
      <c r="G26" s="913">
        <v>2</v>
      </c>
      <c r="H26" s="915"/>
      <c r="I26" s="909"/>
      <c r="J26" s="910"/>
      <c r="K26" s="914">
        <v>0.5</v>
      </c>
      <c r="L26" s="915">
        <v>2</v>
      </c>
      <c r="M26" s="915">
        <v>18</v>
      </c>
      <c r="N26" s="916">
        <v>6</v>
      </c>
      <c r="O26" s="915" t="s">
        <v>3003</v>
      </c>
      <c r="P26" s="930" t="s">
        <v>3043</v>
      </c>
      <c r="Q26" s="917">
        <f t="shared" si="0"/>
        <v>0</v>
      </c>
      <c r="R26" s="977">
        <f t="shared" si="0"/>
        <v>0</v>
      </c>
      <c r="S26" s="917">
        <f t="shared" si="1"/>
        <v>-1</v>
      </c>
      <c r="T26" s="977">
        <f t="shared" si="2"/>
        <v>-0.5</v>
      </c>
      <c r="U26" s="984" t="s">
        <v>564</v>
      </c>
      <c r="V26" s="926" t="s">
        <v>564</v>
      </c>
      <c r="W26" s="926" t="s">
        <v>564</v>
      </c>
      <c r="X26" s="982" t="s">
        <v>564</v>
      </c>
      <c r="Y26" s="980"/>
    </row>
    <row r="27" spans="1:25" ht="14.4" customHeight="1" x14ac:dyDescent="0.3">
      <c r="A27" s="945" t="s">
        <v>3044</v>
      </c>
      <c r="B27" s="926"/>
      <c r="C27" s="927"/>
      <c r="D27" s="928"/>
      <c r="E27" s="911">
        <v>1</v>
      </c>
      <c r="F27" s="912">
        <v>2.59</v>
      </c>
      <c r="G27" s="913">
        <v>9</v>
      </c>
      <c r="H27" s="915"/>
      <c r="I27" s="909"/>
      <c r="J27" s="910"/>
      <c r="K27" s="914">
        <v>2.4300000000000002</v>
      </c>
      <c r="L27" s="915">
        <v>5</v>
      </c>
      <c r="M27" s="915">
        <v>42</v>
      </c>
      <c r="N27" s="916">
        <v>14</v>
      </c>
      <c r="O27" s="915" t="s">
        <v>3003</v>
      </c>
      <c r="P27" s="930" t="s">
        <v>3045</v>
      </c>
      <c r="Q27" s="917">
        <f t="shared" si="0"/>
        <v>0</v>
      </c>
      <c r="R27" s="977">
        <f t="shared" si="0"/>
        <v>0</v>
      </c>
      <c r="S27" s="917">
        <f t="shared" si="1"/>
        <v>-1</v>
      </c>
      <c r="T27" s="977">
        <f t="shared" si="2"/>
        <v>-2.59</v>
      </c>
      <c r="U27" s="984" t="s">
        <v>564</v>
      </c>
      <c r="V27" s="926" t="s">
        <v>564</v>
      </c>
      <c r="W27" s="926" t="s">
        <v>564</v>
      </c>
      <c r="X27" s="982" t="s">
        <v>564</v>
      </c>
      <c r="Y27" s="980"/>
    </row>
    <row r="28" spans="1:25" ht="14.4" customHeight="1" x14ac:dyDescent="0.3">
      <c r="A28" s="945" t="s">
        <v>3046</v>
      </c>
      <c r="B28" s="926">
        <v>11</v>
      </c>
      <c r="C28" s="927">
        <v>7.1</v>
      </c>
      <c r="D28" s="928">
        <v>6.1</v>
      </c>
      <c r="E28" s="929">
        <v>13</v>
      </c>
      <c r="F28" s="909">
        <v>8.76</v>
      </c>
      <c r="G28" s="910">
        <v>5.2</v>
      </c>
      <c r="H28" s="911">
        <v>21</v>
      </c>
      <c r="I28" s="912">
        <v>14.18</v>
      </c>
      <c r="J28" s="913">
        <v>4.8</v>
      </c>
      <c r="K28" s="914">
        <v>0.67</v>
      </c>
      <c r="L28" s="915">
        <v>2</v>
      </c>
      <c r="M28" s="915">
        <v>18</v>
      </c>
      <c r="N28" s="916">
        <v>6</v>
      </c>
      <c r="O28" s="915" t="s">
        <v>3003</v>
      </c>
      <c r="P28" s="930" t="s">
        <v>3047</v>
      </c>
      <c r="Q28" s="917">
        <f t="shared" si="0"/>
        <v>10</v>
      </c>
      <c r="R28" s="977">
        <f t="shared" si="0"/>
        <v>7.08</v>
      </c>
      <c r="S28" s="917">
        <f t="shared" si="1"/>
        <v>8</v>
      </c>
      <c r="T28" s="977">
        <f t="shared" si="2"/>
        <v>5.42</v>
      </c>
      <c r="U28" s="984">
        <v>126</v>
      </c>
      <c r="V28" s="926">
        <v>100.8</v>
      </c>
      <c r="W28" s="926">
        <v>-25.200000000000003</v>
      </c>
      <c r="X28" s="982">
        <v>0.79999999999999993</v>
      </c>
      <c r="Y28" s="980">
        <v>11</v>
      </c>
    </row>
    <row r="29" spans="1:25" ht="14.4" customHeight="1" x14ac:dyDescent="0.3">
      <c r="A29" s="946" t="s">
        <v>3048</v>
      </c>
      <c r="B29" s="932">
        <v>1</v>
      </c>
      <c r="C29" s="933">
        <v>1.1200000000000001</v>
      </c>
      <c r="D29" s="931">
        <v>8</v>
      </c>
      <c r="E29" s="934">
        <v>3</v>
      </c>
      <c r="F29" s="935">
        <v>3.35</v>
      </c>
      <c r="G29" s="918">
        <v>3</v>
      </c>
      <c r="H29" s="936"/>
      <c r="I29" s="937"/>
      <c r="J29" s="919"/>
      <c r="K29" s="938">
        <v>1.1200000000000001</v>
      </c>
      <c r="L29" s="939">
        <v>3</v>
      </c>
      <c r="M29" s="939">
        <v>27</v>
      </c>
      <c r="N29" s="940">
        <v>9</v>
      </c>
      <c r="O29" s="939" t="s">
        <v>3003</v>
      </c>
      <c r="P29" s="941" t="s">
        <v>3049</v>
      </c>
      <c r="Q29" s="942">
        <f t="shared" si="0"/>
        <v>-1</v>
      </c>
      <c r="R29" s="978">
        <f t="shared" si="0"/>
        <v>-1.1200000000000001</v>
      </c>
      <c r="S29" s="942">
        <f t="shared" si="1"/>
        <v>-3</v>
      </c>
      <c r="T29" s="978">
        <f t="shared" si="2"/>
        <v>-3.35</v>
      </c>
      <c r="U29" s="985" t="s">
        <v>564</v>
      </c>
      <c r="V29" s="932" t="s">
        <v>564</v>
      </c>
      <c r="W29" s="932" t="s">
        <v>564</v>
      </c>
      <c r="X29" s="983" t="s">
        <v>564</v>
      </c>
      <c r="Y29" s="981"/>
    </row>
    <row r="30" spans="1:25" ht="14.4" customHeight="1" x14ac:dyDescent="0.3">
      <c r="A30" s="946" t="s">
        <v>3050</v>
      </c>
      <c r="B30" s="932">
        <v>2</v>
      </c>
      <c r="C30" s="933">
        <v>9.0399999999999991</v>
      </c>
      <c r="D30" s="931">
        <v>29</v>
      </c>
      <c r="E30" s="934"/>
      <c r="F30" s="935"/>
      <c r="G30" s="918"/>
      <c r="H30" s="936">
        <v>2</v>
      </c>
      <c r="I30" s="937">
        <v>4.75</v>
      </c>
      <c r="J30" s="919">
        <v>9.5</v>
      </c>
      <c r="K30" s="938">
        <v>2.38</v>
      </c>
      <c r="L30" s="939">
        <v>3</v>
      </c>
      <c r="M30" s="939">
        <v>30</v>
      </c>
      <c r="N30" s="940">
        <v>10</v>
      </c>
      <c r="O30" s="939" t="s">
        <v>3003</v>
      </c>
      <c r="P30" s="941" t="s">
        <v>3051</v>
      </c>
      <c r="Q30" s="942">
        <f t="shared" si="0"/>
        <v>0</v>
      </c>
      <c r="R30" s="978">
        <f t="shared" si="0"/>
        <v>-4.2899999999999991</v>
      </c>
      <c r="S30" s="942">
        <f t="shared" si="1"/>
        <v>2</v>
      </c>
      <c r="T30" s="978">
        <f t="shared" si="2"/>
        <v>4.75</v>
      </c>
      <c r="U30" s="985">
        <v>20</v>
      </c>
      <c r="V30" s="932">
        <v>19</v>
      </c>
      <c r="W30" s="932">
        <v>-1</v>
      </c>
      <c r="X30" s="983">
        <v>0.95</v>
      </c>
      <c r="Y30" s="981"/>
    </row>
    <row r="31" spans="1:25" ht="14.4" customHeight="1" x14ac:dyDescent="0.3">
      <c r="A31" s="945" t="s">
        <v>3052</v>
      </c>
      <c r="B31" s="926">
        <v>3</v>
      </c>
      <c r="C31" s="927">
        <v>1.19</v>
      </c>
      <c r="D31" s="928">
        <v>3</v>
      </c>
      <c r="E31" s="911">
        <v>8</v>
      </c>
      <c r="F31" s="912">
        <v>3.19</v>
      </c>
      <c r="G31" s="913">
        <v>3.8</v>
      </c>
      <c r="H31" s="915">
        <v>1</v>
      </c>
      <c r="I31" s="909">
        <v>1.42</v>
      </c>
      <c r="J31" s="910">
        <v>3</v>
      </c>
      <c r="K31" s="914">
        <v>0.38</v>
      </c>
      <c r="L31" s="915">
        <v>1</v>
      </c>
      <c r="M31" s="915">
        <v>9</v>
      </c>
      <c r="N31" s="916">
        <v>3</v>
      </c>
      <c r="O31" s="915" t="s">
        <v>3003</v>
      </c>
      <c r="P31" s="930" t="s">
        <v>3053</v>
      </c>
      <c r="Q31" s="917">
        <f t="shared" si="0"/>
        <v>-2</v>
      </c>
      <c r="R31" s="977">
        <f t="shared" si="0"/>
        <v>0.22999999999999998</v>
      </c>
      <c r="S31" s="917">
        <f t="shared" si="1"/>
        <v>-7</v>
      </c>
      <c r="T31" s="977">
        <f t="shared" si="2"/>
        <v>-1.77</v>
      </c>
      <c r="U31" s="984">
        <v>3</v>
      </c>
      <c r="V31" s="926">
        <v>3</v>
      </c>
      <c r="W31" s="926">
        <v>0</v>
      </c>
      <c r="X31" s="982">
        <v>1</v>
      </c>
      <c r="Y31" s="980"/>
    </row>
    <row r="32" spans="1:25" ht="14.4" customHeight="1" x14ac:dyDescent="0.3">
      <c r="A32" s="945" t="s">
        <v>3054</v>
      </c>
      <c r="B32" s="920">
        <v>1</v>
      </c>
      <c r="C32" s="921">
        <v>0.36</v>
      </c>
      <c r="D32" s="922">
        <v>2</v>
      </c>
      <c r="E32" s="929"/>
      <c r="F32" s="909"/>
      <c r="G32" s="910"/>
      <c r="H32" s="915"/>
      <c r="I32" s="909"/>
      <c r="J32" s="910"/>
      <c r="K32" s="914">
        <v>0.36</v>
      </c>
      <c r="L32" s="915">
        <v>2</v>
      </c>
      <c r="M32" s="915">
        <v>15</v>
      </c>
      <c r="N32" s="916">
        <v>5</v>
      </c>
      <c r="O32" s="915" t="s">
        <v>3003</v>
      </c>
      <c r="P32" s="930" t="s">
        <v>3055</v>
      </c>
      <c r="Q32" s="917">
        <f t="shared" si="0"/>
        <v>-1</v>
      </c>
      <c r="R32" s="977">
        <f t="shared" si="0"/>
        <v>-0.36</v>
      </c>
      <c r="S32" s="917">
        <f t="shared" si="1"/>
        <v>0</v>
      </c>
      <c r="T32" s="977">
        <f t="shared" si="2"/>
        <v>0</v>
      </c>
      <c r="U32" s="984" t="s">
        <v>564</v>
      </c>
      <c r="V32" s="926" t="s">
        <v>564</v>
      </c>
      <c r="W32" s="926" t="s">
        <v>564</v>
      </c>
      <c r="X32" s="982" t="s">
        <v>564</v>
      </c>
      <c r="Y32" s="980"/>
    </row>
    <row r="33" spans="1:25" ht="14.4" customHeight="1" x14ac:dyDescent="0.3">
      <c r="A33" s="945" t="s">
        <v>3056</v>
      </c>
      <c r="B33" s="926"/>
      <c r="C33" s="927"/>
      <c r="D33" s="928"/>
      <c r="E33" s="929"/>
      <c r="F33" s="909"/>
      <c r="G33" s="910"/>
      <c r="H33" s="911">
        <v>1</v>
      </c>
      <c r="I33" s="912">
        <v>5.2</v>
      </c>
      <c r="J33" s="913">
        <v>4</v>
      </c>
      <c r="K33" s="914">
        <v>2.12</v>
      </c>
      <c r="L33" s="915">
        <v>3</v>
      </c>
      <c r="M33" s="915">
        <v>24</v>
      </c>
      <c r="N33" s="916">
        <v>8</v>
      </c>
      <c r="O33" s="915" t="s">
        <v>3003</v>
      </c>
      <c r="P33" s="930" t="s">
        <v>3057</v>
      </c>
      <c r="Q33" s="917">
        <f t="shared" si="0"/>
        <v>1</v>
      </c>
      <c r="R33" s="977">
        <f t="shared" si="0"/>
        <v>5.2</v>
      </c>
      <c r="S33" s="917">
        <f t="shared" si="1"/>
        <v>1</v>
      </c>
      <c r="T33" s="977">
        <f t="shared" si="2"/>
        <v>5.2</v>
      </c>
      <c r="U33" s="984">
        <v>8</v>
      </c>
      <c r="V33" s="926">
        <v>4</v>
      </c>
      <c r="W33" s="926">
        <v>-4</v>
      </c>
      <c r="X33" s="982">
        <v>0.5</v>
      </c>
      <c r="Y33" s="980"/>
    </row>
    <row r="34" spans="1:25" ht="14.4" customHeight="1" x14ac:dyDescent="0.3">
      <c r="A34" s="945" t="s">
        <v>3058</v>
      </c>
      <c r="B34" s="926"/>
      <c r="C34" s="927"/>
      <c r="D34" s="928"/>
      <c r="E34" s="929"/>
      <c r="F34" s="909"/>
      <c r="G34" s="910"/>
      <c r="H34" s="911">
        <v>1</v>
      </c>
      <c r="I34" s="912">
        <v>0.42</v>
      </c>
      <c r="J34" s="913">
        <v>3</v>
      </c>
      <c r="K34" s="914">
        <v>0.42</v>
      </c>
      <c r="L34" s="915">
        <v>2</v>
      </c>
      <c r="M34" s="915">
        <v>18</v>
      </c>
      <c r="N34" s="916">
        <v>6</v>
      </c>
      <c r="O34" s="915" t="s">
        <v>3003</v>
      </c>
      <c r="P34" s="930" t="s">
        <v>3059</v>
      </c>
      <c r="Q34" s="917">
        <f t="shared" si="0"/>
        <v>1</v>
      </c>
      <c r="R34" s="977">
        <f t="shared" si="0"/>
        <v>0.42</v>
      </c>
      <c r="S34" s="917">
        <f t="shared" si="1"/>
        <v>1</v>
      </c>
      <c r="T34" s="977">
        <f t="shared" si="2"/>
        <v>0.42</v>
      </c>
      <c r="U34" s="984">
        <v>6</v>
      </c>
      <c r="V34" s="926">
        <v>3</v>
      </c>
      <c r="W34" s="926">
        <v>-3</v>
      </c>
      <c r="X34" s="982">
        <v>0.5</v>
      </c>
      <c r="Y34" s="980"/>
    </row>
    <row r="35" spans="1:25" ht="14.4" customHeight="1" x14ac:dyDescent="0.3">
      <c r="A35" s="946" t="s">
        <v>3060</v>
      </c>
      <c r="B35" s="932"/>
      <c r="C35" s="933"/>
      <c r="D35" s="931"/>
      <c r="E35" s="934"/>
      <c r="F35" s="935"/>
      <c r="G35" s="918"/>
      <c r="H35" s="936">
        <v>1</v>
      </c>
      <c r="I35" s="937">
        <v>0.79</v>
      </c>
      <c r="J35" s="919">
        <v>3</v>
      </c>
      <c r="K35" s="938">
        <v>0.54</v>
      </c>
      <c r="L35" s="939">
        <v>3</v>
      </c>
      <c r="M35" s="939">
        <v>24</v>
      </c>
      <c r="N35" s="940">
        <v>8</v>
      </c>
      <c r="O35" s="939" t="s">
        <v>3003</v>
      </c>
      <c r="P35" s="941" t="s">
        <v>3061</v>
      </c>
      <c r="Q35" s="942">
        <f t="shared" si="0"/>
        <v>1</v>
      </c>
      <c r="R35" s="978">
        <f t="shared" si="0"/>
        <v>0.79</v>
      </c>
      <c r="S35" s="942">
        <f t="shared" si="1"/>
        <v>1</v>
      </c>
      <c r="T35" s="978">
        <f t="shared" si="2"/>
        <v>0.79</v>
      </c>
      <c r="U35" s="985">
        <v>8</v>
      </c>
      <c r="V35" s="932">
        <v>3</v>
      </c>
      <c r="W35" s="932">
        <v>-5</v>
      </c>
      <c r="X35" s="983">
        <v>0.375</v>
      </c>
      <c r="Y35" s="981"/>
    </row>
    <row r="36" spans="1:25" ht="14.4" customHeight="1" x14ac:dyDescent="0.3">
      <c r="A36" s="945" t="s">
        <v>3062</v>
      </c>
      <c r="B36" s="926">
        <v>72</v>
      </c>
      <c r="C36" s="927">
        <v>337.98</v>
      </c>
      <c r="D36" s="928">
        <v>5.8</v>
      </c>
      <c r="E36" s="929">
        <v>99</v>
      </c>
      <c r="F36" s="909">
        <v>475.92</v>
      </c>
      <c r="G36" s="910">
        <v>6.1</v>
      </c>
      <c r="H36" s="911">
        <v>104</v>
      </c>
      <c r="I36" s="912">
        <v>483.52</v>
      </c>
      <c r="J36" s="913">
        <v>5.5</v>
      </c>
      <c r="K36" s="914">
        <v>4.99</v>
      </c>
      <c r="L36" s="915">
        <v>3</v>
      </c>
      <c r="M36" s="915">
        <v>27</v>
      </c>
      <c r="N36" s="916">
        <v>9</v>
      </c>
      <c r="O36" s="915" t="s">
        <v>3003</v>
      </c>
      <c r="P36" s="930" t="s">
        <v>3063</v>
      </c>
      <c r="Q36" s="917">
        <f t="shared" si="0"/>
        <v>32</v>
      </c>
      <c r="R36" s="977">
        <f t="shared" si="0"/>
        <v>145.53999999999996</v>
      </c>
      <c r="S36" s="917">
        <f t="shared" si="1"/>
        <v>5</v>
      </c>
      <c r="T36" s="977">
        <f t="shared" si="2"/>
        <v>7.5999999999999659</v>
      </c>
      <c r="U36" s="984">
        <v>936</v>
      </c>
      <c r="V36" s="926">
        <v>572</v>
      </c>
      <c r="W36" s="926">
        <v>-364</v>
      </c>
      <c r="X36" s="982">
        <v>0.61111111111111116</v>
      </c>
      <c r="Y36" s="980">
        <v>10</v>
      </c>
    </row>
    <row r="37" spans="1:25" ht="14.4" customHeight="1" x14ac:dyDescent="0.3">
      <c r="A37" s="946" t="s">
        <v>3064</v>
      </c>
      <c r="B37" s="932">
        <v>14</v>
      </c>
      <c r="C37" s="933">
        <v>74.069999999999993</v>
      </c>
      <c r="D37" s="931">
        <v>8.4</v>
      </c>
      <c r="E37" s="934">
        <v>8</v>
      </c>
      <c r="F37" s="935">
        <v>41.26</v>
      </c>
      <c r="G37" s="918">
        <v>7</v>
      </c>
      <c r="H37" s="936">
        <v>11</v>
      </c>
      <c r="I37" s="937">
        <v>55.36</v>
      </c>
      <c r="J37" s="919">
        <v>5</v>
      </c>
      <c r="K37" s="938">
        <v>5.18</v>
      </c>
      <c r="L37" s="939">
        <v>3</v>
      </c>
      <c r="M37" s="939">
        <v>27</v>
      </c>
      <c r="N37" s="940">
        <v>9</v>
      </c>
      <c r="O37" s="939" t="s">
        <v>3003</v>
      </c>
      <c r="P37" s="941" t="s">
        <v>3065</v>
      </c>
      <c r="Q37" s="942">
        <f t="shared" si="0"/>
        <v>-3</v>
      </c>
      <c r="R37" s="978">
        <f t="shared" si="0"/>
        <v>-18.709999999999994</v>
      </c>
      <c r="S37" s="942">
        <f t="shared" si="1"/>
        <v>3</v>
      </c>
      <c r="T37" s="978">
        <f t="shared" si="2"/>
        <v>14.100000000000001</v>
      </c>
      <c r="U37" s="985">
        <v>99</v>
      </c>
      <c r="V37" s="932">
        <v>55</v>
      </c>
      <c r="W37" s="932">
        <v>-44</v>
      </c>
      <c r="X37" s="983">
        <v>0.55555555555555558</v>
      </c>
      <c r="Y37" s="981">
        <v>1</v>
      </c>
    </row>
    <row r="38" spans="1:25" ht="14.4" customHeight="1" x14ac:dyDescent="0.3">
      <c r="A38" s="945" t="s">
        <v>3066</v>
      </c>
      <c r="B38" s="926">
        <v>1</v>
      </c>
      <c r="C38" s="927">
        <v>3.12</v>
      </c>
      <c r="D38" s="928">
        <v>3</v>
      </c>
      <c r="E38" s="929">
        <v>1</v>
      </c>
      <c r="F38" s="909">
        <v>3.12</v>
      </c>
      <c r="G38" s="910">
        <v>5</v>
      </c>
      <c r="H38" s="911">
        <v>1</v>
      </c>
      <c r="I38" s="912">
        <v>2.2200000000000002</v>
      </c>
      <c r="J38" s="913">
        <v>2</v>
      </c>
      <c r="K38" s="914">
        <v>3.12</v>
      </c>
      <c r="L38" s="915">
        <v>3</v>
      </c>
      <c r="M38" s="915">
        <v>27</v>
      </c>
      <c r="N38" s="916">
        <v>9</v>
      </c>
      <c r="O38" s="915" t="s">
        <v>3003</v>
      </c>
      <c r="P38" s="930" t="s">
        <v>3067</v>
      </c>
      <c r="Q38" s="917">
        <f t="shared" si="0"/>
        <v>0</v>
      </c>
      <c r="R38" s="977">
        <f t="shared" si="0"/>
        <v>-0.89999999999999991</v>
      </c>
      <c r="S38" s="917">
        <f t="shared" si="1"/>
        <v>0</v>
      </c>
      <c r="T38" s="977">
        <f t="shared" si="2"/>
        <v>-0.89999999999999991</v>
      </c>
      <c r="U38" s="984">
        <v>9</v>
      </c>
      <c r="V38" s="926">
        <v>2</v>
      </c>
      <c r="W38" s="926">
        <v>-7</v>
      </c>
      <c r="X38" s="982">
        <v>0.22222222222222221</v>
      </c>
      <c r="Y38" s="980"/>
    </row>
    <row r="39" spans="1:25" ht="14.4" customHeight="1" x14ac:dyDescent="0.3">
      <c r="A39" s="945" t="s">
        <v>3068</v>
      </c>
      <c r="B39" s="926"/>
      <c r="C39" s="927"/>
      <c r="D39" s="928"/>
      <c r="E39" s="929"/>
      <c r="F39" s="909"/>
      <c r="G39" s="910"/>
      <c r="H39" s="911">
        <v>1</v>
      </c>
      <c r="I39" s="912">
        <v>3.08</v>
      </c>
      <c r="J39" s="924">
        <v>59</v>
      </c>
      <c r="K39" s="914">
        <v>1.84</v>
      </c>
      <c r="L39" s="915">
        <v>5</v>
      </c>
      <c r="M39" s="915">
        <v>42</v>
      </c>
      <c r="N39" s="916">
        <v>14</v>
      </c>
      <c r="O39" s="915" t="s">
        <v>3003</v>
      </c>
      <c r="P39" s="930" t="s">
        <v>3069</v>
      </c>
      <c r="Q39" s="917">
        <f t="shared" si="0"/>
        <v>1</v>
      </c>
      <c r="R39" s="977">
        <f t="shared" si="0"/>
        <v>3.08</v>
      </c>
      <c r="S39" s="917">
        <f t="shared" si="1"/>
        <v>1</v>
      </c>
      <c r="T39" s="977">
        <f t="shared" si="2"/>
        <v>3.08</v>
      </c>
      <c r="U39" s="984">
        <v>14</v>
      </c>
      <c r="V39" s="926">
        <v>59</v>
      </c>
      <c r="W39" s="926">
        <v>45</v>
      </c>
      <c r="X39" s="982">
        <v>4.2142857142857144</v>
      </c>
      <c r="Y39" s="980">
        <v>45</v>
      </c>
    </row>
    <row r="40" spans="1:25" ht="14.4" customHeight="1" x14ac:dyDescent="0.3">
      <c r="A40" s="945" t="s">
        <v>3070</v>
      </c>
      <c r="B40" s="926">
        <v>89</v>
      </c>
      <c r="C40" s="927">
        <v>150.13</v>
      </c>
      <c r="D40" s="928">
        <v>5.2</v>
      </c>
      <c r="E40" s="929">
        <v>93</v>
      </c>
      <c r="F40" s="909">
        <v>155.83000000000001</v>
      </c>
      <c r="G40" s="910">
        <v>5.8</v>
      </c>
      <c r="H40" s="911">
        <v>111</v>
      </c>
      <c r="I40" s="912">
        <v>186.86</v>
      </c>
      <c r="J40" s="913">
        <v>6.1</v>
      </c>
      <c r="K40" s="914">
        <v>1.68</v>
      </c>
      <c r="L40" s="915">
        <v>3</v>
      </c>
      <c r="M40" s="915">
        <v>24</v>
      </c>
      <c r="N40" s="916">
        <v>8</v>
      </c>
      <c r="O40" s="915" t="s">
        <v>3003</v>
      </c>
      <c r="P40" s="930" t="s">
        <v>3071</v>
      </c>
      <c r="Q40" s="917">
        <f t="shared" si="0"/>
        <v>22</v>
      </c>
      <c r="R40" s="977">
        <f t="shared" si="0"/>
        <v>36.730000000000018</v>
      </c>
      <c r="S40" s="917">
        <f t="shared" si="1"/>
        <v>18</v>
      </c>
      <c r="T40" s="977">
        <f t="shared" si="2"/>
        <v>31.03</v>
      </c>
      <c r="U40" s="984">
        <v>888</v>
      </c>
      <c r="V40" s="926">
        <v>677.09999999999991</v>
      </c>
      <c r="W40" s="926">
        <v>-210.90000000000009</v>
      </c>
      <c r="X40" s="982">
        <v>0.76249999999999984</v>
      </c>
      <c r="Y40" s="980">
        <v>57</v>
      </c>
    </row>
    <row r="41" spans="1:25" ht="14.4" customHeight="1" x14ac:dyDescent="0.3">
      <c r="A41" s="946" t="s">
        <v>3072</v>
      </c>
      <c r="B41" s="932"/>
      <c r="C41" s="933"/>
      <c r="D41" s="931"/>
      <c r="E41" s="934">
        <v>1</v>
      </c>
      <c r="F41" s="935">
        <v>3.73</v>
      </c>
      <c r="G41" s="918">
        <v>7</v>
      </c>
      <c r="H41" s="936">
        <v>1</v>
      </c>
      <c r="I41" s="937">
        <v>3.73</v>
      </c>
      <c r="J41" s="925">
        <v>33</v>
      </c>
      <c r="K41" s="938">
        <v>3.73</v>
      </c>
      <c r="L41" s="939">
        <v>5</v>
      </c>
      <c r="M41" s="939">
        <v>48</v>
      </c>
      <c r="N41" s="940">
        <v>16</v>
      </c>
      <c r="O41" s="939" t="s">
        <v>3003</v>
      </c>
      <c r="P41" s="941" t="s">
        <v>3073</v>
      </c>
      <c r="Q41" s="942">
        <f t="shared" si="0"/>
        <v>1</v>
      </c>
      <c r="R41" s="978">
        <f t="shared" si="0"/>
        <v>3.73</v>
      </c>
      <c r="S41" s="942">
        <f t="shared" si="1"/>
        <v>0</v>
      </c>
      <c r="T41" s="978">
        <f t="shared" si="2"/>
        <v>0</v>
      </c>
      <c r="U41" s="985">
        <v>16</v>
      </c>
      <c r="V41" s="932">
        <v>33</v>
      </c>
      <c r="W41" s="932">
        <v>17</v>
      </c>
      <c r="X41" s="983">
        <v>2.0625</v>
      </c>
      <c r="Y41" s="981">
        <v>17</v>
      </c>
    </row>
    <row r="42" spans="1:25" ht="14.4" customHeight="1" x14ac:dyDescent="0.3">
      <c r="A42" s="945" t="s">
        <v>3074</v>
      </c>
      <c r="B42" s="926">
        <v>1</v>
      </c>
      <c r="C42" s="927">
        <v>0.61</v>
      </c>
      <c r="D42" s="928">
        <v>2</v>
      </c>
      <c r="E42" s="929"/>
      <c r="F42" s="909"/>
      <c r="G42" s="910"/>
      <c r="H42" s="911">
        <v>1</v>
      </c>
      <c r="I42" s="912">
        <v>0.61</v>
      </c>
      <c r="J42" s="913">
        <v>4</v>
      </c>
      <c r="K42" s="914">
        <v>0.61</v>
      </c>
      <c r="L42" s="915">
        <v>1</v>
      </c>
      <c r="M42" s="915">
        <v>12</v>
      </c>
      <c r="N42" s="916">
        <v>4</v>
      </c>
      <c r="O42" s="915" t="s">
        <v>3003</v>
      </c>
      <c r="P42" s="930" t="s">
        <v>3075</v>
      </c>
      <c r="Q42" s="917">
        <f t="shared" si="0"/>
        <v>0</v>
      </c>
      <c r="R42" s="977">
        <f t="shared" si="0"/>
        <v>0</v>
      </c>
      <c r="S42" s="917">
        <f t="shared" si="1"/>
        <v>1</v>
      </c>
      <c r="T42" s="977">
        <f t="shared" si="2"/>
        <v>0.61</v>
      </c>
      <c r="U42" s="984">
        <v>4</v>
      </c>
      <c r="V42" s="926">
        <v>4</v>
      </c>
      <c r="W42" s="926">
        <v>0</v>
      </c>
      <c r="X42" s="982">
        <v>1</v>
      </c>
      <c r="Y42" s="980"/>
    </row>
    <row r="43" spans="1:25" ht="14.4" customHeight="1" x14ac:dyDescent="0.3">
      <c r="A43" s="945" t="s">
        <v>3076</v>
      </c>
      <c r="B43" s="920">
        <v>1</v>
      </c>
      <c r="C43" s="921">
        <v>0.56999999999999995</v>
      </c>
      <c r="D43" s="922">
        <v>3</v>
      </c>
      <c r="E43" s="929"/>
      <c r="F43" s="909"/>
      <c r="G43" s="910"/>
      <c r="H43" s="915"/>
      <c r="I43" s="909"/>
      <c r="J43" s="910"/>
      <c r="K43" s="914">
        <v>0.56999999999999995</v>
      </c>
      <c r="L43" s="915">
        <v>2</v>
      </c>
      <c r="M43" s="915">
        <v>21</v>
      </c>
      <c r="N43" s="916">
        <v>7</v>
      </c>
      <c r="O43" s="915" t="s">
        <v>3003</v>
      </c>
      <c r="P43" s="930" t="s">
        <v>3077</v>
      </c>
      <c r="Q43" s="917">
        <f t="shared" si="0"/>
        <v>-1</v>
      </c>
      <c r="R43" s="977">
        <f t="shared" si="0"/>
        <v>-0.56999999999999995</v>
      </c>
      <c r="S43" s="917">
        <f t="shared" si="1"/>
        <v>0</v>
      </c>
      <c r="T43" s="977">
        <f t="shared" si="2"/>
        <v>0</v>
      </c>
      <c r="U43" s="984" t="s">
        <v>564</v>
      </c>
      <c r="V43" s="926" t="s">
        <v>564</v>
      </c>
      <c r="W43" s="926" t="s">
        <v>564</v>
      </c>
      <c r="X43" s="982" t="s">
        <v>564</v>
      </c>
      <c r="Y43" s="980"/>
    </row>
    <row r="44" spans="1:25" ht="14.4" customHeight="1" x14ac:dyDescent="0.3">
      <c r="A44" s="945" t="s">
        <v>3078</v>
      </c>
      <c r="B44" s="920">
        <v>13</v>
      </c>
      <c r="C44" s="921">
        <v>5.61</v>
      </c>
      <c r="D44" s="922">
        <v>4.9000000000000004</v>
      </c>
      <c r="E44" s="929">
        <v>5</v>
      </c>
      <c r="F44" s="909">
        <v>2.15</v>
      </c>
      <c r="G44" s="910">
        <v>3.2</v>
      </c>
      <c r="H44" s="915">
        <v>9</v>
      </c>
      <c r="I44" s="909">
        <v>3.84</v>
      </c>
      <c r="J44" s="910">
        <v>3.3</v>
      </c>
      <c r="K44" s="914">
        <v>0.43</v>
      </c>
      <c r="L44" s="915">
        <v>2</v>
      </c>
      <c r="M44" s="915">
        <v>18</v>
      </c>
      <c r="N44" s="916">
        <v>6</v>
      </c>
      <c r="O44" s="915" t="s">
        <v>3003</v>
      </c>
      <c r="P44" s="930" t="s">
        <v>3079</v>
      </c>
      <c r="Q44" s="917">
        <f t="shared" si="0"/>
        <v>-4</v>
      </c>
      <c r="R44" s="977">
        <f t="shared" si="0"/>
        <v>-1.7700000000000005</v>
      </c>
      <c r="S44" s="917">
        <f t="shared" si="1"/>
        <v>4</v>
      </c>
      <c r="T44" s="977">
        <f t="shared" si="2"/>
        <v>1.69</v>
      </c>
      <c r="U44" s="984">
        <v>54</v>
      </c>
      <c r="V44" s="926">
        <v>29.7</v>
      </c>
      <c r="W44" s="926">
        <v>-24.3</v>
      </c>
      <c r="X44" s="982">
        <v>0.54999999999999993</v>
      </c>
      <c r="Y44" s="980"/>
    </row>
    <row r="45" spans="1:25" ht="14.4" customHeight="1" x14ac:dyDescent="0.3">
      <c r="A45" s="946" t="s">
        <v>3080</v>
      </c>
      <c r="B45" s="943">
        <v>1</v>
      </c>
      <c r="C45" s="944">
        <v>0.5</v>
      </c>
      <c r="D45" s="923">
        <v>6</v>
      </c>
      <c r="E45" s="934"/>
      <c r="F45" s="935"/>
      <c r="G45" s="918"/>
      <c r="H45" s="939"/>
      <c r="I45" s="935"/>
      <c r="J45" s="918"/>
      <c r="K45" s="938">
        <v>0.5</v>
      </c>
      <c r="L45" s="939">
        <v>2</v>
      </c>
      <c r="M45" s="939">
        <v>21</v>
      </c>
      <c r="N45" s="940">
        <v>7</v>
      </c>
      <c r="O45" s="939" t="s">
        <v>3003</v>
      </c>
      <c r="P45" s="941" t="s">
        <v>3081</v>
      </c>
      <c r="Q45" s="942">
        <f t="shared" si="0"/>
        <v>-1</v>
      </c>
      <c r="R45" s="978">
        <f t="shared" si="0"/>
        <v>-0.5</v>
      </c>
      <c r="S45" s="942">
        <f t="shared" si="1"/>
        <v>0</v>
      </c>
      <c r="T45" s="978">
        <f t="shared" si="2"/>
        <v>0</v>
      </c>
      <c r="U45" s="985" t="s">
        <v>564</v>
      </c>
      <c r="V45" s="932" t="s">
        <v>564</v>
      </c>
      <c r="W45" s="932" t="s">
        <v>564</v>
      </c>
      <c r="X45" s="983" t="s">
        <v>564</v>
      </c>
      <c r="Y45" s="981"/>
    </row>
    <row r="46" spans="1:25" ht="14.4" customHeight="1" x14ac:dyDescent="0.3">
      <c r="A46" s="945" t="s">
        <v>3082</v>
      </c>
      <c r="B46" s="920">
        <v>1</v>
      </c>
      <c r="C46" s="921">
        <v>0.46</v>
      </c>
      <c r="D46" s="922">
        <v>4</v>
      </c>
      <c r="E46" s="929"/>
      <c r="F46" s="909"/>
      <c r="G46" s="910"/>
      <c r="H46" s="915"/>
      <c r="I46" s="909"/>
      <c r="J46" s="910"/>
      <c r="K46" s="914">
        <v>0.46</v>
      </c>
      <c r="L46" s="915">
        <v>2</v>
      </c>
      <c r="M46" s="915">
        <v>18</v>
      </c>
      <c r="N46" s="916">
        <v>6</v>
      </c>
      <c r="O46" s="915" t="s">
        <v>3003</v>
      </c>
      <c r="P46" s="930" t="s">
        <v>3083</v>
      </c>
      <c r="Q46" s="917">
        <f t="shared" si="0"/>
        <v>-1</v>
      </c>
      <c r="R46" s="977">
        <f t="shared" si="0"/>
        <v>-0.46</v>
      </c>
      <c r="S46" s="917">
        <f t="shared" si="1"/>
        <v>0</v>
      </c>
      <c r="T46" s="977">
        <f t="shared" si="2"/>
        <v>0</v>
      </c>
      <c r="U46" s="984" t="s">
        <v>564</v>
      </c>
      <c r="V46" s="926" t="s">
        <v>564</v>
      </c>
      <c r="W46" s="926" t="s">
        <v>564</v>
      </c>
      <c r="X46" s="982" t="s">
        <v>564</v>
      </c>
      <c r="Y46" s="980"/>
    </row>
    <row r="47" spans="1:25" ht="14.4" customHeight="1" x14ac:dyDescent="0.3">
      <c r="A47" s="945" t="s">
        <v>3084</v>
      </c>
      <c r="B47" s="926">
        <v>5</v>
      </c>
      <c r="C47" s="927">
        <v>13.33</v>
      </c>
      <c r="D47" s="928">
        <v>8.6</v>
      </c>
      <c r="E47" s="929">
        <v>5</v>
      </c>
      <c r="F47" s="909">
        <v>13.33</v>
      </c>
      <c r="G47" s="910">
        <v>10.6</v>
      </c>
      <c r="H47" s="911">
        <v>6</v>
      </c>
      <c r="I47" s="912">
        <v>16</v>
      </c>
      <c r="J47" s="924">
        <v>9.5</v>
      </c>
      <c r="K47" s="914">
        <v>2.67</v>
      </c>
      <c r="L47" s="915">
        <v>3</v>
      </c>
      <c r="M47" s="915">
        <v>27</v>
      </c>
      <c r="N47" s="916">
        <v>9</v>
      </c>
      <c r="O47" s="915" t="s">
        <v>3003</v>
      </c>
      <c r="P47" s="930" t="s">
        <v>3085</v>
      </c>
      <c r="Q47" s="917">
        <f t="shared" si="0"/>
        <v>1</v>
      </c>
      <c r="R47" s="977">
        <f t="shared" si="0"/>
        <v>2.67</v>
      </c>
      <c r="S47" s="917">
        <f t="shared" si="1"/>
        <v>1</v>
      </c>
      <c r="T47" s="977">
        <f t="shared" si="2"/>
        <v>2.67</v>
      </c>
      <c r="U47" s="984">
        <v>54</v>
      </c>
      <c r="V47" s="926">
        <v>57</v>
      </c>
      <c r="W47" s="926">
        <v>3</v>
      </c>
      <c r="X47" s="982">
        <v>1.0555555555555556</v>
      </c>
      <c r="Y47" s="980">
        <v>6</v>
      </c>
    </row>
    <row r="48" spans="1:25" ht="14.4" customHeight="1" x14ac:dyDescent="0.3">
      <c r="A48" s="945" t="s">
        <v>3086</v>
      </c>
      <c r="B48" s="926"/>
      <c r="C48" s="927"/>
      <c r="D48" s="928"/>
      <c r="E48" s="929">
        <v>1</v>
      </c>
      <c r="F48" s="909">
        <v>0.32</v>
      </c>
      <c r="G48" s="910">
        <v>5</v>
      </c>
      <c r="H48" s="911">
        <v>2</v>
      </c>
      <c r="I48" s="912">
        <v>0.64</v>
      </c>
      <c r="J48" s="913">
        <v>6</v>
      </c>
      <c r="K48" s="914">
        <v>0.32</v>
      </c>
      <c r="L48" s="915">
        <v>2</v>
      </c>
      <c r="M48" s="915">
        <v>18</v>
      </c>
      <c r="N48" s="916">
        <v>6</v>
      </c>
      <c r="O48" s="915" t="s">
        <v>3003</v>
      </c>
      <c r="P48" s="930" t="s">
        <v>3087</v>
      </c>
      <c r="Q48" s="917">
        <f t="shared" si="0"/>
        <v>2</v>
      </c>
      <c r="R48" s="977">
        <f t="shared" si="0"/>
        <v>0.64</v>
      </c>
      <c r="S48" s="917">
        <f t="shared" si="1"/>
        <v>1</v>
      </c>
      <c r="T48" s="977">
        <f t="shared" si="2"/>
        <v>0.32</v>
      </c>
      <c r="U48" s="984">
        <v>12</v>
      </c>
      <c r="V48" s="926">
        <v>12</v>
      </c>
      <c r="W48" s="926">
        <v>0</v>
      </c>
      <c r="X48" s="982">
        <v>1</v>
      </c>
      <c r="Y48" s="980">
        <v>1</v>
      </c>
    </row>
    <row r="49" spans="1:25" ht="14.4" customHeight="1" x14ac:dyDescent="0.3">
      <c r="A49" s="945" t="s">
        <v>3088</v>
      </c>
      <c r="B49" s="926"/>
      <c r="C49" s="927"/>
      <c r="D49" s="928"/>
      <c r="E49" s="929"/>
      <c r="F49" s="909"/>
      <c r="G49" s="910"/>
      <c r="H49" s="911">
        <v>1</v>
      </c>
      <c r="I49" s="912">
        <v>7.54</v>
      </c>
      <c r="J49" s="913">
        <v>5</v>
      </c>
      <c r="K49" s="914">
        <v>3.67</v>
      </c>
      <c r="L49" s="915">
        <v>6</v>
      </c>
      <c r="M49" s="915">
        <v>51</v>
      </c>
      <c r="N49" s="916">
        <v>17</v>
      </c>
      <c r="O49" s="915" t="s">
        <v>3003</v>
      </c>
      <c r="P49" s="930" t="s">
        <v>3089</v>
      </c>
      <c r="Q49" s="917">
        <f t="shared" si="0"/>
        <v>1</v>
      </c>
      <c r="R49" s="977">
        <f t="shared" si="0"/>
        <v>7.54</v>
      </c>
      <c r="S49" s="917">
        <f t="shared" si="1"/>
        <v>1</v>
      </c>
      <c r="T49" s="977">
        <f t="shared" si="2"/>
        <v>7.54</v>
      </c>
      <c r="U49" s="984">
        <v>17</v>
      </c>
      <c r="V49" s="926">
        <v>5</v>
      </c>
      <c r="W49" s="926">
        <v>-12</v>
      </c>
      <c r="X49" s="982">
        <v>0.29411764705882354</v>
      </c>
      <c r="Y49" s="980"/>
    </row>
    <row r="50" spans="1:25" ht="14.4" customHeight="1" x14ac:dyDescent="0.3">
      <c r="A50" s="945" t="s">
        <v>3090</v>
      </c>
      <c r="B50" s="920">
        <v>2</v>
      </c>
      <c r="C50" s="921">
        <v>2.16</v>
      </c>
      <c r="D50" s="922">
        <v>3.5</v>
      </c>
      <c r="E50" s="929"/>
      <c r="F50" s="909"/>
      <c r="G50" s="910"/>
      <c r="H50" s="915">
        <v>1</v>
      </c>
      <c r="I50" s="909">
        <v>1.28</v>
      </c>
      <c r="J50" s="924">
        <v>9</v>
      </c>
      <c r="K50" s="914">
        <v>1.28</v>
      </c>
      <c r="L50" s="915">
        <v>3</v>
      </c>
      <c r="M50" s="915">
        <v>24</v>
      </c>
      <c r="N50" s="916">
        <v>8</v>
      </c>
      <c r="O50" s="915" t="s">
        <v>3003</v>
      </c>
      <c r="P50" s="930" t="s">
        <v>3091</v>
      </c>
      <c r="Q50" s="917">
        <f t="shared" si="0"/>
        <v>-1</v>
      </c>
      <c r="R50" s="977">
        <f t="shared" si="0"/>
        <v>-0.88000000000000012</v>
      </c>
      <c r="S50" s="917">
        <f t="shared" si="1"/>
        <v>1</v>
      </c>
      <c r="T50" s="977">
        <f t="shared" si="2"/>
        <v>1.28</v>
      </c>
      <c r="U50" s="984">
        <v>8</v>
      </c>
      <c r="V50" s="926">
        <v>9</v>
      </c>
      <c r="W50" s="926">
        <v>1</v>
      </c>
      <c r="X50" s="982">
        <v>1.125</v>
      </c>
      <c r="Y50" s="980">
        <v>1</v>
      </c>
    </row>
    <row r="51" spans="1:25" ht="14.4" customHeight="1" x14ac:dyDescent="0.3">
      <c r="A51" s="945" t="s">
        <v>3092</v>
      </c>
      <c r="B51" s="926"/>
      <c r="C51" s="927"/>
      <c r="D51" s="928"/>
      <c r="E51" s="911">
        <v>1</v>
      </c>
      <c r="F51" s="912">
        <v>0.88</v>
      </c>
      <c r="G51" s="913">
        <v>2</v>
      </c>
      <c r="H51" s="915"/>
      <c r="I51" s="909"/>
      <c r="J51" s="910"/>
      <c r="K51" s="914">
        <v>0.88</v>
      </c>
      <c r="L51" s="915">
        <v>2</v>
      </c>
      <c r="M51" s="915">
        <v>21</v>
      </c>
      <c r="N51" s="916">
        <v>7</v>
      </c>
      <c r="O51" s="915" t="s">
        <v>3003</v>
      </c>
      <c r="P51" s="930" t="s">
        <v>3093</v>
      </c>
      <c r="Q51" s="917">
        <f t="shared" si="0"/>
        <v>0</v>
      </c>
      <c r="R51" s="977">
        <f t="shared" si="0"/>
        <v>0</v>
      </c>
      <c r="S51" s="917">
        <f t="shared" si="1"/>
        <v>-1</v>
      </c>
      <c r="T51" s="977">
        <f t="shared" si="2"/>
        <v>-0.88</v>
      </c>
      <c r="U51" s="984" t="s">
        <v>564</v>
      </c>
      <c r="V51" s="926" t="s">
        <v>564</v>
      </c>
      <c r="W51" s="926" t="s">
        <v>564</v>
      </c>
      <c r="X51" s="982" t="s">
        <v>564</v>
      </c>
      <c r="Y51" s="980"/>
    </row>
    <row r="52" spans="1:25" ht="14.4" customHeight="1" x14ac:dyDescent="0.3">
      <c r="A52" s="945" t="s">
        <v>3094</v>
      </c>
      <c r="B52" s="926">
        <v>5</v>
      </c>
      <c r="C52" s="927">
        <v>3.3</v>
      </c>
      <c r="D52" s="928">
        <v>6.2</v>
      </c>
      <c r="E52" s="911">
        <v>6</v>
      </c>
      <c r="F52" s="912">
        <v>3.91</v>
      </c>
      <c r="G52" s="913">
        <v>6</v>
      </c>
      <c r="H52" s="915">
        <v>3</v>
      </c>
      <c r="I52" s="909">
        <v>1.93</v>
      </c>
      <c r="J52" s="924">
        <v>5</v>
      </c>
      <c r="K52" s="914">
        <v>0.64</v>
      </c>
      <c r="L52" s="915">
        <v>1</v>
      </c>
      <c r="M52" s="915">
        <v>12</v>
      </c>
      <c r="N52" s="916">
        <v>4</v>
      </c>
      <c r="O52" s="915" t="s">
        <v>3003</v>
      </c>
      <c r="P52" s="930" t="s">
        <v>3095</v>
      </c>
      <c r="Q52" s="917">
        <f t="shared" si="0"/>
        <v>-2</v>
      </c>
      <c r="R52" s="977">
        <f t="shared" si="0"/>
        <v>-1.3699999999999999</v>
      </c>
      <c r="S52" s="917">
        <f t="shared" si="1"/>
        <v>-3</v>
      </c>
      <c r="T52" s="977">
        <f t="shared" si="2"/>
        <v>-1.9800000000000002</v>
      </c>
      <c r="U52" s="984">
        <v>12</v>
      </c>
      <c r="V52" s="926">
        <v>15</v>
      </c>
      <c r="W52" s="926">
        <v>3</v>
      </c>
      <c r="X52" s="982">
        <v>1.25</v>
      </c>
      <c r="Y52" s="980">
        <v>4</v>
      </c>
    </row>
    <row r="53" spans="1:25" ht="14.4" customHeight="1" x14ac:dyDescent="0.3">
      <c r="A53" s="945" t="s">
        <v>3096</v>
      </c>
      <c r="B53" s="920">
        <v>1</v>
      </c>
      <c r="C53" s="921">
        <v>0.31</v>
      </c>
      <c r="D53" s="922">
        <v>5</v>
      </c>
      <c r="E53" s="929"/>
      <c r="F53" s="909"/>
      <c r="G53" s="910"/>
      <c r="H53" s="915"/>
      <c r="I53" s="909"/>
      <c r="J53" s="910"/>
      <c r="K53" s="914">
        <v>0.31</v>
      </c>
      <c r="L53" s="915">
        <v>1</v>
      </c>
      <c r="M53" s="915">
        <v>12</v>
      </c>
      <c r="N53" s="916">
        <v>4</v>
      </c>
      <c r="O53" s="915" t="s">
        <v>3003</v>
      </c>
      <c r="P53" s="930" t="s">
        <v>3097</v>
      </c>
      <c r="Q53" s="917">
        <f t="shared" si="0"/>
        <v>-1</v>
      </c>
      <c r="R53" s="977">
        <f t="shared" si="0"/>
        <v>-0.31</v>
      </c>
      <c r="S53" s="917">
        <f t="shared" si="1"/>
        <v>0</v>
      </c>
      <c r="T53" s="977">
        <f t="shared" si="2"/>
        <v>0</v>
      </c>
      <c r="U53" s="984" t="s">
        <v>564</v>
      </c>
      <c r="V53" s="926" t="s">
        <v>564</v>
      </c>
      <c r="W53" s="926" t="s">
        <v>564</v>
      </c>
      <c r="X53" s="982" t="s">
        <v>564</v>
      </c>
      <c r="Y53" s="980"/>
    </row>
    <row r="54" spans="1:25" ht="14.4" customHeight="1" x14ac:dyDescent="0.3">
      <c r="A54" s="945" t="s">
        <v>3098</v>
      </c>
      <c r="B54" s="926"/>
      <c r="C54" s="927"/>
      <c r="D54" s="928"/>
      <c r="E54" s="911">
        <v>1</v>
      </c>
      <c r="F54" s="912">
        <v>2.56</v>
      </c>
      <c r="G54" s="913">
        <v>2</v>
      </c>
      <c r="H54" s="915"/>
      <c r="I54" s="909"/>
      <c r="J54" s="910"/>
      <c r="K54" s="914">
        <v>4.79</v>
      </c>
      <c r="L54" s="915">
        <v>5</v>
      </c>
      <c r="M54" s="915">
        <v>42</v>
      </c>
      <c r="N54" s="916">
        <v>14</v>
      </c>
      <c r="O54" s="915" t="s">
        <v>3003</v>
      </c>
      <c r="P54" s="930" t="s">
        <v>3099</v>
      </c>
      <c r="Q54" s="917">
        <f t="shared" si="0"/>
        <v>0</v>
      </c>
      <c r="R54" s="977">
        <f t="shared" si="0"/>
        <v>0</v>
      </c>
      <c r="S54" s="917">
        <f t="shared" si="1"/>
        <v>-1</v>
      </c>
      <c r="T54" s="977">
        <f t="shared" si="2"/>
        <v>-2.56</v>
      </c>
      <c r="U54" s="984" t="s">
        <v>564</v>
      </c>
      <c r="V54" s="926" t="s">
        <v>564</v>
      </c>
      <c r="W54" s="926" t="s">
        <v>564</v>
      </c>
      <c r="X54" s="982" t="s">
        <v>564</v>
      </c>
      <c r="Y54" s="980"/>
    </row>
    <row r="55" spans="1:25" ht="14.4" customHeight="1" x14ac:dyDescent="0.3">
      <c r="A55" s="946" t="s">
        <v>3100</v>
      </c>
      <c r="B55" s="932"/>
      <c r="C55" s="933"/>
      <c r="D55" s="931"/>
      <c r="E55" s="936">
        <v>1</v>
      </c>
      <c r="F55" s="937">
        <v>9.14</v>
      </c>
      <c r="G55" s="919">
        <v>17</v>
      </c>
      <c r="H55" s="939"/>
      <c r="I55" s="935"/>
      <c r="J55" s="918"/>
      <c r="K55" s="938">
        <v>9.14</v>
      </c>
      <c r="L55" s="939">
        <v>7</v>
      </c>
      <c r="M55" s="939">
        <v>66</v>
      </c>
      <c r="N55" s="940">
        <v>22</v>
      </c>
      <c r="O55" s="939" t="s">
        <v>3003</v>
      </c>
      <c r="P55" s="941" t="s">
        <v>3099</v>
      </c>
      <c r="Q55" s="942">
        <f t="shared" si="0"/>
        <v>0</v>
      </c>
      <c r="R55" s="978">
        <f t="shared" si="0"/>
        <v>0</v>
      </c>
      <c r="S55" s="942">
        <f t="shared" si="1"/>
        <v>-1</v>
      </c>
      <c r="T55" s="978">
        <f t="shared" si="2"/>
        <v>-9.14</v>
      </c>
      <c r="U55" s="985" t="s">
        <v>564</v>
      </c>
      <c r="V55" s="932" t="s">
        <v>564</v>
      </c>
      <c r="W55" s="932" t="s">
        <v>564</v>
      </c>
      <c r="X55" s="983" t="s">
        <v>564</v>
      </c>
      <c r="Y55" s="981"/>
    </row>
    <row r="56" spans="1:25" ht="14.4" customHeight="1" x14ac:dyDescent="0.3">
      <c r="A56" s="945" t="s">
        <v>3101</v>
      </c>
      <c r="B56" s="926"/>
      <c r="C56" s="927"/>
      <c r="D56" s="928"/>
      <c r="E56" s="911">
        <v>1</v>
      </c>
      <c r="F56" s="912">
        <v>16.940000000000001</v>
      </c>
      <c r="G56" s="913">
        <v>9</v>
      </c>
      <c r="H56" s="915"/>
      <c r="I56" s="909"/>
      <c r="J56" s="910"/>
      <c r="K56" s="914">
        <v>16.940000000000001</v>
      </c>
      <c r="L56" s="915">
        <v>5</v>
      </c>
      <c r="M56" s="915">
        <v>72</v>
      </c>
      <c r="N56" s="916">
        <v>24</v>
      </c>
      <c r="O56" s="915" t="s">
        <v>3003</v>
      </c>
      <c r="P56" s="930" t="s">
        <v>3102</v>
      </c>
      <c r="Q56" s="917">
        <f t="shared" si="0"/>
        <v>0</v>
      </c>
      <c r="R56" s="977">
        <f t="shared" si="0"/>
        <v>0</v>
      </c>
      <c r="S56" s="917">
        <f t="shared" si="1"/>
        <v>-1</v>
      </c>
      <c r="T56" s="977">
        <f t="shared" si="2"/>
        <v>-16.940000000000001</v>
      </c>
      <c r="U56" s="984" t="s">
        <v>564</v>
      </c>
      <c r="V56" s="926" t="s">
        <v>564</v>
      </c>
      <c r="W56" s="926" t="s">
        <v>564</v>
      </c>
      <c r="X56" s="982" t="s">
        <v>564</v>
      </c>
      <c r="Y56" s="980"/>
    </row>
    <row r="57" spans="1:25" ht="14.4" customHeight="1" thickBot="1" x14ac:dyDescent="0.35">
      <c r="A57" s="962" t="s">
        <v>3103</v>
      </c>
      <c r="B57" s="963"/>
      <c r="C57" s="964"/>
      <c r="D57" s="965"/>
      <c r="E57" s="966">
        <v>1</v>
      </c>
      <c r="F57" s="967">
        <v>0.68</v>
      </c>
      <c r="G57" s="968">
        <v>3</v>
      </c>
      <c r="H57" s="969"/>
      <c r="I57" s="970"/>
      <c r="J57" s="971"/>
      <c r="K57" s="972">
        <v>0.68</v>
      </c>
      <c r="L57" s="969">
        <v>2</v>
      </c>
      <c r="M57" s="969">
        <v>15</v>
      </c>
      <c r="N57" s="973">
        <v>5</v>
      </c>
      <c r="O57" s="969" t="s">
        <v>3003</v>
      </c>
      <c r="P57" s="974" t="s">
        <v>3104</v>
      </c>
      <c r="Q57" s="975">
        <f t="shared" si="0"/>
        <v>0</v>
      </c>
      <c r="R57" s="979">
        <f t="shared" si="0"/>
        <v>0</v>
      </c>
      <c r="S57" s="975">
        <f t="shared" si="1"/>
        <v>-1</v>
      </c>
      <c r="T57" s="979">
        <f t="shared" si="2"/>
        <v>-0.68</v>
      </c>
      <c r="U57" s="989" t="s">
        <v>564</v>
      </c>
      <c r="V57" s="963" t="s">
        <v>564</v>
      </c>
      <c r="W57" s="963" t="s">
        <v>564</v>
      </c>
      <c r="X57" s="990" t="s">
        <v>564</v>
      </c>
      <c r="Y57" s="991"/>
    </row>
  </sheetData>
  <autoFilter ref="A4:Y4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58:Q1048576">
    <cfRule type="cellIs" dxfId="14" priority="11" stopIfTrue="1" operator="lessThan">
      <formula>0</formula>
    </cfRule>
  </conditionalFormatting>
  <conditionalFormatting sqref="W58:W1048576">
    <cfRule type="cellIs" dxfId="13" priority="10" stopIfTrue="1" operator="greaterThan">
      <formula>0</formula>
    </cfRule>
  </conditionalFormatting>
  <conditionalFormatting sqref="X58:X1048576">
    <cfRule type="cellIs" dxfId="12" priority="9" stopIfTrue="1" operator="greaterThan">
      <formula>1</formula>
    </cfRule>
  </conditionalFormatting>
  <conditionalFormatting sqref="X58:X1048576">
    <cfRule type="cellIs" dxfId="11" priority="6" stopIfTrue="1" operator="greaterThan">
      <formula>1</formula>
    </cfRule>
  </conditionalFormatting>
  <conditionalFormatting sqref="W58:W1048576">
    <cfRule type="cellIs" dxfId="10" priority="7" stopIfTrue="1" operator="greaterThan">
      <formula>0</formula>
    </cfRule>
  </conditionalFormatting>
  <conditionalFormatting sqref="Q58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57">
    <cfRule type="cellIs" dxfId="7" priority="4" stopIfTrue="1" operator="lessThan">
      <formula>0</formula>
    </cfRule>
  </conditionalFormatting>
  <conditionalFormatting sqref="X5:X57">
    <cfRule type="cellIs" dxfId="6" priority="2" stopIfTrue="1" operator="greaterThan">
      <formula>1</formula>
    </cfRule>
  </conditionalFormatting>
  <conditionalFormatting sqref="W5:W57">
    <cfRule type="cellIs" dxfId="5" priority="3" stopIfTrue="1" operator="greaterThan">
      <formula>0</formula>
    </cfRule>
  </conditionalFormatting>
  <conditionalFormatting sqref="S5:S57">
    <cfRule type="cellIs" dxfId="4" priority="1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47" bestFit="1" customWidth="1"/>
    <col min="2" max="2" width="9.5546875" style="247" hidden="1" customWidth="1" outlineLevel="1"/>
    <col min="3" max="3" width="9.5546875" style="247" customWidth="1" collapsed="1"/>
    <col min="4" max="4" width="2.21875" style="247" customWidth="1"/>
    <col min="5" max="8" width="9.5546875" style="247" customWidth="1"/>
    <col min="9" max="10" width="9.77734375" style="247" hidden="1" customWidth="1" outlineLevel="1"/>
    <col min="11" max="11" width="8.88671875" style="247" collapsed="1"/>
    <col min="12" max="16384" width="8.88671875" style="247"/>
  </cols>
  <sheetData>
    <row r="1" spans="1:10" ht="18.600000000000001" customHeight="1" thickBot="1" x14ac:dyDescent="0.4">
      <c r="A1" s="523" t="s">
        <v>174</v>
      </c>
      <c r="B1" s="523"/>
      <c r="C1" s="523"/>
      <c r="D1" s="523"/>
      <c r="E1" s="523"/>
      <c r="F1" s="523"/>
      <c r="G1" s="523"/>
      <c r="H1" s="523"/>
      <c r="I1" s="523"/>
      <c r="J1" s="523"/>
    </row>
    <row r="2" spans="1:10" ht="14.4" customHeight="1" thickBot="1" x14ac:dyDescent="0.35">
      <c r="A2" s="371" t="s">
        <v>328</v>
      </c>
      <c r="B2" s="220"/>
      <c r="C2" s="220"/>
      <c r="D2" s="220"/>
      <c r="E2" s="220"/>
      <c r="F2" s="220"/>
    </row>
    <row r="3" spans="1:10" ht="14.4" customHeight="1" x14ac:dyDescent="0.3">
      <c r="A3" s="514"/>
      <c r="B3" s="216">
        <v>2015</v>
      </c>
      <c r="C3" s="44">
        <v>2018</v>
      </c>
      <c r="D3" s="11"/>
      <c r="E3" s="518">
        <v>2019</v>
      </c>
      <c r="F3" s="519"/>
      <c r="G3" s="519"/>
      <c r="H3" s="520"/>
      <c r="I3" s="521">
        <v>2017</v>
      </c>
      <c r="J3" s="522"/>
    </row>
    <row r="4" spans="1:10" ht="14.4" customHeight="1" thickBot="1" x14ac:dyDescent="0.35">
      <c r="A4" s="515"/>
      <c r="B4" s="516" t="s">
        <v>93</v>
      </c>
      <c r="C4" s="517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3" t="s">
        <v>264</v>
      </c>
      <c r="J4" s="434" t="s">
        <v>265</v>
      </c>
    </row>
    <row r="5" spans="1:10" ht="14.4" customHeight="1" x14ac:dyDescent="0.3">
      <c r="A5" s="221" t="str">
        <f>HYPERLINK("#'Léky Žádanky'!A1","Léky (Kč)")</f>
        <v>Léky (Kč)</v>
      </c>
      <c r="B5" s="31">
        <v>1937.9864899999998</v>
      </c>
      <c r="C5" s="33">
        <v>1690.5774900000001</v>
      </c>
      <c r="D5" s="12"/>
      <c r="E5" s="226">
        <v>1622.4156000000003</v>
      </c>
      <c r="F5" s="32">
        <v>1724.9482179946899</v>
      </c>
      <c r="G5" s="225">
        <f>E5-F5</f>
        <v>-102.53261799468964</v>
      </c>
      <c r="H5" s="231">
        <f>IF(F5&lt;0.00000001,"",E5/F5)</f>
        <v>0.94055901683014742</v>
      </c>
    </row>
    <row r="6" spans="1:10" ht="14.4" customHeight="1" x14ac:dyDescent="0.3">
      <c r="A6" s="221" t="str">
        <f>HYPERLINK("#'Materiál Žádanky'!A1","Materiál - SZM (Kč)")</f>
        <v>Materiál - SZM (Kč)</v>
      </c>
      <c r="B6" s="14">
        <v>13487.941090000004</v>
      </c>
      <c r="C6" s="35">
        <v>16994.327599999997</v>
      </c>
      <c r="D6" s="12"/>
      <c r="E6" s="227">
        <v>13829.965709999999</v>
      </c>
      <c r="F6" s="34">
        <v>15949.791677459716</v>
      </c>
      <c r="G6" s="228">
        <f>E6-F6</f>
        <v>-2119.8259674597175</v>
      </c>
      <c r="H6" s="232">
        <f>IF(F6&lt;0.00000001,"",E6/F6)</f>
        <v>0.86709381474521319</v>
      </c>
    </row>
    <row r="7" spans="1:10" ht="14.4" customHeight="1" x14ac:dyDescent="0.3">
      <c r="A7" s="221" t="str">
        <f>HYPERLINK("#'Osobní náklady'!A1","Osobní náklady (Kč) *")</f>
        <v>Osobní náklady (Kč) *</v>
      </c>
      <c r="B7" s="14">
        <v>15167.71117</v>
      </c>
      <c r="C7" s="35">
        <v>17180.409609999999</v>
      </c>
      <c r="D7" s="12"/>
      <c r="E7" s="227">
        <v>18964.245920000001</v>
      </c>
      <c r="F7" s="34">
        <v>19272.487867248536</v>
      </c>
      <c r="G7" s="228">
        <f>E7-F7</f>
        <v>-308.24194724853442</v>
      </c>
      <c r="H7" s="232">
        <f>IF(F7&lt;0.00000001,"",E7/F7)</f>
        <v>0.98400611538210603</v>
      </c>
    </row>
    <row r="8" spans="1:10" ht="14.4" customHeight="1" thickBot="1" x14ac:dyDescent="0.35">
      <c r="A8" s="1" t="s">
        <v>96</v>
      </c>
      <c r="B8" s="15">
        <v>4505.0286699999997</v>
      </c>
      <c r="C8" s="37">
        <v>5041.3610900000131</v>
      </c>
      <c r="D8" s="12"/>
      <c r="E8" s="229">
        <v>5034.564999999986</v>
      </c>
      <c r="F8" s="36">
        <v>4103.3547568948397</v>
      </c>
      <c r="G8" s="230">
        <f>E8-F8</f>
        <v>931.21024310514622</v>
      </c>
      <c r="H8" s="233">
        <f>IF(F8&lt;0.00000001,"",E8/F8)</f>
        <v>1.2269387606666082</v>
      </c>
    </row>
    <row r="9" spans="1:10" ht="14.4" customHeight="1" thickBot="1" x14ac:dyDescent="0.35">
      <c r="A9" s="2" t="s">
        <v>97</v>
      </c>
      <c r="B9" s="3">
        <v>35098.667420000005</v>
      </c>
      <c r="C9" s="39">
        <v>40906.675790000008</v>
      </c>
      <c r="D9" s="12"/>
      <c r="E9" s="3">
        <v>39451.192229999986</v>
      </c>
      <c r="F9" s="38">
        <v>41050.582519597781</v>
      </c>
      <c r="G9" s="38">
        <f>E9-F9</f>
        <v>-1599.3902895977953</v>
      </c>
      <c r="H9" s="234">
        <f>IF(F9&lt;0.00000001,"",E9/F9)</f>
        <v>0.96103854826337143</v>
      </c>
    </row>
    <row r="10" spans="1:10" ht="14.4" customHeight="1" thickBot="1" x14ac:dyDescent="0.35">
      <c r="A10" s="16"/>
      <c r="B10" s="16"/>
      <c r="C10" s="217"/>
      <c r="D10" s="12"/>
      <c r="E10" s="16"/>
      <c r="F10" s="17"/>
    </row>
    <row r="11" spans="1:10" ht="14.4" customHeight="1" x14ac:dyDescent="0.3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621.32058999999981</v>
      </c>
      <c r="C11" s="33">
        <f>IF(ISERROR(VLOOKUP("Celkem:",'ZV Vykáz.-A'!A:H,5,0)),0,VLOOKUP("Celkem:",'ZV Vykáz.-A'!A:H,5,0)/1000)</f>
        <v>655.88928999999985</v>
      </c>
      <c r="D11" s="12"/>
      <c r="E11" s="226">
        <f>IF(ISERROR(VLOOKUP("Celkem:",'ZV Vykáz.-A'!A:H,8,0)),0,VLOOKUP("Celkem:",'ZV Vykáz.-A'!A:H,8,0)/1000)</f>
        <v>633.25968999999998</v>
      </c>
      <c r="F11" s="32">
        <f>C11</f>
        <v>655.88928999999985</v>
      </c>
      <c r="G11" s="225">
        <f>E11-F11</f>
        <v>-22.629599999999868</v>
      </c>
      <c r="H11" s="231">
        <f>IF(F11&lt;0.00000001,"",E11/F11)</f>
        <v>0.96549783577042414</v>
      </c>
      <c r="I11" s="225">
        <f>E11-B11</f>
        <v>11.939100000000167</v>
      </c>
      <c r="J11" s="231">
        <f>IF(B11&lt;0.00000001,"",E11/B11)</f>
        <v>1.0192156838066484</v>
      </c>
    </row>
    <row r="12" spans="1:10" ht="14.4" customHeight="1" thickBot="1" x14ac:dyDescent="0.35">
      <c r="A12" s="251" t="str">
        <f>HYPERLINK("#CaseMix!A1","Hospitalizace *")</f>
        <v>Hospitalizace *</v>
      </c>
      <c r="B12" s="15">
        <f>IF(ISERROR(VLOOKUP("Celkem",CaseMix!A:D,2,0)),0,VLOOKUP("Celkem",CaseMix!A:D,2,0)*30)</f>
        <v>34571.879999999997</v>
      </c>
      <c r="C12" s="37">
        <f>IF(ISERROR(VLOOKUP("Celkem",CaseMix!A:D,3,0)),0,VLOOKUP("Celkem",CaseMix!A:D,3,0)*30)</f>
        <v>36909.06</v>
      </c>
      <c r="D12" s="12"/>
      <c r="E12" s="229">
        <f>IF(ISERROR(VLOOKUP("Celkem",CaseMix!A:D,4,0)),0,VLOOKUP("Celkem",CaseMix!A:D,4,0)*30)</f>
        <v>37135.83</v>
      </c>
      <c r="F12" s="36">
        <f>C12</f>
        <v>36909.06</v>
      </c>
      <c r="G12" s="230">
        <f>E12-F12</f>
        <v>226.77000000000407</v>
      </c>
      <c r="H12" s="233">
        <f>IF(F12&lt;0.00000001,"",E12/F12)</f>
        <v>1.0061440199235636</v>
      </c>
      <c r="I12" s="230">
        <f>E12-B12</f>
        <v>2563.9500000000044</v>
      </c>
      <c r="J12" s="233">
        <f>IF(B12&lt;0.00000001,"",E12/B12)</f>
        <v>1.0741628745674232</v>
      </c>
    </row>
    <row r="13" spans="1:10" ht="14.4" customHeight="1" thickBot="1" x14ac:dyDescent="0.35">
      <c r="A13" s="4" t="s">
        <v>100</v>
      </c>
      <c r="B13" s="9">
        <f>SUM(B11:B12)</f>
        <v>35193.20059</v>
      </c>
      <c r="C13" s="41">
        <f>SUM(C11:C12)</f>
        <v>37564.949289999997</v>
      </c>
      <c r="D13" s="12"/>
      <c r="E13" s="9">
        <f>SUM(E11:E12)</f>
        <v>37769.089690000001</v>
      </c>
      <c r="F13" s="40">
        <f>SUM(F11:F12)</f>
        <v>37564.949289999997</v>
      </c>
      <c r="G13" s="40">
        <f>E13-F13</f>
        <v>204.14040000000386</v>
      </c>
      <c r="H13" s="235">
        <f>IF(F13&lt;0.00000001,"",E13/F13)</f>
        <v>1.0054343318401431</v>
      </c>
      <c r="I13" s="40">
        <f>SUM(I11:I12)</f>
        <v>2575.8891000000044</v>
      </c>
      <c r="J13" s="235">
        <f>IF(B13&lt;0.00000001,"",E13/B13)</f>
        <v>1.073192805906148</v>
      </c>
    </row>
    <row r="14" spans="1:10" ht="14.4" customHeight="1" thickBot="1" x14ac:dyDescent="0.35">
      <c r="A14" s="16"/>
      <c r="B14" s="16"/>
      <c r="C14" s="217"/>
      <c r="D14" s="12"/>
      <c r="E14" s="16"/>
      <c r="F14" s="17"/>
    </row>
    <row r="15" spans="1:10" ht="14.4" customHeight="1" thickBot="1" x14ac:dyDescent="0.35">
      <c r="A15" s="252" t="str">
        <f>HYPERLINK("#'HI Graf'!A1","Hospodářský index (Výnosy / Náklady) *")</f>
        <v>Hospodářský index (Výnosy / Náklady) *</v>
      </c>
      <c r="B15" s="10">
        <f>IF(B9=0,"",B13/B9)</f>
        <v>1.0026933549604258</v>
      </c>
      <c r="C15" s="43">
        <f>IF(C9=0,"",C13/C9)</f>
        <v>0.9183085294645984</v>
      </c>
      <c r="D15" s="12"/>
      <c r="E15" s="10">
        <f>IF(E9=0,"",E13/E9)</f>
        <v>0.95736244090689715</v>
      </c>
      <c r="F15" s="42">
        <f>IF(F9=0,"",F13/F9)</f>
        <v>0.91508931138958327</v>
      </c>
      <c r="G15" s="42">
        <f>IF(ISERROR(F15-E15),"",E15-F15)</f>
        <v>4.2273129517313879E-2</v>
      </c>
      <c r="H15" s="236">
        <f>IF(ISERROR(F15-E15),"",IF(F15&lt;0.00000001,"",E15/F15))</f>
        <v>1.0461956324821686</v>
      </c>
    </row>
    <row r="17" spans="1:8" ht="14.4" customHeight="1" x14ac:dyDescent="0.3">
      <c r="A17" s="222" t="s">
        <v>201</v>
      </c>
    </row>
    <row r="18" spans="1:8" ht="14.4" customHeight="1" x14ac:dyDescent="0.3">
      <c r="A18" s="374" t="s">
        <v>232</v>
      </c>
      <c r="B18" s="375"/>
      <c r="C18" s="375"/>
      <c r="D18" s="375"/>
      <c r="E18" s="375"/>
      <c r="F18" s="375"/>
      <c r="G18" s="375"/>
      <c r="H18" s="375"/>
    </row>
    <row r="19" spans="1:8" x14ac:dyDescent="0.3">
      <c r="A19" s="373" t="s">
        <v>231</v>
      </c>
      <c r="B19" s="375"/>
      <c r="C19" s="375"/>
      <c r="D19" s="375"/>
      <c r="E19" s="375"/>
      <c r="F19" s="375"/>
      <c r="G19" s="375"/>
      <c r="H19" s="375"/>
    </row>
    <row r="20" spans="1:8" ht="14.4" customHeight="1" x14ac:dyDescent="0.3">
      <c r="A20" s="223" t="s">
        <v>252</v>
      </c>
    </row>
    <row r="21" spans="1:8" ht="14.4" customHeight="1" x14ac:dyDescent="0.3">
      <c r="A21" s="223" t="s">
        <v>202</v>
      </c>
    </row>
    <row r="22" spans="1:8" ht="14.4" customHeight="1" x14ac:dyDescent="0.3">
      <c r="A22" s="224" t="s">
        <v>307</v>
      </c>
    </row>
    <row r="23" spans="1:8" ht="14.4" customHeight="1" x14ac:dyDescent="0.3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1" priority="8" operator="greaterThan">
      <formula>0</formula>
    </cfRule>
  </conditionalFormatting>
  <conditionalFormatting sqref="G11:G13 G15">
    <cfRule type="cellIs" dxfId="80" priority="7" operator="lessThan">
      <formula>0</formula>
    </cfRule>
  </conditionalFormatting>
  <conditionalFormatting sqref="H5:H9">
    <cfRule type="cellIs" dxfId="79" priority="6" operator="greaterThan">
      <formula>1</formula>
    </cfRule>
  </conditionalFormatting>
  <conditionalFormatting sqref="H11:H13 H15">
    <cfRule type="cellIs" dxfId="78" priority="5" operator="lessThan">
      <formula>1</formula>
    </cfRule>
  </conditionalFormatting>
  <conditionalFormatting sqref="I11:I13">
    <cfRule type="cellIs" dxfId="77" priority="4" operator="lessThan">
      <formula>0</formula>
    </cfRule>
  </conditionalFormatting>
  <conditionalFormatting sqref="J11:J13">
    <cfRule type="cellIs" dxfId="76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5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47" customWidth="1" collapsed="1"/>
    <col min="2" max="2" width="7.77734375" style="215" hidden="1" customWidth="1" outlineLevel="1"/>
    <col min="3" max="3" width="7.21875" style="247" hidden="1" customWidth="1"/>
    <col min="4" max="4" width="7.77734375" style="215" customWidth="1"/>
    <col min="5" max="5" width="7.2187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7.21875" style="247" hidden="1" customWidth="1"/>
    <col min="10" max="10" width="7.77734375" style="215" customWidth="1"/>
    <col min="11" max="11" width="7.21875" style="247" hidden="1" customWidth="1"/>
    <col min="12" max="12" width="7.77734375" style="215" customWidth="1"/>
    <col min="13" max="13" width="7.77734375" style="332" customWidth="1"/>
    <col min="14" max="16384" width="8.88671875" style="247"/>
  </cols>
  <sheetData>
    <row r="1" spans="1:13" ht="18.600000000000001" customHeight="1" thickBot="1" x14ac:dyDescent="0.4">
      <c r="A1" s="524" t="s">
        <v>157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thickBot="1" x14ac:dyDescent="0.3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" customHeight="1" thickBot="1" x14ac:dyDescent="0.35">
      <c r="A3" s="342" t="s">
        <v>158</v>
      </c>
      <c r="B3" s="343">
        <f>SUBTOTAL(9,B6:B1048576)</f>
        <v>3407094</v>
      </c>
      <c r="C3" s="344">
        <f t="shared" ref="C3:L3" si="0">SUBTOTAL(9,C6:C1048576)</f>
        <v>8.6587372675332919</v>
      </c>
      <c r="D3" s="344">
        <f t="shared" si="0"/>
        <v>3746259</v>
      </c>
      <c r="E3" s="344">
        <f t="shared" si="0"/>
        <v>9</v>
      </c>
      <c r="F3" s="344">
        <f t="shared" si="0"/>
        <v>3931690</v>
      </c>
      <c r="G3" s="347">
        <f>IF(D3&lt;&gt;0,F3/D3,"")</f>
        <v>1.0494976455178353</v>
      </c>
      <c r="H3" s="343">
        <f t="shared" si="0"/>
        <v>1791891.8899999997</v>
      </c>
      <c r="I3" s="344">
        <f t="shared" si="0"/>
        <v>1.8442450049403936</v>
      </c>
      <c r="J3" s="344">
        <f t="shared" si="0"/>
        <v>2160788.58</v>
      </c>
      <c r="K3" s="344">
        <f t="shared" si="0"/>
        <v>2</v>
      </c>
      <c r="L3" s="344">
        <f t="shared" si="0"/>
        <v>986553.97000000055</v>
      </c>
      <c r="M3" s="345">
        <f>IF(J3&lt;&gt;0,L3/J3,"")</f>
        <v>0.45657126251565089</v>
      </c>
    </row>
    <row r="4" spans="1:13" ht="14.4" customHeight="1" x14ac:dyDescent="0.3">
      <c r="A4" s="692" t="s">
        <v>117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</row>
    <row r="5" spans="1:13" s="330" customFormat="1" ht="14.4" customHeight="1" thickBot="1" x14ac:dyDescent="0.35">
      <c r="A5" s="992"/>
      <c r="B5" s="993">
        <v>2015</v>
      </c>
      <c r="C5" s="994"/>
      <c r="D5" s="994">
        <v>2018</v>
      </c>
      <c r="E5" s="994"/>
      <c r="F5" s="994">
        <v>2019</v>
      </c>
      <c r="G5" s="903" t="s">
        <v>2</v>
      </c>
      <c r="H5" s="993">
        <v>2015</v>
      </c>
      <c r="I5" s="994"/>
      <c r="J5" s="994">
        <v>2018</v>
      </c>
      <c r="K5" s="994"/>
      <c r="L5" s="994">
        <v>2019</v>
      </c>
      <c r="M5" s="903" t="s">
        <v>2</v>
      </c>
    </row>
    <row r="6" spans="1:13" ht="14.4" customHeight="1" x14ac:dyDescent="0.3">
      <c r="A6" s="858" t="s">
        <v>2470</v>
      </c>
      <c r="B6" s="885">
        <v>0</v>
      </c>
      <c r="C6" s="827"/>
      <c r="D6" s="885"/>
      <c r="E6" s="827"/>
      <c r="F6" s="885"/>
      <c r="G6" s="832"/>
      <c r="H6" s="885"/>
      <c r="I6" s="827"/>
      <c r="J6" s="885"/>
      <c r="K6" s="827"/>
      <c r="L6" s="885"/>
      <c r="M6" s="231"/>
    </row>
    <row r="7" spans="1:13" ht="14.4" customHeight="1" x14ac:dyDescent="0.3">
      <c r="A7" s="859" t="s">
        <v>1351</v>
      </c>
      <c r="B7" s="887">
        <v>146581</v>
      </c>
      <c r="C7" s="834">
        <v>0.90931141439205954</v>
      </c>
      <c r="D7" s="887">
        <v>161200</v>
      </c>
      <c r="E7" s="834">
        <v>1</v>
      </c>
      <c r="F7" s="887">
        <v>181779</v>
      </c>
      <c r="G7" s="839">
        <v>1.1276612903225807</v>
      </c>
      <c r="H7" s="887"/>
      <c r="I7" s="834"/>
      <c r="J7" s="887"/>
      <c r="K7" s="834"/>
      <c r="L7" s="887"/>
      <c r="M7" s="840"/>
    </row>
    <row r="8" spans="1:13" ht="14.4" customHeight="1" x14ac:dyDescent="0.3">
      <c r="A8" s="859" t="s">
        <v>3106</v>
      </c>
      <c r="B8" s="887">
        <v>14507</v>
      </c>
      <c r="C8" s="834">
        <v>0.99986215452477767</v>
      </c>
      <c r="D8" s="887">
        <v>14509</v>
      </c>
      <c r="E8" s="834">
        <v>1</v>
      </c>
      <c r="F8" s="887"/>
      <c r="G8" s="839"/>
      <c r="H8" s="887">
        <v>9270.5700000000015</v>
      </c>
      <c r="I8" s="834">
        <v>1.0157591867413778</v>
      </c>
      <c r="J8" s="887">
        <v>9126.74</v>
      </c>
      <c r="K8" s="834">
        <v>1</v>
      </c>
      <c r="L8" s="887"/>
      <c r="M8" s="840"/>
    </row>
    <row r="9" spans="1:13" ht="14.4" customHeight="1" x14ac:dyDescent="0.3">
      <c r="A9" s="859" t="s">
        <v>2489</v>
      </c>
      <c r="B9" s="887">
        <v>80425</v>
      </c>
      <c r="C9" s="834">
        <v>0.65357485331643017</v>
      </c>
      <c r="D9" s="887">
        <v>123054</v>
      </c>
      <c r="E9" s="834">
        <v>1</v>
      </c>
      <c r="F9" s="887">
        <v>50196</v>
      </c>
      <c r="G9" s="839">
        <v>0.40791847481593446</v>
      </c>
      <c r="H9" s="887"/>
      <c r="I9" s="834"/>
      <c r="J9" s="887"/>
      <c r="K9" s="834"/>
      <c r="L9" s="887"/>
      <c r="M9" s="840"/>
    </row>
    <row r="10" spans="1:13" ht="14.4" customHeight="1" x14ac:dyDescent="0.3">
      <c r="A10" s="859" t="s">
        <v>3107</v>
      </c>
      <c r="B10" s="887">
        <v>231431</v>
      </c>
      <c r="C10" s="834">
        <v>0.98445668587957547</v>
      </c>
      <c r="D10" s="887">
        <v>235085</v>
      </c>
      <c r="E10" s="834">
        <v>1</v>
      </c>
      <c r="F10" s="887">
        <v>237111</v>
      </c>
      <c r="G10" s="839">
        <v>1.0086181593891572</v>
      </c>
      <c r="H10" s="887"/>
      <c r="I10" s="834"/>
      <c r="J10" s="887"/>
      <c r="K10" s="834"/>
      <c r="L10" s="887"/>
      <c r="M10" s="840"/>
    </row>
    <row r="11" spans="1:13" ht="14.4" customHeight="1" x14ac:dyDescent="0.3">
      <c r="A11" s="859" t="s">
        <v>3108</v>
      </c>
      <c r="B11" s="887">
        <v>1502644</v>
      </c>
      <c r="C11" s="834">
        <v>0.86165720511497224</v>
      </c>
      <c r="D11" s="887">
        <v>1743900</v>
      </c>
      <c r="E11" s="834">
        <v>1</v>
      </c>
      <c r="F11" s="887">
        <v>1660214</v>
      </c>
      <c r="G11" s="839">
        <v>0.95201215666035899</v>
      </c>
      <c r="H11" s="887">
        <v>1782621.3199999996</v>
      </c>
      <c r="I11" s="834">
        <v>0.82848581819901579</v>
      </c>
      <c r="J11" s="887">
        <v>2151661.84</v>
      </c>
      <c r="K11" s="834">
        <v>1</v>
      </c>
      <c r="L11" s="887">
        <v>986553.97000000055</v>
      </c>
      <c r="M11" s="840">
        <v>0.45850790847320161</v>
      </c>
    </row>
    <row r="12" spans="1:13" ht="14.4" customHeight="1" x14ac:dyDescent="0.3">
      <c r="A12" s="859" t="s">
        <v>3109</v>
      </c>
      <c r="B12" s="887">
        <v>149743</v>
      </c>
      <c r="C12" s="834">
        <v>0.96931701222788269</v>
      </c>
      <c r="D12" s="887">
        <v>154483</v>
      </c>
      <c r="E12" s="834">
        <v>1</v>
      </c>
      <c r="F12" s="887">
        <v>172125</v>
      </c>
      <c r="G12" s="839">
        <v>1.1142002679906526</v>
      </c>
      <c r="H12" s="887"/>
      <c r="I12" s="834"/>
      <c r="J12" s="887"/>
      <c r="K12" s="834"/>
      <c r="L12" s="887"/>
      <c r="M12" s="840"/>
    </row>
    <row r="13" spans="1:13" ht="14.4" customHeight="1" x14ac:dyDescent="0.3">
      <c r="A13" s="859" t="s">
        <v>3110</v>
      </c>
      <c r="B13" s="887">
        <v>289193</v>
      </c>
      <c r="C13" s="834">
        <v>1.4870599003460634</v>
      </c>
      <c r="D13" s="887">
        <v>194473</v>
      </c>
      <c r="E13" s="834">
        <v>1</v>
      </c>
      <c r="F13" s="887">
        <v>340647</v>
      </c>
      <c r="G13" s="839">
        <v>1.7516416160598129</v>
      </c>
      <c r="H13" s="887"/>
      <c r="I13" s="834"/>
      <c r="J13" s="887"/>
      <c r="K13" s="834"/>
      <c r="L13" s="887"/>
      <c r="M13" s="840"/>
    </row>
    <row r="14" spans="1:13" ht="14.4" customHeight="1" x14ac:dyDescent="0.3">
      <c r="A14" s="859" t="s">
        <v>3111</v>
      </c>
      <c r="B14" s="887">
        <v>126512</v>
      </c>
      <c r="C14" s="834">
        <v>0.91028270051301974</v>
      </c>
      <c r="D14" s="887">
        <v>138981</v>
      </c>
      <c r="E14" s="834">
        <v>1</v>
      </c>
      <c r="F14" s="887">
        <v>121308</v>
      </c>
      <c r="G14" s="839">
        <v>0.87283873335204087</v>
      </c>
      <c r="H14" s="887"/>
      <c r="I14" s="834"/>
      <c r="J14" s="887"/>
      <c r="K14" s="834"/>
      <c r="L14" s="887"/>
      <c r="M14" s="840"/>
    </row>
    <row r="15" spans="1:13" ht="14.4" customHeight="1" thickBot="1" x14ac:dyDescent="0.35">
      <c r="A15" s="891" t="s">
        <v>3112</v>
      </c>
      <c r="B15" s="889">
        <v>866058</v>
      </c>
      <c r="C15" s="842">
        <v>0.88321534121851075</v>
      </c>
      <c r="D15" s="889">
        <v>980574</v>
      </c>
      <c r="E15" s="842">
        <v>1</v>
      </c>
      <c r="F15" s="889">
        <v>1168310</v>
      </c>
      <c r="G15" s="847">
        <v>1.1914552088878554</v>
      </c>
      <c r="H15" s="889"/>
      <c r="I15" s="842"/>
      <c r="J15" s="889"/>
      <c r="K15" s="842"/>
      <c r="L15" s="889"/>
      <c r="M15" s="848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299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24" t="s">
        <v>3683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328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" customHeight="1" thickBot="1" x14ac:dyDescent="0.35">
      <c r="E3" s="112" t="s">
        <v>158</v>
      </c>
      <c r="F3" s="207">
        <f t="shared" ref="F3:O3" si="0">SUBTOTAL(9,F6:F1048576)</f>
        <v>10695.52</v>
      </c>
      <c r="G3" s="211">
        <f t="shared" si="0"/>
        <v>5198985.8899999997</v>
      </c>
      <c r="H3" s="212"/>
      <c r="I3" s="212"/>
      <c r="J3" s="207">
        <f t="shared" si="0"/>
        <v>10876.91</v>
      </c>
      <c r="K3" s="211">
        <f t="shared" si="0"/>
        <v>5907047.5800000001</v>
      </c>
      <c r="L3" s="212"/>
      <c r="M3" s="212"/>
      <c r="N3" s="207">
        <f t="shared" si="0"/>
        <v>10994.39</v>
      </c>
      <c r="O3" s="211">
        <f t="shared" si="0"/>
        <v>4918243.9700000007</v>
      </c>
      <c r="P3" s="177">
        <f>IF(K3=0,"",O3/K3)</f>
        <v>0.83260612063666506</v>
      </c>
      <c r="Q3" s="209">
        <f>IF(N3=0,"",O3/N3)</f>
        <v>447.34123221024549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89</v>
      </c>
      <c r="E4" s="633" t="s">
        <v>11</v>
      </c>
      <c r="F4" s="639">
        <v>2015</v>
      </c>
      <c r="G4" s="640"/>
      <c r="H4" s="210"/>
      <c r="I4" s="210"/>
      <c r="J4" s="639">
        <v>2018</v>
      </c>
      <c r="K4" s="640"/>
      <c r="L4" s="210"/>
      <c r="M4" s="210"/>
      <c r="N4" s="639">
        <v>2019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4"/>
      <c r="B5" s="892"/>
      <c r="C5" s="894"/>
      <c r="D5" s="904"/>
      <c r="E5" s="896"/>
      <c r="F5" s="905" t="s">
        <v>90</v>
      </c>
      <c r="G5" s="906" t="s">
        <v>14</v>
      </c>
      <c r="H5" s="907"/>
      <c r="I5" s="907"/>
      <c r="J5" s="905" t="s">
        <v>90</v>
      </c>
      <c r="K5" s="906" t="s">
        <v>14</v>
      </c>
      <c r="L5" s="907"/>
      <c r="M5" s="907"/>
      <c r="N5" s="905" t="s">
        <v>90</v>
      </c>
      <c r="O5" s="906" t="s">
        <v>14</v>
      </c>
      <c r="P5" s="908"/>
      <c r="Q5" s="901"/>
    </row>
    <row r="6" spans="1:17" ht="14.4" customHeight="1" x14ac:dyDescent="0.3">
      <c r="A6" s="826" t="s">
        <v>2492</v>
      </c>
      <c r="B6" s="827" t="s">
        <v>3113</v>
      </c>
      <c r="C6" s="827" t="s">
        <v>2415</v>
      </c>
      <c r="D6" s="827" t="s">
        <v>3114</v>
      </c>
      <c r="E6" s="827" t="s">
        <v>3115</v>
      </c>
      <c r="F6" s="225">
        <v>0</v>
      </c>
      <c r="G6" s="225">
        <v>0</v>
      </c>
      <c r="H6" s="225"/>
      <c r="I6" s="225"/>
      <c r="J6" s="225"/>
      <c r="K6" s="225"/>
      <c r="L6" s="225"/>
      <c r="M6" s="225"/>
      <c r="N6" s="225"/>
      <c r="O6" s="225"/>
      <c r="P6" s="832"/>
      <c r="Q6" s="850"/>
    </row>
    <row r="7" spans="1:17" ht="14.4" customHeight="1" x14ac:dyDescent="0.3">
      <c r="A7" s="833" t="s">
        <v>562</v>
      </c>
      <c r="B7" s="834" t="s">
        <v>2980</v>
      </c>
      <c r="C7" s="834" t="s">
        <v>2415</v>
      </c>
      <c r="D7" s="834" t="s">
        <v>2981</v>
      </c>
      <c r="E7" s="834" t="s">
        <v>2982</v>
      </c>
      <c r="F7" s="851">
        <v>183</v>
      </c>
      <c r="G7" s="851">
        <v>146581</v>
      </c>
      <c r="H7" s="851">
        <v>0.90931141439205954</v>
      </c>
      <c r="I7" s="851">
        <v>800.98907103825138</v>
      </c>
      <c r="J7" s="851">
        <v>201</v>
      </c>
      <c r="K7" s="851">
        <v>161200</v>
      </c>
      <c r="L7" s="851">
        <v>1</v>
      </c>
      <c r="M7" s="851">
        <v>801.99004975124376</v>
      </c>
      <c r="N7" s="851">
        <v>225</v>
      </c>
      <c r="O7" s="851">
        <v>181779</v>
      </c>
      <c r="P7" s="839">
        <v>1.1276612903225807</v>
      </c>
      <c r="Q7" s="852">
        <v>807.90666666666664</v>
      </c>
    </row>
    <row r="8" spans="1:17" ht="14.4" customHeight="1" x14ac:dyDescent="0.3">
      <c r="A8" s="833" t="s">
        <v>3116</v>
      </c>
      <c r="B8" s="834" t="s">
        <v>3117</v>
      </c>
      <c r="C8" s="834" t="s">
        <v>2405</v>
      </c>
      <c r="D8" s="834" t="s">
        <v>3118</v>
      </c>
      <c r="E8" s="834" t="s">
        <v>3119</v>
      </c>
      <c r="F8" s="851">
        <v>0.45</v>
      </c>
      <c r="G8" s="851">
        <v>904.34</v>
      </c>
      <c r="H8" s="851"/>
      <c r="I8" s="851">
        <v>2009.6444444444444</v>
      </c>
      <c r="J8" s="851"/>
      <c r="K8" s="851"/>
      <c r="L8" s="851"/>
      <c r="M8" s="851"/>
      <c r="N8" s="851"/>
      <c r="O8" s="851"/>
      <c r="P8" s="839"/>
      <c r="Q8" s="852"/>
    </row>
    <row r="9" spans="1:17" ht="14.4" customHeight="1" x14ac:dyDescent="0.3">
      <c r="A9" s="833" t="s">
        <v>3116</v>
      </c>
      <c r="B9" s="834" t="s">
        <v>3117</v>
      </c>
      <c r="C9" s="834" t="s">
        <v>2405</v>
      </c>
      <c r="D9" s="834" t="s">
        <v>3120</v>
      </c>
      <c r="E9" s="834" t="s">
        <v>3121</v>
      </c>
      <c r="F9" s="851"/>
      <c r="G9" s="851"/>
      <c r="H9" s="851"/>
      <c r="I9" s="851"/>
      <c r="J9" s="851">
        <v>0.45</v>
      </c>
      <c r="K9" s="851">
        <v>818.57</v>
      </c>
      <c r="L9" s="851">
        <v>1</v>
      </c>
      <c r="M9" s="851">
        <v>1819.0444444444445</v>
      </c>
      <c r="N9" s="851"/>
      <c r="O9" s="851"/>
      <c r="P9" s="839"/>
      <c r="Q9" s="852"/>
    </row>
    <row r="10" spans="1:17" ht="14.4" customHeight="1" x14ac:dyDescent="0.3">
      <c r="A10" s="833" t="s">
        <v>3116</v>
      </c>
      <c r="B10" s="834" t="s">
        <v>3117</v>
      </c>
      <c r="C10" s="834" t="s">
        <v>2405</v>
      </c>
      <c r="D10" s="834" t="s">
        <v>3122</v>
      </c>
      <c r="E10" s="834" t="s">
        <v>3123</v>
      </c>
      <c r="F10" s="851">
        <v>0.05</v>
      </c>
      <c r="G10" s="851">
        <v>45.19</v>
      </c>
      <c r="H10" s="851"/>
      <c r="I10" s="851">
        <v>903.8</v>
      </c>
      <c r="J10" s="851"/>
      <c r="K10" s="851"/>
      <c r="L10" s="851"/>
      <c r="M10" s="851"/>
      <c r="N10" s="851"/>
      <c r="O10" s="851"/>
      <c r="P10" s="839"/>
      <c r="Q10" s="852"/>
    </row>
    <row r="11" spans="1:17" ht="14.4" customHeight="1" x14ac:dyDescent="0.3">
      <c r="A11" s="833" t="s">
        <v>3116</v>
      </c>
      <c r="B11" s="834" t="s">
        <v>3117</v>
      </c>
      <c r="C11" s="834" t="s">
        <v>2546</v>
      </c>
      <c r="D11" s="834" t="s">
        <v>3124</v>
      </c>
      <c r="E11" s="834" t="s">
        <v>3125</v>
      </c>
      <c r="F11" s="851">
        <v>252</v>
      </c>
      <c r="G11" s="851">
        <v>8321.0400000000009</v>
      </c>
      <c r="H11" s="851">
        <v>1.0015490775947051</v>
      </c>
      <c r="I11" s="851">
        <v>33.020000000000003</v>
      </c>
      <c r="J11" s="851">
        <v>243</v>
      </c>
      <c r="K11" s="851">
        <v>8308.17</v>
      </c>
      <c r="L11" s="851">
        <v>1</v>
      </c>
      <c r="M11" s="851">
        <v>34.19</v>
      </c>
      <c r="N11" s="851"/>
      <c r="O11" s="851"/>
      <c r="P11" s="839"/>
      <c r="Q11" s="852"/>
    </row>
    <row r="12" spans="1:17" ht="14.4" customHeight="1" x14ac:dyDescent="0.3">
      <c r="A12" s="833" t="s">
        <v>3116</v>
      </c>
      <c r="B12" s="834" t="s">
        <v>3117</v>
      </c>
      <c r="C12" s="834" t="s">
        <v>2415</v>
      </c>
      <c r="D12" s="834" t="s">
        <v>3126</v>
      </c>
      <c r="E12" s="834" t="s">
        <v>3127</v>
      </c>
      <c r="F12" s="851">
        <v>1</v>
      </c>
      <c r="G12" s="851">
        <v>14507</v>
      </c>
      <c r="H12" s="851">
        <v>0.99986215452477767</v>
      </c>
      <c r="I12" s="851">
        <v>14507</v>
      </c>
      <c r="J12" s="851">
        <v>1</v>
      </c>
      <c r="K12" s="851">
        <v>14509</v>
      </c>
      <c r="L12" s="851">
        <v>1</v>
      </c>
      <c r="M12" s="851">
        <v>14509</v>
      </c>
      <c r="N12" s="851"/>
      <c r="O12" s="851"/>
      <c r="P12" s="839"/>
      <c r="Q12" s="852"/>
    </row>
    <row r="13" spans="1:17" ht="14.4" customHeight="1" x14ac:dyDescent="0.3">
      <c r="A13" s="833" t="s">
        <v>2998</v>
      </c>
      <c r="B13" s="834" t="s">
        <v>3128</v>
      </c>
      <c r="C13" s="834" t="s">
        <v>2415</v>
      </c>
      <c r="D13" s="834" t="s">
        <v>3129</v>
      </c>
      <c r="E13" s="834" t="s">
        <v>3130</v>
      </c>
      <c r="F13" s="851">
        <v>3</v>
      </c>
      <c r="G13" s="851">
        <v>38382</v>
      </c>
      <c r="H13" s="851">
        <v>0.49992185057830574</v>
      </c>
      <c r="I13" s="851">
        <v>12794</v>
      </c>
      <c r="J13" s="851">
        <v>6</v>
      </c>
      <c r="K13" s="851">
        <v>76776</v>
      </c>
      <c r="L13" s="851">
        <v>1</v>
      </c>
      <c r="M13" s="851">
        <v>12796</v>
      </c>
      <c r="N13" s="851"/>
      <c r="O13" s="851"/>
      <c r="P13" s="839"/>
      <c r="Q13" s="852"/>
    </row>
    <row r="14" spans="1:17" ht="14.4" customHeight="1" x14ac:dyDescent="0.3">
      <c r="A14" s="833" t="s">
        <v>2998</v>
      </c>
      <c r="B14" s="834" t="s">
        <v>3131</v>
      </c>
      <c r="C14" s="834" t="s">
        <v>2415</v>
      </c>
      <c r="D14" s="834" t="s">
        <v>3132</v>
      </c>
      <c r="E14" s="834" t="s">
        <v>3133</v>
      </c>
      <c r="F14" s="851"/>
      <c r="G14" s="851"/>
      <c r="H14" s="851"/>
      <c r="I14" s="851"/>
      <c r="J14" s="851">
        <v>1</v>
      </c>
      <c r="K14" s="851">
        <v>222</v>
      </c>
      <c r="L14" s="851">
        <v>1</v>
      </c>
      <c r="M14" s="851">
        <v>222</v>
      </c>
      <c r="N14" s="851"/>
      <c r="O14" s="851"/>
      <c r="P14" s="839"/>
      <c r="Q14" s="852"/>
    </row>
    <row r="15" spans="1:17" ht="14.4" customHeight="1" x14ac:dyDescent="0.3">
      <c r="A15" s="833" t="s">
        <v>2998</v>
      </c>
      <c r="B15" s="834" t="s">
        <v>3131</v>
      </c>
      <c r="C15" s="834" t="s">
        <v>2415</v>
      </c>
      <c r="D15" s="834" t="s">
        <v>3134</v>
      </c>
      <c r="E15" s="834" t="s">
        <v>3135</v>
      </c>
      <c r="F15" s="851"/>
      <c r="G15" s="851"/>
      <c r="H15" s="851"/>
      <c r="I15" s="851"/>
      <c r="J15" s="851">
        <v>1</v>
      </c>
      <c r="K15" s="851">
        <v>509</v>
      </c>
      <c r="L15" s="851">
        <v>1</v>
      </c>
      <c r="M15" s="851">
        <v>509</v>
      </c>
      <c r="N15" s="851"/>
      <c r="O15" s="851"/>
      <c r="P15" s="839"/>
      <c r="Q15" s="852"/>
    </row>
    <row r="16" spans="1:17" ht="14.4" customHeight="1" x14ac:dyDescent="0.3">
      <c r="A16" s="833" t="s">
        <v>2998</v>
      </c>
      <c r="B16" s="834" t="s">
        <v>3131</v>
      </c>
      <c r="C16" s="834" t="s">
        <v>2415</v>
      </c>
      <c r="D16" s="834" t="s">
        <v>3136</v>
      </c>
      <c r="E16" s="834" t="s">
        <v>3137</v>
      </c>
      <c r="F16" s="851">
        <v>2</v>
      </c>
      <c r="G16" s="851">
        <v>708</v>
      </c>
      <c r="H16" s="851">
        <v>2</v>
      </c>
      <c r="I16" s="851">
        <v>354</v>
      </c>
      <c r="J16" s="851">
        <v>1</v>
      </c>
      <c r="K16" s="851">
        <v>354</v>
      </c>
      <c r="L16" s="851">
        <v>1</v>
      </c>
      <c r="M16" s="851">
        <v>354</v>
      </c>
      <c r="N16" s="851">
        <v>9</v>
      </c>
      <c r="O16" s="851">
        <v>3195</v>
      </c>
      <c r="P16" s="839">
        <v>9.0254237288135588</v>
      </c>
      <c r="Q16" s="852">
        <v>355</v>
      </c>
    </row>
    <row r="17" spans="1:17" ht="14.4" customHeight="1" x14ac:dyDescent="0.3">
      <c r="A17" s="833" t="s">
        <v>2998</v>
      </c>
      <c r="B17" s="834" t="s">
        <v>3131</v>
      </c>
      <c r="C17" s="834" t="s">
        <v>2415</v>
      </c>
      <c r="D17" s="834" t="s">
        <v>3138</v>
      </c>
      <c r="E17" s="834" t="s">
        <v>3139</v>
      </c>
      <c r="F17" s="851">
        <v>58</v>
      </c>
      <c r="G17" s="851">
        <v>3770</v>
      </c>
      <c r="H17" s="851">
        <v>1.2608695652173914</v>
      </c>
      <c r="I17" s="851">
        <v>65</v>
      </c>
      <c r="J17" s="851">
        <v>46</v>
      </c>
      <c r="K17" s="851">
        <v>2990</v>
      </c>
      <c r="L17" s="851">
        <v>1</v>
      </c>
      <c r="M17" s="851">
        <v>65</v>
      </c>
      <c r="N17" s="851">
        <v>57</v>
      </c>
      <c r="O17" s="851">
        <v>3705</v>
      </c>
      <c r="P17" s="839">
        <v>1.2391304347826086</v>
      </c>
      <c r="Q17" s="852">
        <v>65</v>
      </c>
    </row>
    <row r="18" spans="1:17" ht="14.4" customHeight="1" x14ac:dyDescent="0.3">
      <c r="A18" s="833" t="s">
        <v>2998</v>
      </c>
      <c r="B18" s="834" t="s">
        <v>3131</v>
      </c>
      <c r="C18" s="834" t="s">
        <v>2415</v>
      </c>
      <c r="D18" s="834" t="s">
        <v>3140</v>
      </c>
      <c r="E18" s="834" t="s">
        <v>3141</v>
      </c>
      <c r="F18" s="851"/>
      <c r="G18" s="851"/>
      <c r="H18" s="851"/>
      <c r="I18" s="851"/>
      <c r="J18" s="851"/>
      <c r="K18" s="851"/>
      <c r="L18" s="851"/>
      <c r="M18" s="851"/>
      <c r="N18" s="851">
        <v>1</v>
      </c>
      <c r="O18" s="851">
        <v>594</v>
      </c>
      <c r="P18" s="839"/>
      <c r="Q18" s="852">
        <v>594</v>
      </c>
    </row>
    <row r="19" spans="1:17" ht="14.4" customHeight="1" x14ac:dyDescent="0.3">
      <c r="A19" s="833" t="s">
        <v>2998</v>
      </c>
      <c r="B19" s="834" t="s">
        <v>3131</v>
      </c>
      <c r="C19" s="834" t="s">
        <v>2415</v>
      </c>
      <c r="D19" s="834" t="s">
        <v>3142</v>
      </c>
      <c r="E19" s="834" t="s">
        <v>3143</v>
      </c>
      <c r="F19" s="851"/>
      <c r="G19" s="851"/>
      <c r="H19" s="851"/>
      <c r="I19" s="851"/>
      <c r="J19" s="851"/>
      <c r="K19" s="851"/>
      <c r="L19" s="851"/>
      <c r="M19" s="851"/>
      <c r="N19" s="851">
        <v>1</v>
      </c>
      <c r="O19" s="851">
        <v>618</v>
      </c>
      <c r="P19" s="839"/>
      <c r="Q19" s="852">
        <v>618</v>
      </c>
    </row>
    <row r="20" spans="1:17" ht="14.4" customHeight="1" x14ac:dyDescent="0.3">
      <c r="A20" s="833" t="s">
        <v>2998</v>
      </c>
      <c r="B20" s="834" t="s">
        <v>3131</v>
      </c>
      <c r="C20" s="834" t="s">
        <v>2415</v>
      </c>
      <c r="D20" s="834" t="s">
        <v>3144</v>
      </c>
      <c r="E20" s="834" t="s">
        <v>3145</v>
      </c>
      <c r="F20" s="851">
        <v>3</v>
      </c>
      <c r="G20" s="851">
        <v>72</v>
      </c>
      <c r="H20" s="851">
        <v>0.75</v>
      </c>
      <c r="I20" s="851">
        <v>24</v>
      </c>
      <c r="J20" s="851">
        <v>4</v>
      </c>
      <c r="K20" s="851">
        <v>96</v>
      </c>
      <c r="L20" s="851">
        <v>1</v>
      </c>
      <c r="M20" s="851">
        <v>24</v>
      </c>
      <c r="N20" s="851">
        <v>7</v>
      </c>
      <c r="O20" s="851">
        <v>182</v>
      </c>
      <c r="P20" s="839">
        <v>1.8958333333333333</v>
      </c>
      <c r="Q20" s="852">
        <v>26</v>
      </c>
    </row>
    <row r="21" spans="1:17" ht="14.4" customHeight="1" x14ac:dyDescent="0.3">
      <c r="A21" s="833" t="s">
        <v>2998</v>
      </c>
      <c r="B21" s="834" t="s">
        <v>3131</v>
      </c>
      <c r="C21" s="834" t="s">
        <v>2415</v>
      </c>
      <c r="D21" s="834" t="s">
        <v>3146</v>
      </c>
      <c r="E21" s="834" t="s">
        <v>3147</v>
      </c>
      <c r="F21" s="851">
        <v>30</v>
      </c>
      <c r="G21" s="851">
        <v>1650</v>
      </c>
      <c r="H21" s="851">
        <v>1.2</v>
      </c>
      <c r="I21" s="851">
        <v>55</v>
      </c>
      <c r="J21" s="851">
        <v>25</v>
      </c>
      <c r="K21" s="851">
        <v>1375</v>
      </c>
      <c r="L21" s="851">
        <v>1</v>
      </c>
      <c r="M21" s="851">
        <v>55</v>
      </c>
      <c r="N21" s="851">
        <v>22</v>
      </c>
      <c r="O21" s="851">
        <v>1210</v>
      </c>
      <c r="P21" s="839">
        <v>0.88</v>
      </c>
      <c r="Q21" s="852">
        <v>55</v>
      </c>
    </row>
    <row r="22" spans="1:17" ht="14.4" customHeight="1" x14ac:dyDescent="0.3">
      <c r="A22" s="833" t="s">
        <v>2998</v>
      </c>
      <c r="B22" s="834" t="s">
        <v>3131</v>
      </c>
      <c r="C22" s="834" t="s">
        <v>2415</v>
      </c>
      <c r="D22" s="834" t="s">
        <v>3148</v>
      </c>
      <c r="E22" s="834" t="s">
        <v>3149</v>
      </c>
      <c r="F22" s="851">
        <v>285</v>
      </c>
      <c r="G22" s="851">
        <v>21945</v>
      </c>
      <c r="H22" s="851">
        <v>0.91054313099041528</v>
      </c>
      <c r="I22" s="851">
        <v>77</v>
      </c>
      <c r="J22" s="851">
        <v>313</v>
      </c>
      <c r="K22" s="851">
        <v>24101</v>
      </c>
      <c r="L22" s="851">
        <v>1</v>
      </c>
      <c r="M22" s="851">
        <v>77</v>
      </c>
      <c r="N22" s="851">
        <v>275</v>
      </c>
      <c r="O22" s="851">
        <v>21450</v>
      </c>
      <c r="P22" s="839">
        <v>0.89000456412596984</v>
      </c>
      <c r="Q22" s="852">
        <v>78</v>
      </c>
    </row>
    <row r="23" spans="1:17" ht="14.4" customHeight="1" x14ac:dyDescent="0.3">
      <c r="A23" s="833" t="s">
        <v>2998</v>
      </c>
      <c r="B23" s="834" t="s">
        <v>3131</v>
      </c>
      <c r="C23" s="834" t="s">
        <v>2415</v>
      </c>
      <c r="D23" s="834" t="s">
        <v>3150</v>
      </c>
      <c r="E23" s="834" t="s">
        <v>3151</v>
      </c>
      <c r="F23" s="851">
        <v>5</v>
      </c>
      <c r="G23" s="851">
        <v>120</v>
      </c>
      <c r="H23" s="851">
        <v>0.41666666666666669</v>
      </c>
      <c r="I23" s="851">
        <v>24</v>
      </c>
      <c r="J23" s="851">
        <v>12</v>
      </c>
      <c r="K23" s="851">
        <v>288</v>
      </c>
      <c r="L23" s="851">
        <v>1</v>
      </c>
      <c r="M23" s="851">
        <v>24</v>
      </c>
      <c r="N23" s="851">
        <v>13</v>
      </c>
      <c r="O23" s="851">
        <v>312</v>
      </c>
      <c r="P23" s="839">
        <v>1.0833333333333333</v>
      </c>
      <c r="Q23" s="852">
        <v>24</v>
      </c>
    </row>
    <row r="24" spans="1:17" ht="14.4" customHeight="1" x14ac:dyDescent="0.3">
      <c r="A24" s="833" t="s">
        <v>2998</v>
      </c>
      <c r="B24" s="834" t="s">
        <v>3131</v>
      </c>
      <c r="C24" s="834" t="s">
        <v>2415</v>
      </c>
      <c r="D24" s="834" t="s">
        <v>3152</v>
      </c>
      <c r="E24" s="834" t="s">
        <v>3153</v>
      </c>
      <c r="F24" s="851">
        <v>4</v>
      </c>
      <c r="G24" s="851">
        <v>264</v>
      </c>
      <c r="H24" s="851">
        <v>0.8</v>
      </c>
      <c r="I24" s="851">
        <v>66</v>
      </c>
      <c r="J24" s="851">
        <v>5</v>
      </c>
      <c r="K24" s="851">
        <v>330</v>
      </c>
      <c r="L24" s="851">
        <v>1</v>
      </c>
      <c r="M24" s="851">
        <v>66</v>
      </c>
      <c r="N24" s="851">
        <v>2</v>
      </c>
      <c r="O24" s="851">
        <v>132</v>
      </c>
      <c r="P24" s="839">
        <v>0.4</v>
      </c>
      <c r="Q24" s="852">
        <v>66</v>
      </c>
    </row>
    <row r="25" spans="1:17" ht="14.4" customHeight="1" x14ac:dyDescent="0.3">
      <c r="A25" s="833" t="s">
        <v>2998</v>
      </c>
      <c r="B25" s="834" t="s">
        <v>3131</v>
      </c>
      <c r="C25" s="834" t="s">
        <v>2415</v>
      </c>
      <c r="D25" s="834" t="s">
        <v>3154</v>
      </c>
      <c r="E25" s="834" t="s">
        <v>3155</v>
      </c>
      <c r="F25" s="851"/>
      <c r="G25" s="851"/>
      <c r="H25" s="851"/>
      <c r="I25" s="851"/>
      <c r="J25" s="851">
        <v>16</v>
      </c>
      <c r="K25" s="851">
        <v>5600</v>
      </c>
      <c r="L25" s="851">
        <v>1</v>
      </c>
      <c r="M25" s="851">
        <v>350</v>
      </c>
      <c r="N25" s="851"/>
      <c r="O25" s="851"/>
      <c r="P25" s="839"/>
      <c r="Q25" s="852"/>
    </row>
    <row r="26" spans="1:17" ht="14.4" customHeight="1" x14ac:dyDescent="0.3">
      <c r="A26" s="833" t="s">
        <v>2998</v>
      </c>
      <c r="B26" s="834" t="s">
        <v>3131</v>
      </c>
      <c r="C26" s="834" t="s">
        <v>2415</v>
      </c>
      <c r="D26" s="834" t="s">
        <v>3156</v>
      </c>
      <c r="E26" s="834" t="s">
        <v>3157</v>
      </c>
      <c r="F26" s="851">
        <v>2</v>
      </c>
      <c r="G26" s="851">
        <v>50</v>
      </c>
      <c r="H26" s="851">
        <v>0.25</v>
      </c>
      <c r="I26" s="851">
        <v>25</v>
      </c>
      <c r="J26" s="851">
        <v>8</v>
      </c>
      <c r="K26" s="851">
        <v>200</v>
      </c>
      <c r="L26" s="851">
        <v>1</v>
      </c>
      <c r="M26" s="851">
        <v>25</v>
      </c>
      <c r="N26" s="851">
        <v>6</v>
      </c>
      <c r="O26" s="851">
        <v>150</v>
      </c>
      <c r="P26" s="839">
        <v>0.75</v>
      </c>
      <c r="Q26" s="852">
        <v>25</v>
      </c>
    </row>
    <row r="27" spans="1:17" ht="14.4" customHeight="1" x14ac:dyDescent="0.3">
      <c r="A27" s="833" t="s">
        <v>2998</v>
      </c>
      <c r="B27" s="834" t="s">
        <v>3131</v>
      </c>
      <c r="C27" s="834" t="s">
        <v>2415</v>
      </c>
      <c r="D27" s="834" t="s">
        <v>3158</v>
      </c>
      <c r="E27" s="834" t="s">
        <v>3159</v>
      </c>
      <c r="F27" s="851"/>
      <c r="G27" s="851"/>
      <c r="H27" s="851"/>
      <c r="I27" s="851"/>
      <c r="J27" s="851"/>
      <c r="K27" s="851"/>
      <c r="L27" s="851"/>
      <c r="M27" s="851"/>
      <c r="N27" s="851">
        <v>1</v>
      </c>
      <c r="O27" s="851">
        <v>742</v>
      </c>
      <c r="P27" s="839"/>
      <c r="Q27" s="852">
        <v>742</v>
      </c>
    </row>
    <row r="28" spans="1:17" ht="14.4" customHeight="1" x14ac:dyDescent="0.3">
      <c r="A28" s="833" t="s">
        <v>2998</v>
      </c>
      <c r="B28" s="834" t="s">
        <v>3131</v>
      </c>
      <c r="C28" s="834" t="s">
        <v>2415</v>
      </c>
      <c r="D28" s="834" t="s">
        <v>3160</v>
      </c>
      <c r="E28" s="834" t="s">
        <v>3161</v>
      </c>
      <c r="F28" s="851">
        <v>16</v>
      </c>
      <c r="G28" s="851">
        <v>2896</v>
      </c>
      <c r="H28" s="851">
        <v>1.1428571428571428</v>
      </c>
      <c r="I28" s="851">
        <v>181</v>
      </c>
      <c r="J28" s="851">
        <v>14</v>
      </c>
      <c r="K28" s="851">
        <v>2534</v>
      </c>
      <c r="L28" s="851">
        <v>1</v>
      </c>
      <c r="M28" s="851">
        <v>181</v>
      </c>
      <c r="N28" s="851">
        <v>11</v>
      </c>
      <c r="O28" s="851">
        <v>1991</v>
      </c>
      <c r="P28" s="839">
        <v>0.7857142857142857</v>
      </c>
      <c r="Q28" s="852">
        <v>181</v>
      </c>
    </row>
    <row r="29" spans="1:17" ht="14.4" customHeight="1" x14ac:dyDescent="0.3">
      <c r="A29" s="833" t="s">
        <v>2998</v>
      </c>
      <c r="B29" s="834" t="s">
        <v>3131</v>
      </c>
      <c r="C29" s="834" t="s">
        <v>2415</v>
      </c>
      <c r="D29" s="834" t="s">
        <v>3162</v>
      </c>
      <c r="E29" s="834" t="s">
        <v>3163</v>
      </c>
      <c r="F29" s="851">
        <v>24</v>
      </c>
      <c r="G29" s="851">
        <v>6096</v>
      </c>
      <c r="H29" s="851">
        <v>1.7142857142857142</v>
      </c>
      <c r="I29" s="851">
        <v>254</v>
      </c>
      <c r="J29" s="851">
        <v>14</v>
      </c>
      <c r="K29" s="851">
        <v>3556</v>
      </c>
      <c r="L29" s="851">
        <v>1</v>
      </c>
      <c r="M29" s="851">
        <v>254</v>
      </c>
      <c r="N29" s="851">
        <v>20</v>
      </c>
      <c r="O29" s="851">
        <v>5080</v>
      </c>
      <c r="P29" s="839">
        <v>1.4285714285714286</v>
      </c>
      <c r="Q29" s="852">
        <v>254</v>
      </c>
    </row>
    <row r="30" spans="1:17" ht="14.4" customHeight="1" x14ac:dyDescent="0.3">
      <c r="A30" s="833" t="s">
        <v>2998</v>
      </c>
      <c r="B30" s="834" t="s">
        <v>3131</v>
      </c>
      <c r="C30" s="834" t="s">
        <v>2415</v>
      </c>
      <c r="D30" s="834" t="s">
        <v>3164</v>
      </c>
      <c r="E30" s="834" t="s">
        <v>3165</v>
      </c>
      <c r="F30" s="851"/>
      <c r="G30" s="851"/>
      <c r="H30" s="851"/>
      <c r="I30" s="851"/>
      <c r="J30" s="851"/>
      <c r="K30" s="851"/>
      <c r="L30" s="851"/>
      <c r="M30" s="851"/>
      <c r="N30" s="851">
        <v>1</v>
      </c>
      <c r="O30" s="851">
        <v>269</v>
      </c>
      <c r="P30" s="839"/>
      <c r="Q30" s="852">
        <v>269</v>
      </c>
    </row>
    <row r="31" spans="1:17" ht="14.4" customHeight="1" x14ac:dyDescent="0.3">
      <c r="A31" s="833" t="s">
        <v>2998</v>
      </c>
      <c r="B31" s="834" t="s">
        <v>3131</v>
      </c>
      <c r="C31" s="834" t="s">
        <v>2415</v>
      </c>
      <c r="D31" s="834" t="s">
        <v>3166</v>
      </c>
      <c r="E31" s="834" t="s">
        <v>3167</v>
      </c>
      <c r="F31" s="851">
        <v>18</v>
      </c>
      <c r="G31" s="851">
        <v>3906</v>
      </c>
      <c r="H31" s="851">
        <v>0.94736842105263153</v>
      </c>
      <c r="I31" s="851">
        <v>217</v>
      </c>
      <c r="J31" s="851">
        <v>19</v>
      </c>
      <c r="K31" s="851">
        <v>4123</v>
      </c>
      <c r="L31" s="851">
        <v>1</v>
      </c>
      <c r="M31" s="851">
        <v>217</v>
      </c>
      <c r="N31" s="851">
        <v>20</v>
      </c>
      <c r="O31" s="851">
        <v>4340</v>
      </c>
      <c r="P31" s="839">
        <v>1.0526315789473684</v>
      </c>
      <c r="Q31" s="852">
        <v>217</v>
      </c>
    </row>
    <row r="32" spans="1:17" ht="14.4" customHeight="1" x14ac:dyDescent="0.3">
      <c r="A32" s="833" t="s">
        <v>2998</v>
      </c>
      <c r="B32" s="834" t="s">
        <v>3131</v>
      </c>
      <c r="C32" s="834" t="s">
        <v>2415</v>
      </c>
      <c r="D32" s="834" t="s">
        <v>3168</v>
      </c>
      <c r="E32" s="834" t="s">
        <v>3169</v>
      </c>
      <c r="F32" s="851"/>
      <c r="G32" s="851"/>
      <c r="H32" s="851"/>
      <c r="I32" s="851"/>
      <c r="J32" s="851"/>
      <c r="K32" s="851"/>
      <c r="L32" s="851"/>
      <c r="M32" s="851"/>
      <c r="N32" s="851">
        <v>1</v>
      </c>
      <c r="O32" s="851">
        <v>594</v>
      </c>
      <c r="P32" s="839"/>
      <c r="Q32" s="852">
        <v>594</v>
      </c>
    </row>
    <row r="33" spans="1:17" ht="14.4" customHeight="1" x14ac:dyDescent="0.3">
      <c r="A33" s="833" t="s">
        <v>2998</v>
      </c>
      <c r="B33" s="834" t="s">
        <v>3131</v>
      </c>
      <c r="C33" s="834" t="s">
        <v>2415</v>
      </c>
      <c r="D33" s="834" t="s">
        <v>3170</v>
      </c>
      <c r="E33" s="834" t="s">
        <v>3171</v>
      </c>
      <c r="F33" s="851"/>
      <c r="G33" s="851"/>
      <c r="H33" s="851"/>
      <c r="I33" s="851"/>
      <c r="J33" s="851"/>
      <c r="K33" s="851"/>
      <c r="L33" s="851"/>
      <c r="M33" s="851"/>
      <c r="N33" s="851">
        <v>1</v>
      </c>
      <c r="O33" s="851">
        <v>50</v>
      </c>
      <c r="P33" s="839"/>
      <c r="Q33" s="852">
        <v>50</v>
      </c>
    </row>
    <row r="34" spans="1:17" ht="14.4" customHeight="1" x14ac:dyDescent="0.3">
      <c r="A34" s="833" t="s">
        <v>2998</v>
      </c>
      <c r="B34" s="834" t="s">
        <v>3131</v>
      </c>
      <c r="C34" s="834" t="s">
        <v>2415</v>
      </c>
      <c r="D34" s="834" t="s">
        <v>3172</v>
      </c>
      <c r="E34" s="834" t="s">
        <v>3173</v>
      </c>
      <c r="F34" s="851"/>
      <c r="G34" s="851"/>
      <c r="H34" s="851"/>
      <c r="I34" s="851"/>
      <c r="J34" s="851"/>
      <c r="K34" s="851"/>
      <c r="L34" s="851"/>
      <c r="M34" s="851"/>
      <c r="N34" s="851">
        <v>1</v>
      </c>
      <c r="O34" s="851">
        <v>548</v>
      </c>
      <c r="P34" s="839"/>
      <c r="Q34" s="852">
        <v>548</v>
      </c>
    </row>
    <row r="35" spans="1:17" ht="14.4" customHeight="1" x14ac:dyDescent="0.3">
      <c r="A35" s="833" t="s">
        <v>2998</v>
      </c>
      <c r="B35" s="834" t="s">
        <v>3131</v>
      </c>
      <c r="C35" s="834" t="s">
        <v>2415</v>
      </c>
      <c r="D35" s="834" t="s">
        <v>3174</v>
      </c>
      <c r="E35" s="834" t="s">
        <v>3175</v>
      </c>
      <c r="F35" s="851"/>
      <c r="G35" s="851"/>
      <c r="H35" s="851"/>
      <c r="I35" s="851"/>
      <c r="J35" s="851"/>
      <c r="K35" s="851"/>
      <c r="L35" s="851"/>
      <c r="M35" s="851"/>
      <c r="N35" s="851">
        <v>1</v>
      </c>
      <c r="O35" s="851">
        <v>737</v>
      </c>
      <c r="P35" s="839"/>
      <c r="Q35" s="852">
        <v>737</v>
      </c>
    </row>
    <row r="36" spans="1:17" ht="14.4" customHeight="1" x14ac:dyDescent="0.3">
      <c r="A36" s="833" t="s">
        <v>2998</v>
      </c>
      <c r="B36" s="834" t="s">
        <v>3131</v>
      </c>
      <c r="C36" s="834" t="s">
        <v>2415</v>
      </c>
      <c r="D36" s="834" t="s">
        <v>3176</v>
      </c>
      <c r="E36" s="834" t="s">
        <v>3177</v>
      </c>
      <c r="F36" s="851"/>
      <c r="G36" s="851"/>
      <c r="H36" s="851"/>
      <c r="I36" s="851"/>
      <c r="J36" s="851"/>
      <c r="K36" s="851"/>
      <c r="L36" s="851"/>
      <c r="M36" s="851"/>
      <c r="N36" s="851">
        <v>1</v>
      </c>
      <c r="O36" s="851">
        <v>347</v>
      </c>
      <c r="P36" s="839"/>
      <c r="Q36" s="852">
        <v>347</v>
      </c>
    </row>
    <row r="37" spans="1:17" ht="14.4" customHeight="1" x14ac:dyDescent="0.3">
      <c r="A37" s="833" t="s">
        <v>2998</v>
      </c>
      <c r="B37" s="834" t="s">
        <v>3131</v>
      </c>
      <c r="C37" s="834" t="s">
        <v>2415</v>
      </c>
      <c r="D37" s="834" t="s">
        <v>3178</v>
      </c>
      <c r="E37" s="834" t="s">
        <v>3179</v>
      </c>
      <c r="F37" s="851"/>
      <c r="G37" s="851"/>
      <c r="H37" s="851"/>
      <c r="I37" s="851"/>
      <c r="J37" s="851"/>
      <c r="K37" s="851"/>
      <c r="L37" s="851"/>
      <c r="M37" s="851"/>
      <c r="N37" s="851">
        <v>5</v>
      </c>
      <c r="O37" s="851">
        <v>3950</v>
      </c>
      <c r="P37" s="839"/>
      <c r="Q37" s="852">
        <v>790</v>
      </c>
    </row>
    <row r="38" spans="1:17" ht="14.4" customHeight="1" x14ac:dyDescent="0.3">
      <c r="A38" s="833" t="s">
        <v>2998</v>
      </c>
      <c r="B38" s="834" t="s">
        <v>3131</v>
      </c>
      <c r="C38" s="834" t="s">
        <v>2415</v>
      </c>
      <c r="D38" s="834" t="s">
        <v>3180</v>
      </c>
      <c r="E38" s="834" t="s">
        <v>3181</v>
      </c>
      <c r="F38" s="851">
        <v>1</v>
      </c>
      <c r="G38" s="851">
        <v>566</v>
      </c>
      <c r="H38" s="851"/>
      <c r="I38" s="851">
        <v>566</v>
      </c>
      <c r="J38" s="851"/>
      <c r="K38" s="851"/>
      <c r="L38" s="851"/>
      <c r="M38" s="851"/>
      <c r="N38" s="851"/>
      <c r="O38" s="851"/>
      <c r="P38" s="839"/>
      <c r="Q38" s="852"/>
    </row>
    <row r="39" spans="1:17" ht="14.4" customHeight="1" x14ac:dyDescent="0.3">
      <c r="A39" s="833" t="s">
        <v>3182</v>
      </c>
      <c r="B39" s="834" t="s">
        <v>3183</v>
      </c>
      <c r="C39" s="834" t="s">
        <v>2415</v>
      </c>
      <c r="D39" s="834" t="s">
        <v>3184</v>
      </c>
      <c r="E39" s="834" t="s">
        <v>3185</v>
      </c>
      <c r="F39" s="851">
        <v>131</v>
      </c>
      <c r="G39" s="851">
        <v>3537</v>
      </c>
      <c r="H39" s="851">
        <v>1.1909090909090909</v>
      </c>
      <c r="I39" s="851">
        <v>27</v>
      </c>
      <c r="J39" s="851">
        <v>110</v>
      </c>
      <c r="K39" s="851">
        <v>2970</v>
      </c>
      <c r="L39" s="851">
        <v>1</v>
      </c>
      <c r="M39" s="851">
        <v>27</v>
      </c>
      <c r="N39" s="851">
        <v>107</v>
      </c>
      <c r="O39" s="851">
        <v>2996</v>
      </c>
      <c r="P39" s="839">
        <v>1.0087542087542087</v>
      </c>
      <c r="Q39" s="852">
        <v>28</v>
      </c>
    </row>
    <row r="40" spans="1:17" ht="14.4" customHeight="1" x14ac:dyDescent="0.3">
      <c r="A40" s="833" t="s">
        <v>3182</v>
      </c>
      <c r="B40" s="834" t="s">
        <v>3183</v>
      </c>
      <c r="C40" s="834" t="s">
        <v>2415</v>
      </c>
      <c r="D40" s="834" t="s">
        <v>3186</v>
      </c>
      <c r="E40" s="834" t="s">
        <v>3187</v>
      </c>
      <c r="F40" s="851">
        <v>33</v>
      </c>
      <c r="G40" s="851">
        <v>1782</v>
      </c>
      <c r="H40" s="851">
        <v>1.2222222222222223</v>
      </c>
      <c r="I40" s="851">
        <v>54</v>
      </c>
      <c r="J40" s="851">
        <v>27</v>
      </c>
      <c r="K40" s="851">
        <v>1458</v>
      </c>
      <c r="L40" s="851">
        <v>1</v>
      </c>
      <c r="M40" s="851">
        <v>54</v>
      </c>
      <c r="N40" s="851">
        <v>19</v>
      </c>
      <c r="O40" s="851">
        <v>1026</v>
      </c>
      <c r="P40" s="839">
        <v>0.70370370370370372</v>
      </c>
      <c r="Q40" s="852">
        <v>54</v>
      </c>
    </row>
    <row r="41" spans="1:17" ht="14.4" customHeight="1" x14ac:dyDescent="0.3">
      <c r="A41" s="833" t="s">
        <v>3182</v>
      </c>
      <c r="B41" s="834" t="s">
        <v>3183</v>
      </c>
      <c r="C41" s="834" t="s">
        <v>2415</v>
      </c>
      <c r="D41" s="834" t="s">
        <v>3188</v>
      </c>
      <c r="E41" s="834" t="s">
        <v>3189</v>
      </c>
      <c r="F41" s="851">
        <v>113</v>
      </c>
      <c r="G41" s="851">
        <v>2712</v>
      </c>
      <c r="H41" s="851">
        <v>1.2417582417582418</v>
      </c>
      <c r="I41" s="851">
        <v>24</v>
      </c>
      <c r="J41" s="851">
        <v>91</v>
      </c>
      <c r="K41" s="851">
        <v>2184</v>
      </c>
      <c r="L41" s="851">
        <v>1</v>
      </c>
      <c r="M41" s="851">
        <v>24</v>
      </c>
      <c r="N41" s="851">
        <v>78</v>
      </c>
      <c r="O41" s="851">
        <v>1872</v>
      </c>
      <c r="P41" s="839">
        <v>0.8571428571428571</v>
      </c>
      <c r="Q41" s="852">
        <v>24</v>
      </c>
    </row>
    <row r="42" spans="1:17" ht="14.4" customHeight="1" x14ac:dyDescent="0.3">
      <c r="A42" s="833" t="s">
        <v>3182</v>
      </c>
      <c r="B42" s="834" t="s">
        <v>3183</v>
      </c>
      <c r="C42" s="834" t="s">
        <v>2415</v>
      </c>
      <c r="D42" s="834" t="s">
        <v>3190</v>
      </c>
      <c r="E42" s="834" t="s">
        <v>3191</v>
      </c>
      <c r="F42" s="851">
        <v>162</v>
      </c>
      <c r="G42" s="851">
        <v>4374</v>
      </c>
      <c r="H42" s="851">
        <v>1.0945945945945945</v>
      </c>
      <c r="I42" s="851">
        <v>27</v>
      </c>
      <c r="J42" s="851">
        <v>148</v>
      </c>
      <c r="K42" s="851">
        <v>3996</v>
      </c>
      <c r="L42" s="851">
        <v>1</v>
      </c>
      <c r="M42" s="851">
        <v>27</v>
      </c>
      <c r="N42" s="851">
        <v>148</v>
      </c>
      <c r="O42" s="851">
        <v>3996</v>
      </c>
      <c r="P42" s="839">
        <v>1</v>
      </c>
      <c r="Q42" s="852">
        <v>27</v>
      </c>
    </row>
    <row r="43" spans="1:17" ht="14.4" customHeight="1" x14ac:dyDescent="0.3">
      <c r="A43" s="833" t="s">
        <v>3182</v>
      </c>
      <c r="B43" s="834" t="s">
        <v>3183</v>
      </c>
      <c r="C43" s="834" t="s">
        <v>2415</v>
      </c>
      <c r="D43" s="834" t="s">
        <v>3192</v>
      </c>
      <c r="E43" s="834" t="s">
        <v>3193</v>
      </c>
      <c r="F43" s="851">
        <v>65</v>
      </c>
      <c r="G43" s="851">
        <v>1755</v>
      </c>
      <c r="H43" s="851">
        <v>1.2037037037037037</v>
      </c>
      <c r="I43" s="851">
        <v>27</v>
      </c>
      <c r="J43" s="851">
        <v>54</v>
      </c>
      <c r="K43" s="851">
        <v>1458</v>
      </c>
      <c r="L43" s="851">
        <v>1</v>
      </c>
      <c r="M43" s="851">
        <v>27</v>
      </c>
      <c r="N43" s="851">
        <v>39</v>
      </c>
      <c r="O43" s="851">
        <v>1053</v>
      </c>
      <c r="P43" s="839">
        <v>0.72222222222222221</v>
      </c>
      <c r="Q43" s="852">
        <v>27</v>
      </c>
    </row>
    <row r="44" spans="1:17" ht="14.4" customHeight="1" x14ac:dyDescent="0.3">
      <c r="A44" s="833" t="s">
        <v>3182</v>
      </c>
      <c r="B44" s="834" t="s">
        <v>3183</v>
      </c>
      <c r="C44" s="834" t="s">
        <v>2415</v>
      </c>
      <c r="D44" s="834" t="s">
        <v>3194</v>
      </c>
      <c r="E44" s="834" t="s">
        <v>3195</v>
      </c>
      <c r="F44" s="851">
        <v>661</v>
      </c>
      <c r="G44" s="851">
        <v>14542</v>
      </c>
      <c r="H44" s="851">
        <v>0.98509687034277194</v>
      </c>
      <c r="I44" s="851">
        <v>22</v>
      </c>
      <c r="J44" s="851">
        <v>671</v>
      </c>
      <c r="K44" s="851">
        <v>14762</v>
      </c>
      <c r="L44" s="851">
        <v>1</v>
      </c>
      <c r="M44" s="851">
        <v>22</v>
      </c>
      <c r="N44" s="851">
        <v>683</v>
      </c>
      <c r="O44" s="851">
        <v>15709</v>
      </c>
      <c r="P44" s="839">
        <v>1.0641511990245225</v>
      </c>
      <c r="Q44" s="852">
        <v>23</v>
      </c>
    </row>
    <row r="45" spans="1:17" ht="14.4" customHeight="1" x14ac:dyDescent="0.3">
      <c r="A45" s="833" t="s">
        <v>3182</v>
      </c>
      <c r="B45" s="834" t="s">
        <v>3183</v>
      </c>
      <c r="C45" s="834" t="s">
        <v>2415</v>
      </c>
      <c r="D45" s="834" t="s">
        <v>3196</v>
      </c>
      <c r="E45" s="834" t="s">
        <v>3197</v>
      </c>
      <c r="F45" s="851">
        <v>10</v>
      </c>
      <c r="G45" s="851">
        <v>680</v>
      </c>
      <c r="H45" s="851">
        <v>2.5</v>
      </c>
      <c r="I45" s="851">
        <v>68</v>
      </c>
      <c r="J45" s="851">
        <v>4</v>
      </c>
      <c r="K45" s="851">
        <v>272</v>
      </c>
      <c r="L45" s="851">
        <v>1</v>
      </c>
      <c r="M45" s="851">
        <v>68</v>
      </c>
      <c r="N45" s="851">
        <v>2</v>
      </c>
      <c r="O45" s="851">
        <v>138</v>
      </c>
      <c r="P45" s="839">
        <v>0.50735294117647056</v>
      </c>
      <c r="Q45" s="852">
        <v>69</v>
      </c>
    </row>
    <row r="46" spans="1:17" ht="14.4" customHeight="1" x14ac:dyDescent="0.3">
      <c r="A46" s="833" t="s">
        <v>3182</v>
      </c>
      <c r="B46" s="834" t="s">
        <v>3183</v>
      </c>
      <c r="C46" s="834" t="s">
        <v>2415</v>
      </c>
      <c r="D46" s="834" t="s">
        <v>3198</v>
      </c>
      <c r="E46" s="834" t="s">
        <v>3199</v>
      </c>
      <c r="F46" s="851">
        <v>33</v>
      </c>
      <c r="G46" s="851">
        <v>2046</v>
      </c>
      <c r="H46" s="851">
        <v>0.91666666666666663</v>
      </c>
      <c r="I46" s="851">
        <v>62</v>
      </c>
      <c r="J46" s="851">
        <v>36</v>
      </c>
      <c r="K46" s="851">
        <v>2232</v>
      </c>
      <c r="L46" s="851">
        <v>1</v>
      </c>
      <c r="M46" s="851">
        <v>62</v>
      </c>
      <c r="N46" s="851">
        <v>38</v>
      </c>
      <c r="O46" s="851">
        <v>2356</v>
      </c>
      <c r="P46" s="839">
        <v>1.0555555555555556</v>
      </c>
      <c r="Q46" s="852">
        <v>62</v>
      </c>
    </row>
    <row r="47" spans="1:17" ht="14.4" customHeight="1" x14ac:dyDescent="0.3">
      <c r="A47" s="833" t="s">
        <v>3182</v>
      </c>
      <c r="B47" s="834" t="s">
        <v>3183</v>
      </c>
      <c r="C47" s="834" t="s">
        <v>2415</v>
      </c>
      <c r="D47" s="834" t="s">
        <v>3200</v>
      </c>
      <c r="E47" s="834" t="s">
        <v>3201</v>
      </c>
      <c r="F47" s="851">
        <v>2</v>
      </c>
      <c r="G47" s="851">
        <v>788</v>
      </c>
      <c r="H47" s="851"/>
      <c r="I47" s="851">
        <v>394</v>
      </c>
      <c r="J47" s="851"/>
      <c r="K47" s="851"/>
      <c r="L47" s="851"/>
      <c r="M47" s="851"/>
      <c r="N47" s="851"/>
      <c r="O47" s="851"/>
      <c r="P47" s="839"/>
      <c r="Q47" s="852"/>
    </row>
    <row r="48" spans="1:17" ht="14.4" customHeight="1" x14ac:dyDescent="0.3">
      <c r="A48" s="833" t="s">
        <v>3182</v>
      </c>
      <c r="B48" s="834" t="s">
        <v>3183</v>
      </c>
      <c r="C48" s="834" t="s">
        <v>2415</v>
      </c>
      <c r="D48" s="834" t="s">
        <v>3202</v>
      </c>
      <c r="E48" s="834" t="s">
        <v>3203</v>
      </c>
      <c r="F48" s="851">
        <v>42</v>
      </c>
      <c r="G48" s="851">
        <v>3444</v>
      </c>
      <c r="H48" s="851">
        <v>1.1351351351351351</v>
      </c>
      <c r="I48" s="851">
        <v>82</v>
      </c>
      <c r="J48" s="851">
        <v>37</v>
      </c>
      <c r="K48" s="851">
        <v>3034</v>
      </c>
      <c r="L48" s="851">
        <v>1</v>
      </c>
      <c r="M48" s="851">
        <v>82</v>
      </c>
      <c r="N48" s="851">
        <v>7</v>
      </c>
      <c r="O48" s="851">
        <v>588</v>
      </c>
      <c r="P48" s="839">
        <v>0.19380355965721818</v>
      </c>
      <c r="Q48" s="852">
        <v>84</v>
      </c>
    </row>
    <row r="49" spans="1:17" ht="14.4" customHeight="1" x14ac:dyDescent="0.3">
      <c r="A49" s="833" t="s">
        <v>3182</v>
      </c>
      <c r="B49" s="834" t="s">
        <v>3183</v>
      </c>
      <c r="C49" s="834" t="s">
        <v>2415</v>
      </c>
      <c r="D49" s="834" t="s">
        <v>3204</v>
      </c>
      <c r="E49" s="834" t="s">
        <v>3205</v>
      </c>
      <c r="F49" s="851">
        <v>14</v>
      </c>
      <c r="G49" s="851">
        <v>13832</v>
      </c>
      <c r="H49" s="851">
        <v>0.875</v>
      </c>
      <c r="I49" s="851">
        <v>988</v>
      </c>
      <c r="J49" s="851">
        <v>16</v>
      </c>
      <c r="K49" s="851">
        <v>15808</v>
      </c>
      <c r="L49" s="851">
        <v>1</v>
      </c>
      <c r="M49" s="851">
        <v>988</v>
      </c>
      <c r="N49" s="851">
        <v>17</v>
      </c>
      <c r="O49" s="851">
        <v>16796</v>
      </c>
      <c r="P49" s="839">
        <v>1.0625</v>
      </c>
      <c r="Q49" s="852">
        <v>988</v>
      </c>
    </row>
    <row r="50" spans="1:17" ht="14.4" customHeight="1" x14ac:dyDescent="0.3">
      <c r="A50" s="833" t="s">
        <v>3182</v>
      </c>
      <c r="B50" s="834" t="s">
        <v>3183</v>
      </c>
      <c r="C50" s="834" t="s">
        <v>2415</v>
      </c>
      <c r="D50" s="834" t="s">
        <v>3206</v>
      </c>
      <c r="E50" s="834" t="s">
        <v>3207</v>
      </c>
      <c r="F50" s="851">
        <v>1</v>
      </c>
      <c r="G50" s="851">
        <v>191</v>
      </c>
      <c r="H50" s="851">
        <v>1</v>
      </c>
      <c r="I50" s="851">
        <v>191</v>
      </c>
      <c r="J50" s="851">
        <v>1</v>
      </c>
      <c r="K50" s="851">
        <v>191</v>
      </c>
      <c r="L50" s="851">
        <v>1</v>
      </c>
      <c r="M50" s="851">
        <v>191</v>
      </c>
      <c r="N50" s="851">
        <v>1</v>
      </c>
      <c r="O50" s="851">
        <v>191</v>
      </c>
      <c r="P50" s="839">
        <v>1</v>
      </c>
      <c r="Q50" s="852">
        <v>191</v>
      </c>
    </row>
    <row r="51" spans="1:17" ht="14.4" customHeight="1" x14ac:dyDescent="0.3">
      <c r="A51" s="833" t="s">
        <v>3182</v>
      </c>
      <c r="B51" s="834" t="s">
        <v>3183</v>
      </c>
      <c r="C51" s="834" t="s">
        <v>2415</v>
      </c>
      <c r="D51" s="834" t="s">
        <v>3208</v>
      </c>
      <c r="E51" s="834" t="s">
        <v>3209</v>
      </c>
      <c r="F51" s="851">
        <v>1</v>
      </c>
      <c r="G51" s="851">
        <v>264</v>
      </c>
      <c r="H51" s="851"/>
      <c r="I51" s="851">
        <v>264</v>
      </c>
      <c r="J51" s="851"/>
      <c r="K51" s="851"/>
      <c r="L51" s="851"/>
      <c r="M51" s="851"/>
      <c r="N51" s="851"/>
      <c r="O51" s="851"/>
      <c r="P51" s="839"/>
      <c r="Q51" s="852"/>
    </row>
    <row r="52" spans="1:17" ht="14.4" customHeight="1" x14ac:dyDescent="0.3">
      <c r="A52" s="833" t="s">
        <v>3182</v>
      </c>
      <c r="B52" s="834" t="s">
        <v>3183</v>
      </c>
      <c r="C52" s="834" t="s">
        <v>2415</v>
      </c>
      <c r="D52" s="834" t="s">
        <v>3210</v>
      </c>
      <c r="E52" s="834" t="s">
        <v>3211</v>
      </c>
      <c r="F52" s="851"/>
      <c r="G52" s="851"/>
      <c r="H52" s="851"/>
      <c r="I52" s="851"/>
      <c r="J52" s="851">
        <v>1</v>
      </c>
      <c r="K52" s="851">
        <v>63</v>
      </c>
      <c r="L52" s="851">
        <v>1</v>
      </c>
      <c r="M52" s="851">
        <v>63</v>
      </c>
      <c r="N52" s="851"/>
      <c r="O52" s="851"/>
      <c r="P52" s="839"/>
      <c r="Q52" s="852"/>
    </row>
    <row r="53" spans="1:17" ht="14.4" customHeight="1" x14ac:dyDescent="0.3">
      <c r="A53" s="833" t="s">
        <v>3182</v>
      </c>
      <c r="B53" s="834" t="s">
        <v>3183</v>
      </c>
      <c r="C53" s="834" t="s">
        <v>2415</v>
      </c>
      <c r="D53" s="834" t="s">
        <v>3212</v>
      </c>
      <c r="E53" s="834" t="s">
        <v>3213</v>
      </c>
      <c r="F53" s="851">
        <v>1</v>
      </c>
      <c r="G53" s="851">
        <v>17</v>
      </c>
      <c r="H53" s="851">
        <v>1</v>
      </c>
      <c r="I53" s="851">
        <v>17</v>
      </c>
      <c r="J53" s="851">
        <v>1</v>
      </c>
      <c r="K53" s="851">
        <v>17</v>
      </c>
      <c r="L53" s="851">
        <v>1</v>
      </c>
      <c r="M53" s="851">
        <v>17</v>
      </c>
      <c r="N53" s="851"/>
      <c r="O53" s="851"/>
      <c r="P53" s="839"/>
      <c r="Q53" s="852"/>
    </row>
    <row r="54" spans="1:17" ht="14.4" customHeight="1" x14ac:dyDescent="0.3">
      <c r="A54" s="833" t="s">
        <v>3182</v>
      </c>
      <c r="B54" s="834" t="s">
        <v>3183</v>
      </c>
      <c r="C54" s="834" t="s">
        <v>2415</v>
      </c>
      <c r="D54" s="834" t="s">
        <v>3214</v>
      </c>
      <c r="E54" s="834" t="s">
        <v>3215</v>
      </c>
      <c r="F54" s="851"/>
      <c r="G54" s="851"/>
      <c r="H54" s="851"/>
      <c r="I54" s="851"/>
      <c r="J54" s="851">
        <v>1</v>
      </c>
      <c r="K54" s="851">
        <v>47</v>
      </c>
      <c r="L54" s="851">
        <v>1</v>
      </c>
      <c r="M54" s="851">
        <v>47</v>
      </c>
      <c r="N54" s="851"/>
      <c r="O54" s="851"/>
      <c r="P54" s="839"/>
      <c r="Q54" s="852"/>
    </row>
    <row r="55" spans="1:17" ht="14.4" customHeight="1" x14ac:dyDescent="0.3">
      <c r="A55" s="833" t="s">
        <v>3182</v>
      </c>
      <c r="B55" s="834" t="s">
        <v>3183</v>
      </c>
      <c r="C55" s="834" t="s">
        <v>2415</v>
      </c>
      <c r="D55" s="834" t="s">
        <v>3216</v>
      </c>
      <c r="E55" s="834" t="s">
        <v>3217</v>
      </c>
      <c r="F55" s="851"/>
      <c r="G55" s="851"/>
      <c r="H55" s="851"/>
      <c r="I55" s="851"/>
      <c r="J55" s="851"/>
      <c r="K55" s="851"/>
      <c r="L55" s="851"/>
      <c r="M55" s="851"/>
      <c r="N55" s="851">
        <v>1</v>
      </c>
      <c r="O55" s="851">
        <v>53</v>
      </c>
      <c r="P55" s="839"/>
      <c r="Q55" s="852">
        <v>53</v>
      </c>
    </row>
    <row r="56" spans="1:17" ht="14.4" customHeight="1" x14ac:dyDescent="0.3">
      <c r="A56" s="833" t="s">
        <v>3182</v>
      </c>
      <c r="B56" s="834" t="s">
        <v>3183</v>
      </c>
      <c r="C56" s="834" t="s">
        <v>2415</v>
      </c>
      <c r="D56" s="834" t="s">
        <v>3218</v>
      </c>
      <c r="E56" s="834" t="s">
        <v>3219</v>
      </c>
      <c r="F56" s="851"/>
      <c r="G56" s="851"/>
      <c r="H56" s="851"/>
      <c r="I56" s="851"/>
      <c r="J56" s="851">
        <v>1</v>
      </c>
      <c r="K56" s="851">
        <v>60</v>
      </c>
      <c r="L56" s="851">
        <v>1</v>
      </c>
      <c r="M56" s="851">
        <v>60</v>
      </c>
      <c r="N56" s="851"/>
      <c r="O56" s="851"/>
      <c r="P56" s="839"/>
      <c r="Q56" s="852"/>
    </row>
    <row r="57" spans="1:17" ht="14.4" customHeight="1" x14ac:dyDescent="0.3">
      <c r="A57" s="833" t="s">
        <v>3182</v>
      </c>
      <c r="B57" s="834" t="s">
        <v>3183</v>
      </c>
      <c r="C57" s="834" t="s">
        <v>2415</v>
      </c>
      <c r="D57" s="834" t="s">
        <v>3220</v>
      </c>
      <c r="E57" s="834" t="s">
        <v>3221</v>
      </c>
      <c r="F57" s="851"/>
      <c r="G57" s="851"/>
      <c r="H57" s="851"/>
      <c r="I57" s="851"/>
      <c r="J57" s="851"/>
      <c r="K57" s="851"/>
      <c r="L57" s="851"/>
      <c r="M57" s="851"/>
      <c r="N57" s="851">
        <v>1</v>
      </c>
      <c r="O57" s="851">
        <v>392</v>
      </c>
      <c r="P57" s="839"/>
      <c r="Q57" s="852">
        <v>392</v>
      </c>
    </row>
    <row r="58" spans="1:17" ht="14.4" customHeight="1" x14ac:dyDescent="0.3">
      <c r="A58" s="833" t="s">
        <v>3182</v>
      </c>
      <c r="B58" s="834" t="s">
        <v>3183</v>
      </c>
      <c r="C58" s="834" t="s">
        <v>2415</v>
      </c>
      <c r="D58" s="834" t="s">
        <v>3222</v>
      </c>
      <c r="E58" s="834" t="s">
        <v>3223</v>
      </c>
      <c r="F58" s="851"/>
      <c r="G58" s="851"/>
      <c r="H58" s="851"/>
      <c r="I58" s="851"/>
      <c r="J58" s="851">
        <v>1</v>
      </c>
      <c r="K58" s="851">
        <v>464</v>
      </c>
      <c r="L58" s="851">
        <v>1</v>
      </c>
      <c r="M58" s="851">
        <v>464</v>
      </c>
      <c r="N58" s="851">
        <v>1</v>
      </c>
      <c r="O58" s="851">
        <v>464</v>
      </c>
      <c r="P58" s="839">
        <v>1</v>
      </c>
      <c r="Q58" s="852">
        <v>464</v>
      </c>
    </row>
    <row r="59" spans="1:17" ht="14.4" customHeight="1" x14ac:dyDescent="0.3">
      <c r="A59" s="833" t="s">
        <v>3182</v>
      </c>
      <c r="B59" s="834" t="s">
        <v>3183</v>
      </c>
      <c r="C59" s="834" t="s">
        <v>2415</v>
      </c>
      <c r="D59" s="834" t="s">
        <v>3224</v>
      </c>
      <c r="E59" s="834" t="s">
        <v>3225</v>
      </c>
      <c r="F59" s="851">
        <v>6</v>
      </c>
      <c r="G59" s="851">
        <v>5118</v>
      </c>
      <c r="H59" s="851">
        <v>0.5</v>
      </c>
      <c r="I59" s="851">
        <v>853</v>
      </c>
      <c r="J59" s="851">
        <v>12</v>
      </c>
      <c r="K59" s="851">
        <v>10236</v>
      </c>
      <c r="L59" s="851">
        <v>1</v>
      </c>
      <c r="M59" s="851">
        <v>853</v>
      </c>
      <c r="N59" s="851">
        <v>4</v>
      </c>
      <c r="O59" s="851">
        <v>3416</v>
      </c>
      <c r="P59" s="839">
        <v>0.33372411098085192</v>
      </c>
      <c r="Q59" s="852">
        <v>854</v>
      </c>
    </row>
    <row r="60" spans="1:17" ht="14.4" customHeight="1" x14ac:dyDescent="0.3">
      <c r="A60" s="833" t="s">
        <v>3182</v>
      </c>
      <c r="B60" s="834" t="s">
        <v>3183</v>
      </c>
      <c r="C60" s="834" t="s">
        <v>2415</v>
      </c>
      <c r="D60" s="834" t="s">
        <v>3226</v>
      </c>
      <c r="E60" s="834" t="s">
        <v>3227</v>
      </c>
      <c r="F60" s="851">
        <v>3</v>
      </c>
      <c r="G60" s="851">
        <v>561</v>
      </c>
      <c r="H60" s="851"/>
      <c r="I60" s="851">
        <v>187</v>
      </c>
      <c r="J60" s="851"/>
      <c r="K60" s="851"/>
      <c r="L60" s="851"/>
      <c r="M60" s="851"/>
      <c r="N60" s="851">
        <v>1</v>
      </c>
      <c r="O60" s="851">
        <v>188</v>
      </c>
      <c r="P60" s="839"/>
      <c r="Q60" s="852">
        <v>188</v>
      </c>
    </row>
    <row r="61" spans="1:17" ht="14.4" customHeight="1" x14ac:dyDescent="0.3">
      <c r="A61" s="833" t="s">
        <v>3182</v>
      </c>
      <c r="B61" s="834" t="s">
        <v>3183</v>
      </c>
      <c r="C61" s="834" t="s">
        <v>2415</v>
      </c>
      <c r="D61" s="834" t="s">
        <v>3228</v>
      </c>
      <c r="E61" s="834" t="s">
        <v>3229</v>
      </c>
      <c r="F61" s="851">
        <v>1</v>
      </c>
      <c r="G61" s="851">
        <v>168</v>
      </c>
      <c r="H61" s="851"/>
      <c r="I61" s="851">
        <v>168</v>
      </c>
      <c r="J61" s="851"/>
      <c r="K61" s="851"/>
      <c r="L61" s="851"/>
      <c r="M61" s="851"/>
      <c r="N61" s="851"/>
      <c r="O61" s="851"/>
      <c r="P61" s="839"/>
      <c r="Q61" s="852"/>
    </row>
    <row r="62" spans="1:17" ht="14.4" customHeight="1" x14ac:dyDescent="0.3">
      <c r="A62" s="833" t="s">
        <v>3182</v>
      </c>
      <c r="B62" s="834" t="s">
        <v>3183</v>
      </c>
      <c r="C62" s="834" t="s">
        <v>2415</v>
      </c>
      <c r="D62" s="834" t="s">
        <v>3230</v>
      </c>
      <c r="E62" s="834" t="s">
        <v>3231</v>
      </c>
      <c r="F62" s="851">
        <v>1</v>
      </c>
      <c r="G62" s="851">
        <v>167</v>
      </c>
      <c r="H62" s="851"/>
      <c r="I62" s="851">
        <v>167</v>
      </c>
      <c r="J62" s="851"/>
      <c r="K62" s="851"/>
      <c r="L62" s="851"/>
      <c r="M62" s="851"/>
      <c r="N62" s="851"/>
      <c r="O62" s="851"/>
      <c r="P62" s="839"/>
      <c r="Q62" s="852"/>
    </row>
    <row r="63" spans="1:17" ht="14.4" customHeight="1" x14ac:dyDescent="0.3">
      <c r="A63" s="833" t="s">
        <v>3182</v>
      </c>
      <c r="B63" s="834" t="s">
        <v>3183</v>
      </c>
      <c r="C63" s="834" t="s">
        <v>2415</v>
      </c>
      <c r="D63" s="834" t="s">
        <v>3232</v>
      </c>
      <c r="E63" s="834" t="s">
        <v>3233</v>
      </c>
      <c r="F63" s="851">
        <v>2</v>
      </c>
      <c r="G63" s="851">
        <v>348</v>
      </c>
      <c r="H63" s="851"/>
      <c r="I63" s="851">
        <v>174</v>
      </c>
      <c r="J63" s="851"/>
      <c r="K63" s="851"/>
      <c r="L63" s="851"/>
      <c r="M63" s="851"/>
      <c r="N63" s="851"/>
      <c r="O63" s="851"/>
      <c r="P63" s="839"/>
      <c r="Q63" s="852"/>
    </row>
    <row r="64" spans="1:17" ht="14.4" customHeight="1" x14ac:dyDescent="0.3">
      <c r="A64" s="833" t="s">
        <v>3182</v>
      </c>
      <c r="B64" s="834" t="s">
        <v>3183</v>
      </c>
      <c r="C64" s="834" t="s">
        <v>2415</v>
      </c>
      <c r="D64" s="834" t="s">
        <v>3234</v>
      </c>
      <c r="E64" s="834" t="s">
        <v>3235</v>
      </c>
      <c r="F64" s="851">
        <v>1</v>
      </c>
      <c r="G64" s="851">
        <v>310</v>
      </c>
      <c r="H64" s="851"/>
      <c r="I64" s="851">
        <v>310</v>
      </c>
      <c r="J64" s="851"/>
      <c r="K64" s="851"/>
      <c r="L64" s="851"/>
      <c r="M64" s="851"/>
      <c r="N64" s="851"/>
      <c r="O64" s="851"/>
      <c r="P64" s="839"/>
      <c r="Q64" s="852"/>
    </row>
    <row r="65" spans="1:17" ht="14.4" customHeight="1" x14ac:dyDescent="0.3">
      <c r="A65" s="833" t="s">
        <v>3182</v>
      </c>
      <c r="B65" s="834" t="s">
        <v>3183</v>
      </c>
      <c r="C65" s="834" t="s">
        <v>2415</v>
      </c>
      <c r="D65" s="834" t="s">
        <v>3236</v>
      </c>
      <c r="E65" s="834" t="s">
        <v>3237</v>
      </c>
      <c r="F65" s="851">
        <v>1</v>
      </c>
      <c r="G65" s="851">
        <v>352</v>
      </c>
      <c r="H65" s="851"/>
      <c r="I65" s="851">
        <v>352</v>
      </c>
      <c r="J65" s="851"/>
      <c r="K65" s="851"/>
      <c r="L65" s="851"/>
      <c r="M65" s="851"/>
      <c r="N65" s="851">
        <v>2</v>
      </c>
      <c r="O65" s="851">
        <v>706</v>
      </c>
      <c r="P65" s="839"/>
      <c r="Q65" s="852">
        <v>353</v>
      </c>
    </row>
    <row r="66" spans="1:17" ht="14.4" customHeight="1" x14ac:dyDescent="0.3">
      <c r="A66" s="833" t="s">
        <v>3182</v>
      </c>
      <c r="B66" s="834" t="s">
        <v>3183</v>
      </c>
      <c r="C66" s="834" t="s">
        <v>2415</v>
      </c>
      <c r="D66" s="834" t="s">
        <v>3238</v>
      </c>
      <c r="E66" s="834" t="s">
        <v>3239</v>
      </c>
      <c r="F66" s="851">
        <v>1</v>
      </c>
      <c r="G66" s="851">
        <v>352</v>
      </c>
      <c r="H66" s="851"/>
      <c r="I66" s="851">
        <v>352</v>
      </c>
      <c r="J66" s="851"/>
      <c r="K66" s="851"/>
      <c r="L66" s="851"/>
      <c r="M66" s="851"/>
      <c r="N66" s="851">
        <v>2</v>
      </c>
      <c r="O66" s="851">
        <v>706</v>
      </c>
      <c r="P66" s="839"/>
      <c r="Q66" s="852">
        <v>353</v>
      </c>
    </row>
    <row r="67" spans="1:17" ht="14.4" customHeight="1" x14ac:dyDescent="0.3">
      <c r="A67" s="833" t="s">
        <v>3182</v>
      </c>
      <c r="B67" s="834" t="s">
        <v>3183</v>
      </c>
      <c r="C67" s="834" t="s">
        <v>2415</v>
      </c>
      <c r="D67" s="834" t="s">
        <v>3240</v>
      </c>
      <c r="E67" s="834" t="s">
        <v>3241</v>
      </c>
      <c r="F67" s="851"/>
      <c r="G67" s="851"/>
      <c r="H67" s="851"/>
      <c r="I67" s="851"/>
      <c r="J67" s="851">
        <v>1</v>
      </c>
      <c r="K67" s="851">
        <v>1223</v>
      </c>
      <c r="L67" s="851">
        <v>1</v>
      </c>
      <c r="M67" s="851">
        <v>1223</v>
      </c>
      <c r="N67" s="851"/>
      <c r="O67" s="851"/>
      <c r="P67" s="839"/>
      <c r="Q67" s="852"/>
    </row>
    <row r="68" spans="1:17" ht="14.4" customHeight="1" x14ac:dyDescent="0.3">
      <c r="A68" s="833" t="s">
        <v>3182</v>
      </c>
      <c r="B68" s="834" t="s">
        <v>3183</v>
      </c>
      <c r="C68" s="834" t="s">
        <v>2415</v>
      </c>
      <c r="D68" s="834" t="s">
        <v>3242</v>
      </c>
      <c r="E68" s="834" t="s">
        <v>3243</v>
      </c>
      <c r="F68" s="851">
        <v>8</v>
      </c>
      <c r="G68" s="851">
        <v>6304</v>
      </c>
      <c r="H68" s="851">
        <v>1.1428571428571428</v>
      </c>
      <c r="I68" s="851">
        <v>788</v>
      </c>
      <c r="J68" s="851">
        <v>7</v>
      </c>
      <c r="K68" s="851">
        <v>5516</v>
      </c>
      <c r="L68" s="851">
        <v>1</v>
      </c>
      <c r="M68" s="851">
        <v>788</v>
      </c>
      <c r="N68" s="851">
        <v>5</v>
      </c>
      <c r="O68" s="851">
        <v>3945</v>
      </c>
      <c r="P68" s="839">
        <v>0.71519216823785348</v>
      </c>
      <c r="Q68" s="852">
        <v>789</v>
      </c>
    </row>
    <row r="69" spans="1:17" ht="14.4" customHeight="1" x14ac:dyDescent="0.3">
      <c r="A69" s="833" t="s">
        <v>3182</v>
      </c>
      <c r="B69" s="834" t="s">
        <v>3183</v>
      </c>
      <c r="C69" s="834" t="s">
        <v>2415</v>
      </c>
      <c r="D69" s="834" t="s">
        <v>3244</v>
      </c>
      <c r="E69" s="834" t="s">
        <v>3245</v>
      </c>
      <c r="F69" s="851">
        <v>10</v>
      </c>
      <c r="G69" s="851">
        <v>1890</v>
      </c>
      <c r="H69" s="851">
        <v>0.47619047619047616</v>
      </c>
      <c r="I69" s="851">
        <v>189</v>
      </c>
      <c r="J69" s="851">
        <v>21</v>
      </c>
      <c r="K69" s="851">
        <v>3969</v>
      </c>
      <c r="L69" s="851">
        <v>1</v>
      </c>
      <c r="M69" s="851">
        <v>189</v>
      </c>
      <c r="N69" s="851">
        <v>32</v>
      </c>
      <c r="O69" s="851">
        <v>6080</v>
      </c>
      <c r="P69" s="839">
        <v>1.5318720080624844</v>
      </c>
      <c r="Q69" s="852">
        <v>190</v>
      </c>
    </row>
    <row r="70" spans="1:17" ht="14.4" customHeight="1" x14ac:dyDescent="0.3">
      <c r="A70" s="833" t="s">
        <v>3182</v>
      </c>
      <c r="B70" s="834" t="s">
        <v>3183</v>
      </c>
      <c r="C70" s="834" t="s">
        <v>2415</v>
      </c>
      <c r="D70" s="834" t="s">
        <v>3246</v>
      </c>
      <c r="E70" s="834" t="s">
        <v>3247</v>
      </c>
      <c r="F70" s="851">
        <v>1</v>
      </c>
      <c r="G70" s="851">
        <v>179</v>
      </c>
      <c r="H70" s="851"/>
      <c r="I70" s="851">
        <v>179</v>
      </c>
      <c r="J70" s="851"/>
      <c r="K70" s="851"/>
      <c r="L70" s="851"/>
      <c r="M70" s="851"/>
      <c r="N70" s="851"/>
      <c r="O70" s="851"/>
      <c r="P70" s="839"/>
      <c r="Q70" s="852"/>
    </row>
    <row r="71" spans="1:17" ht="14.4" customHeight="1" x14ac:dyDescent="0.3">
      <c r="A71" s="833" t="s">
        <v>3182</v>
      </c>
      <c r="B71" s="834" t="s">
        <v>3183</v>
      </c>
      <c r="C71" s="834" t="s">
        <v>2415</v>
      </c>
      <c r="D71" s="834" t="s">
        <v>3248</v>
      </c>
      <c r="E71" s="834" t="s">
        <v>3249</v>
      </c>
      <c r="F71" s="851">
        <v>6</v>
      </c>
      <c r="G71" s="851">
        <v>1032</v>
      </c>
      <c r="H71" s="851">
        <v>0.5</v>
      </c>
      <c r="I71" s="851">
        <v>172</v>
      </c>
      <c r="J71" s="851">
        <v>12</v>
      </c>
      <c r="K71" s="851">
        <v>2064</v>
      </c>
      <c r="L71" s="851">
        <v>1</v>
      </c>
      <c r="M71" s="851">
        <v>172</v>
      </c>
      <c r="N71" s="851">
        <v>19</v>
      </c>
      <c r="O71" s="851">
        <v>3287</v>
      </c>
      <c r="P71" s="839">
        <v>1.5925387596899225</v>
      </c>
      <c r="Q71" s="852">
        <v>173</v>
      </c>
    </row>
    <row r="72" spans="1:17" ht="14.4" customHeight="1" x14ac:dyDescent="0.3">
      <c r="A72" s="833" t="s">
        <v>3182</v>
      </c>
      <c r="B72" s="834" t="s">
        <v>3183</v>
      </c>
      <c r="C72" s="834" t="s">
        <v>2415</v>
      </c>
      <c r="D72" s="834" t="s">
        <v>3250</v>
      </c>
      <c r="E72" s="834" t="s">
        <v>3251</v>
      </c>
      <c r="F72" s="851">
        <v>1</v>
      </c>
      <c r="G72" s="851">
        <v>201</v>
      </c>
      <c r="H72" s="851"/>
      <c r="I72" s="851">
        <v>201</v>
      </c>
      <c r="J72" s="851"/>
      <c r="K72" s="851"/>
      <c r="L72" s="851"/>
      <c r="M72" s="851"/>
      <c r="N72" s="851"/>
      <c r="O72" s="851"/>
      <c r="P72" s="839"/>
      <c r="Q72" s="852"/>
    </row>
    <row r="73" spans="1:17" ht="14.4" customHeight="1" x14ac:dyDescent="0.3">
      <c r="A73" s="833" t="s">
        <v>3182</v>
      </c>
      <c r="B73" s="834" t="s">
        <v>3183</v>
      </c>
      <c r="C73" s="834" t="s">
        <v>2415</v>
      </c>
      <c r="D73" s="834" t="s">
        <v>3252</v>
      </c>
      <c r="E73" s="834" t="s">
        <v>3253</v>
      </c>
      <c r="F73" s="851">
        <v>1</v>
      </c>
      <c r="G73" s="851">
        <v>133</v>
      </c>
      <c r="H73" s="851"/>
      <c r="I73" s="851">
        <v>133</v>
      </c>
      <c r="J73" s="851"/>
      <c r="K73" s="851"/>
      <c r="L73" s="851"/>
      <c r="M73" s="851"/>
      <c r="N73" s="851">
        <v>2</v>
      </c>
      <c r="O73" s="851">
        <v>268</v>
      </c>
      <c r="P73" s="839"/>
      <c r="Q73" s="852">
        <v>134</v>
      </c>
    </row>
    <row r="74" spans="1:17" ht="14.4" customHeight="1" x14ac:dyDescent="0.3">
      <c r="A74" s="833" t="s">
        <v>3182</v>
      </c>
      <c r="B74" s="834" t="s">
        <v>3183</v>
      </c>
      <c r="C74" s="834" t="s">
        <v>2415</v>
      </c>
      <c r="D74" s="834" t="s">
        <v>3254</v>
      </c>
      <c r="E74" s="834" t="s">
        <v>3255</v>
      </c>
      <c r="F74" s="851"/>
      <c r="G74" s="851"/>
      <c r="H74" s="851"/>
      <c r="I74" s="851"/>
      <c r="J74" s="851"/>
      <c r="K74" s="851"/>
      <c r="L74" s="851"/>
      <c r="M74" s="851"/>
      <c r="N74" s="851">
        <v>1</v>
      </c>
      <c r="O74" s="851">
        <v>179</v>
      </c>
      <c r="P74" s="839"/>
      <c r="Q74" s="852">
        <v>179</v>
      </c>
    </row>
    <row r="75" spans="1:17" ht="14.4" customHeight="1" x14ac:dyDescent="0.3">
      <c r="A75" s="833" t="s">
        <v>3182</v>
      </c>
      <c r="B75" s="834" t="s">
        <v>3183</v>
      </c>
      <c r="C75" s="834" t="s">
        <v>2415</v>
      </c>
      <c r="D75" s="834" t="s">
        <v>3256</v>
      </c>
      <c r="E75" s="834" t="s">
        <v>3257</v>
      </c>
      <c r="F75" s="851"/>
      <c r="G75" s="851"/>
      <c r="H75" s="851"/>
      <c r="I75" s="851"/>
      <c r="J75" s="851">
        <v>1</v>
      </c>
      <c r="K75" s="851">
        <v>414</v>
      </c>
      <c r="L75" s="851">
        <v>1</v>
      </c>
      <c r="M75" s="851">
        <v>414</v>
      </c>
      <c r="N75" s="851"/>
      <c r="O75" s="851"/>
      <c r="P75" s="839"/>
      <c r="Q75" s="852"/>
    </row>
    <row r="76" spans="1:17" ht="14.4" customHeight="1" x14ac:dyDescent="0.3">
      <c r="A76" s="833" t="s">
        <v>3182</v>
      </c>
      <c r="B76" s="834" t="s">
        <v>3183</v>
      </c>
      <c r="C76" s="834" t="s">
        <v>2415</v>
      </c>
      <c r="D76" s="834" t="s">
        <v>3258</v>
      </c>
      <c r="E76" s="834" t="s">
        <v>3259</v>
      </c>
      <c r="F76" s="851"/>
      <c r="G76" s="851"/>
      <c r="H76" s="851"/>
      <c r="I76" s="851"/>
      <c r="J76" s="851">
        <v>1</v>
      </c>
      <c r="K76" s="851">
        <v>396</v>
      </c>
      <c r="L76" s="851">
        <v>1</v>
      </c>
      <c r="M76" s="851">
        <v>396</v>
      </c>
      <c r="N76" s="851"/>
      <c r="O76" s="851"/>
      <c r="P76" s="839"/>
      <c r="Q76" s="852"/>
    </row>
    <row r="77" spans="1:17" ht="14.4" customHeight="1" x14ac:dyDescent="0.3">
      <c r="A77" s="833" t="s">
        <v>3182</v>
      </c>
      <c r="B77" s="834" t="s">
        <v>3183</v>
      </c>
      <c r="C77" s="834" t="s">
        <v>2415</v>
      </c>
      <c r="D77" s="834" t="s">
        <v>3260</v>
      </c>
      <c r="E77" s="834" t="s">
        <v>3261</v>
      </c>
      <c r="F77" s="851">
        <v>660</v>
      </c>
      <c r="G77" s="851">
        <v>19800</v>
      </c>
      <c r="H77" s="851">
        <v>0.9821428571428571</v>
      </c>
      <c r="I77" s="851">
        <v>30</v>
      </c>
      <c r="J77" s="851">
        <v>672</v>
      </c>
      <c r="K77" s="851">
        <v>20160</v>
      </c>
      <c r="L77" s="851">
        <v>1</v>
      </c>
      <c r="M77" s="851">
        <v>30</v>
      </c>
      <c r="N77" s="851">
        <v>683</v>
      </c>
      <c r="O77" s="851">
        <v>20490</v>
      </c>
      <c r="P77" s="839">
        <v>1.0163690476190477</v>
      </c>
      <c r="Q77" s="852">
        <v>30</v>
      </c>
    </row>
    <row r="78" spans="1:17" ht="14.4" customHeight="1" x14ac:dyDescent="0.3">
      <c r="A78" s="833" t="s">
        <v>3182</v>
      </c>
      <c r="B78" s="834" t="s">
        <v>3183</v>
      </c>
      <c r="C78" s="834" t="s">
        <v>2415</v>
      </c>
      <c r="D78" s="834" t="s">
        <v>3262</v>
      </c>
      <c r="E78" s="834" t="s">
        <v>3263</v>
      </c>
      <c r="F78" s="851"/>
      <c r="G78" s="851"/>
      <c r="H78" s="851"/>
      <c r="I78" s="851"/>
      <c r="J78" s="851">
        <v>1</v>
      </c>
      <c r="K78" s="851">
        <v>50</v>
      </c>
      <c r="L78" s="851">
        <v>1</v>
      </c>
      <c r="M78" s="851">
        <v>50</v>
      </c>
      <c r="N78" s="851"/>
      <c r="O78" s="851"/>
      <c r="P78" s="839"/>
      <c r="Q78" s="852"/>
    </row>
    <row r="79" spans="1:17" ht="14.4" customHeight="1" x14ac:dyDescent="0.3">
      <c r="A79" s="833" t="s">
        <v>3182</v>
      </c>
      <c r="B79" s="834" t="s">
        <v>3183</v>
      </c>
      <c r="C79" s="834" t="s">
        <v>2415</v>
      </c>
      <c r="D79" s="834" t="s">
        <v>3264</v>
      </c>
      <c r="E79" s="834" t="s">
        <v>3265</v>
      </c>
      <c r="F79" s="851">
        <v>596</v>
      </c>
      <c r="G79" s="851">
        <v>7152</v>
      </c>
      <c r="H79" s="851">
        <v>0.9770491803278688</v>
      </c>
      <c r="I79" s="851">
        <v>12</v>
      </c>
      <c r="J79" s="851">
        <v>610</v>
      </c>
      <c r="K79" s="851">
        <v>7320</v>
      </c>
      <c r="L79" s="851">
        <v>1</v>
      </c>
      <c r="M79" s="851">
        <v>12</v>
      </c>
      <c r="N79" s="851">
        <v>619</v>
      </c>
      <c r="O79" s="851">
        <v>8047</v>
      </c>
      <c r="P79" s="839">
        <v>1.0993169398907103</v>
      </c>
      <c r="Q79" s="852">
        <v>13</v>
      </c>
    </row>
    <row r="80" spans="1:17" ht="14.4" customHeight="1" x14ac:dyDescent="0.3">
      <c r="A80" s="833" t="s">
        <v>3182</v>
      </c>
      <c r="B80" s="834" t="s">
        <v>3183</v>
      </c>
      <c r="C80" s="834" t="s">
        <v>2415</v>
      </c>
      <c r="D80" s="834" t="s">
        <v>3266</v>
      </c>
      <c r="E80" s="834" t="s">
        <v>3267</v>
      </c>
      <c r="F80" s="851">
        <v>6</v>
      </c>
      <c r="G80" s="851">
        <v>1098</v>
      </c>
      <c r="H80" s="851">
        <v>0.46153846153846156</v>
      </c>
      <c r="I80" s="851">
        <v>183</v>
      </c>
      <c r="J80" s="851">
        <v>13</v>
      </c>
      <c r="K80" s="851">
        <v>2379</v>
      </c>
      <c r="L80" s="851">
        <v>1</v>
      </c>
      <c r="M80" s="851">
        <v>183</v>
      </c>
      <c r="N80" s="851">
        <v>18</v>
      </c>
      <c r="O80" s="851">
        <v>3312</v>
      </c>
      <c r="P80" s="839">
        <v>1.3921815889029003</v>
      </c>
      <c r="Q80" s="852">
        <v>184</v>
      </c>
    </row>
    <row r="81" spans="1:17" ht="14.4" customHeight="1" x14ac:dyDescent="0.3">
      <c r="A81" s="833" t="s">
        <v>3182</v>
      </c>
      <c r="B81" s="834" t="s">
        <v>3183</v>
      </c>
      <c r="C81" s="834" t="s">
        <v>2415</v>
      </c>
      <c r="D81" s="834" t="s">
        <v>3268</v>
      </c>
      <c r="E81" s="834" t="s">
        <v>3269</v>
      </c>
      <c r="F81" s="851">
        <v>42</v>
      </c>
      <c r="G81" s="851">
        <v>3066</v>
      </c>
      <c r="H81" s="851">
        <v>1.0769230769230769</v>
      </c>
      <c r="I81" s="851">
        <v>73</v>
      </c>
      <c r="J81" s="851">
        <v>39</v>
      </c>
      <c r="K81" s="851">
        <v>2847</v>
      </c>
      <c r="L81" s="851">
        <v>1</v>
      </c>
      <c r="M81" s="851">
        <v>73</v>
      </c>
      <c r="N81" s="851">
        <v>7</v>
      </c>
      <c r="O81" s="851">
        <v>511</v>
      </c>
      <c r="P81" s="839">
        <v>0.17948717948717949</v>
      </c>
      <c r="Q81" s="852">
        <v>73</v>
      </c>
    </row>
    <row r="82" spans="1:17" ht="14.4" customHeight="1" x14ac:dyDescent="0.3">
      <c r="A82" s="833" t="s">
        <v>3182</v>
      </c>
      <c r="B82" s="834" t="s">
        <v>3183</v>
      </c>
      <c r="C82" s="834" t="s">
        <v>2415</v>
      </c>
      <c r="D82" s="834" t="s">
        <v>3270</v>
      </c>
      <c r="E82" s="834" t="s">
        <v>3271</v>
      </c>
      <c r="F82" s="851">
        <v>6</v>
      </c>
      <c r="G82" s="851">
        <v>1104</v>
      </c>
      <c r="H82" s="851">
        <v>0.46153846153846156</v>
      </c>
      <c r="I82" s="851">
        <v>184</v>
      </c>
      <c r="J82" s="851">
        <v>13</v>
      </c>
      <c r="K82" s="851">
        <v>2392</v>
      </c>
      <c r="L82" s="851">
        <v>1</v>
      </c>
      <c r="M82" s="851">
        <v>184</v>
      </c>
      <c r="N82" s="851">
        <v>19</v>
      </c>
      <c r="O82" s="851">
        <v>3515</v>
      </c>
      <c r="P82" s="839">
        <v>1.4694816053511706</v>
      </c>
      <c r="Q82" s="852">
        <v>185</v>
      </c>
    </row>
    <row r="83" spans="1:17" ht="14.4" customHeight="1" x14ac:dyDescent="0.3">
      <c r="A83" s="833" t="s">
        <v>3182</v>
      </c>
      <c r="B83" s="834" t="s">
        <v>3183</v>
      </c>
      <c r="C83" s="834" t="s">
        <v>2415</v>
      </c>
      <c r="D83" s="834" t="s">
        <v>3272</v>
      </c>
      <c r="E83" s="834" t="s">
        <v>3273</v>
      </c>
      <c r="F83" s="851">
        <v>371</v>
      </c>
      <c r="G83" s="851">
        <v>55279</v>
      </c>
      <c r="H83" s="851">
        <v>1.0847953216374269</v>
      </c>
      <c r="I83" s="851">
        <v>149</v>
      </c>
      <c r="J83" s="851">
        <v>342</v>
      </c>
      <c r="K83" s="851">
        <v>50958</v>
      </c>
      <c r="L83" s="851">
        <v>1</v>
      </c>
      <c r="M83" s="851">
        <v>149</v>
      </c>
      <c r="N83" s="851">
        <v>370</v>
      </c>
      <c r="O83" s="851">
        <v>55500</v>
      </c>
      <c r="P83" s="839">
        <v>1.0891322265395031</v>
      </c>
      <c r="Q83" s="852">
        <v>150</v>
      </c>
    </row>
    <row r="84" spans="1:17" ht="14.4" customHeight="1" x14ac:dyDescent="0.3">
      <c r="A84" s="833" t="s">
        <v>3182</v>
      </c>
      <c r="B84" s="834" t="s">
        <v>3183</v>
      </c>
      <c r="C84" s="834" t="s">
        <v>2415</v>
      </c>
      <c r="D84" s="834" t="s">
        <v>3274</v>
      </c>
      <c r="E84" s="834" t="s">
        <v>3275</v>
      </c>
      <c r="F84" s="851">
        <v>673</v>
      </c>
      <c r="G84" s="851">
        <v>20190</v>
      </c>
      <c r="H84" s="851">
        <v>0.97113997113997119</v>
      </c>
      <c r="I84" s="851">
        <v>30</v>
      </c>
      <c r="J84" s="851">
        <v>693</v>
      </c>
      <c r="K84" s="851">
        <v>20790</v>
      </c>
      <c r="L84" s="851">
        <v>1</v>
      </c>
      <c r="M84" s="851">
        <v>30</v>
      </c>
      <c r="N84" s="851">
        <v>699</v>
      </c>
      <c r="O84" s="851">
        <v>20970</v>
      </c>
      <c r="P84" s="839">
        <v>1.0086580086580086</v>
      </c>
      <c r="Q84" s="852">
        <v>30</v>
      </c>
    </row>
    <row r="85" spans="1:17" ht="14.4" customHeight="1" x14ac:dyDescent="0.3">
      <c r="A85" s="833" t="s">
        <v>3182</v>
      </c>
      <c r="B85" s="834" t="s">
        <v>3183</v>
      </c>
      <c r="C85" s="834" t="s">
        <v>2415</v>
      </c>
      <c r="D85" s="834" t="s">
        <v>3276</v>
      </c>
      <c r="E85" s="834" t="s">
        <v>3277</v>
      </c>
      <c r="F85" s="851">
        <v>92</v>
      </c>
      <c r="G85" s="851">
        <v>2852</v>
      </c>
      <c r="H85" s="851">
        <v>1.1645569620253164</v>
      </c>
      <c r="I85" s="851">
        <v>31</v>
      </c>
      <c r="J85" s="851">
        <v>79</v>
      </c>
      <c r="K85" s="851">
        <v>2449</v>
      </c>
      <c r="L85" s="851">
        <v>1</v>
      </c>
      <c r="M85" s="851">
        <v>31</v>
      </c>
      <c r="N85" s="851">
        <v>68</v>
      </c>
      <c r="O85" s="851">
        <v>2108</v>
      </c>
      <c r="P85" s="839">
        <v>0.86075949367088611</v>
      </c>
      <c r="Q85" s="852">
        <v>31</v>
      </c>
    </row>
    <row r="86" spans="1:17" ht="14.4" customHeight="1" x14ac:dyDescent="0.3">
      <c r="A86" s="833" t="s">
        <v>3182</v>
      </c>
      <c r="B86" s="834" t="s">
        <v>3183</v>
      </c>
      <c r="C86" s="834" t="s">
        <v>2415</v>
      </c>
      <c r="D86" s="834" t="s">
        <v>3278</v>
      </c>
      <c r="E86" s="834" t="s">
        <v>3279</v>
      </c>
      <c r="F86" s="851">
        <v>131</v>
      </c>
      <c r="G86" s="851">
        <v>3537</v>
      </c>
      <c r="H86" s="851">
        <v>1.1909090909090909</v>
      </c>
      <c r="I86" s="851">
        <v>27</v>
      </c>
      <c r="J86" s="851">
        <v>110</v>
      </c>
      <c r="K86" s="851">
        <v>2970</v>
      </c>
      <c r="L86" s="851">
        <v>1</v>
      </c>
      <c r="M86" s="851">
        <v>27</v>
      </c>
      <c r="N86" s="851">
        <v>107</v>
      </c>
      <c r="O86" s="851">
        <v>2996</v>
      </c>
      <c r="P86" s="839">
        <v>1.0087542087542087</v>
      </c>
      <c r="Q86" s="852">
        <v>28</v>
      </c>
    </row>
    <row r="87" spans="1:17" ht="14.4" customHeight="1" x14ac:dyDescent="0.3">
      <c r="A87" s="833" t="s">
        <v>3182</v>
      </c>
      <c r="B87" s="834" t="s">
        <v>3183</v>
      </c>
      <c r="C87" s="834" t="s">
        <v>2415</v>
      </c>
      <c r="D87" s="834" t="s">
        <v>3280</v>
      </c>
      <c r="E87" s="834" t="s">
        <v>3281</v>
      </c>
      <c r="F87" s="851">
        <v>2</v>
      </c>
      <c r="G87" s="851">
        <v>512</v>
      </c>
      <c r="H87" s="851"/>
      <c r="I87" s="851">
        <v>256</v>
      </c>
      <c r="J87" s="851"/>
      <c r="K87" s="851"/>
      <c r="L87" s="851"/>
      <c r="M87" s="851"/>
      <c r="N87" s="851"/>
      <c r="O87" s="851"/>
      <c r="P87" s="839"/>
      <c r="Q87" s="852"/>
    </row>
    <row r="88" spans="1:17" ht="14.4" customHeight="1" x14ac:dyDescent="0.3">
      <c r="A88" s="833" t="s">
        <v>3182</v>
      </c>
      <c r="B88" s="834" t="s">
        <v>3183</v>
      </c>
      <c r="C88" s="834" t="s">
        <v>2415</v>
      </c>
      <c r="D88" s="834" t="s">
        <v>3282</v>
      </c>
      <c r="E88" s="834" t="s">
        <v>3283</v>
      </c>
      <c r="F88" s="851">
        <v>6</v>
      </c>
      <c r="G88" s="851">
        <v>978</v>
      </c>
      <c r="H88" s="851">
        <v>0.54545454545454541</v>
      </c>
      <c r="I88" s="851">
        <v>163</v>
      </c>
      <c r="J88" s="851">
        <v>11</v>
      </c>
      <c r="K88" s="851">
        <v>1793</v>
      </c>
      <c r="L88" s="851">
        <v>1</v>
      </c>
      <c r="M88" s="851">
        <v>163</v>
      </c>
      <c r="N88" s="851">
        <v>20</v>
      </c>
      <c r="O88" s="851">
        <v>3260</v>
      </c>
      <c r="P88" s="839">
        <v>1.8181818181818181</v>
      </c>
      <c r="Q88" s="852">
        <v>163</v>
      </c>
    </row>
    <row r="89" spans="1:17" ht="14.4" customHeight="1" x14ac:dyDescent="0.3">
      <c r="A89" s="833" t="s">
        <v>3182</v>
      </c>
      <c r="B89" s="834" t="s">
        <v>3183</v>
      </c>
      <c r="C89" s="834" t="s">
        <v>2415</v>
      </c>
      <c r="D89" s="834" t="s">
        <v>3284</v>
      </c>
      <c r="E89" s="834" t="s">
        <v>3285</v>
      </c>
      <c r="F89" s="851">
        <v>7</v>
      </c>
      <c r="G89" s="851">
        <v>6090</v>
      </c>
      <c r="H89" s="851">
        <v>0.63490408673894916</v>
      </c>
      <c r="I89" s="851">
        <v>870</v>
      </c>
      <c r="J89" s="851">
        <v>11</v>
      </c>
      <c r="K89" s="851">
        <v>9592</v>
      </c>
      <c r="L89" s="851">
        <v>1</v>
      </c>
      <c r="M89" s="851">
        <v>872</v>
      </c>
      <c r="N89" s="851">
        <v>13</v>
      </c>
      <c r="O89" s="851">
        <v>11414</v>
      </c>
      <c r="P89" s="839">
        <v>1.1899499582985822</v>
      </c>
      <c r="Q89" s="852">
        <v>878</v>
      </c>
    </row>
    <row r="90" spans="1:17" ht="14.4" customHeight="1" x14ac:dyDescent="0.3">
      <c r="A90" s="833" t="s">
        <v>3182</v>
      </c>
      <c r="B90" s="834" t="s">
        <v>3183</v>
      </c>
      <c r="C90" s="834" t="s">
        <v>2415</v>
      </c>
      <c r="D90" s="834" t="s">
        <v>3286</v>
      </c>
      <c r="E90" s="834" t="s">
        <v>3287</v>
      </c>
      <c r="F90" s="851">
        <v>161</v>
      </c>
      <c r="G90" s="851">
        <v>4025</v>
      </c>
      <c r="H90" s="851">
        <v>1.0878378378378379</v>
      </c>
      <c r="I90" s="851">
        <v>25</v>
      </c>
      <c r="J90" s="851">
        <v>148</v>
      </c>
      <c r="K90" s="851">
        <v>3700</v>
      </c>
      <c r="L90" s="851">
        <v>1</v>
      </c>
      <c r="M90" s="851">
        <v>25</v>
      </c>
      <c r="N90" s="851">
        <v>145</v>
      </c>
      <c r="O90" s="851">
        <v>3770</v>
      </c>
      <c r="P90" s="839">
        <v>1.0189189189189189</v>
      </c>
      <c r="Q90" s="852">
        <v>26</v>
      </c>
    </row>
    <row r="91" spans="1:17" ht="14.4" customHeight="1" x14ac:dyDescent="0.3">
      <c r="A91" s="833" t="s">
        <v>3182</v>
      </c>
      <c r="B91" s="834" t="s">
        <v>3183</v>
      </c>
      <c r="C91" s="834" t="s">
        <v>2415</v>
      </c>
      <c r="D91" s="834" t="s">
        <v>3288</v>
      </c>
      <c r="E91" s="834" t="s">
        <v>3289</v>
      </c>
      <c r="F91" s="851">
        <v>2</v>
      </c>
      <c r="G91" s="851">
        <v>66</v>
      </c>
      <c r="H91" s="851">
        <v>1</v>
      </c>
      <c r="I91" s="851">
        <v>33</v>
      </c>
      <c r="J91" s="851">
        <v>2</v>
      </c>
      <c r="K91" s="851">
        <v>66</v>
      </c>
      <c r="L91" s="851">
        <v>1</v>
      </c>
      <c r="M91" s="851">
        <v>33</v>
      </c>
      <c r="N91" s="851">
        <v>4</v>
      </c>
      <c r="O91" s="851">
        <v>132</v>
      </c>
      <c r="P91" s="839">
        <v>2</v>
      </c>
      <c r="Q91" s="852">
        <v>33</v>
      </c>
    </row>
    <row r="92" spans="1:17" ht="14.4" customHeight="1" x14ac:dyDescent="0.3">
      <c r="A92" s="833" t="s">
        <v>3182</v>
      </c>
      <c r="B92" s="834" t="s">
        <v>3183</v>
      </c>
      <c r="C92" s="834" t="s">
        <v>2415</v>
      </c>
      <c r="D92" s="834" t="s">
        <v>3290</v>
      </c>
      <c r="E92" s="834" t="s">
        <v>3291</v>
      </c>
      <c r="F92" s="851"/>
      <c r="G92" s="851"/>
      <c r="H92" s="851"/>
      <c r="I92" s="851"/>
      <c r="J92" s="851">
        <v>1</v>
      </c>
      <c r="K92" s="851">
        <v>205</v>
      </c>
      <c r="L92" s="851">
        <v>1</v>
      </c>
      <c r="M92" s="851">
        <v>205</v>
      </c>
      <c r="N92" s="851"/>
      <c r="O92" s="851"/>
      <c r="P92" s="839"/>
      <c r="Q92" s="852"/>
    </row>
    <row r="93" spans="1:17" ht="14.4" customHeight="1" x14ac:dyDescent="0.3">
      <c r="A93" s="833" t="s">
        <v>3182</v>
      </c>
      <c r="B93" s="834" t="s">
        <v>3183</v>
      </c>
      <c r="C93" s="834" t="s">
        <v>2415</v>
      </c>
      <c r="D93" s="834" t="s">
        <v>3292</v>
      </c>
      <c r="E93" s="834" t="s">
        <v>3293</v>
      </c>
      <c r="F93" s="851">
        <v>4</v>
      </c>
      <c r="G93" s="851">
        <v>104</v>
      </c>
      <c r="H93" s="851">
        <v>1.3333333333333333</v>
      </c>
      <c r="I93" s="851">
        <v>26</v>
      </c>
      <c r="J93" s="851">
        <v>3</v>
      </c>
      <c r="K93" s="851">
        <v>78</v>
      </c>
      <c r="L93" s="851">
        <v>1</v>
      </c>
      <c r="M93" s="851">
        <v>26</v>
      </c>
      <c r="N93" s="851">
        <v>3</v>
      </c>
      <c r="O93" s="851">
        <v>78</v>
      </c>
      <c r="P93" s="839">
        <v>1</v>
      </c>
      <c r="Q93" s="852">
        <v>26</v>
      </c>
    </row>
    <row r="94" spans="1:17" ht="14.4" customHeight="1" x14ac:dyDescent="0.3">
      <c r="A94" s="833" t="s">
        <v>3182</v>
      </c>
      <c r="B94" s="834" t="s">
        <v>3183</v>
      </c>
      <c r="C94" s="834" t="s">
        <v>2415</v>
      </c>
      <c r="D94" s="834" t="s">
        <v>3294</v>
      </c>
      <c r="E94" s="834" t="s">
        <v>3295</v>
      </c>
      <c r="F94" s="851">
        <v>17</v>
      </c>
      <c r="G94" s="851">
        <v>1428</v>
      </c>
      <c r="H94" s="851">
        <v>1.5454545454545454</v>
      </c>
      <c r="I94" s="851">
        <v>84</v>
      </c>
      <c r="J94" s="851">
        <v>11</v>
      </c>
      <c r="K94" s="851">
        <v>924</v>
      </c>
      <c r="L94" s="851">
        <v>1</v>
      </c>
      <c r="M94" s="851">
        <v>84</v>
      </c>
      <c r="N94" s="851">
        <v>6</v>
      </c>
      <c r="O94" s="851">
        <v>504</v>
      </c>
      <c r="P94" s="839">
        <v>0.54545454545454541</v>
      </c>
      <c r="Q94" s="852">
        <v>84</v>
      </c>
    </row>
    <row r="95" spans="1:17" ht="14.4" customHeight="1" x14ac:dyDescent="0.3">
      <c r="A95" s="833" t="s">
        <v>3182</v>
      </c>
      <c r="B95" s="834" t="s">
        <v>3183</v>
      </c>
      <c r="C95" s="834" t="s">
        <v>2415</v>
      </c>
      <c r="D95" s="834" t="s">
        <v>3296</v>
      </c>
      <c r="E95" s="834" t="s">
        <v>3297</v>
      </c>
      <c r="F95" s="851">
        <v>7</v>
      </c>
      <c r="G95" s="851">
        <v>1232</v>
      </c>
      <c r="H95" s="851">
        <v>0.53846153846153844</v>
      </c>
      <c r="I95" s="851">
        <v>176</v>
      </c>
      <c r="J95" s="851">
        <v>13</v>
      </c>
      <c r="K95" s="851">
        <v>2288</v>
      </c>
      <c r="L95" s="851">
        <v>1</v>
      </c>
      <c r="M95" s="851">
        <v>176</v>
      </c>
      <c r="N95" s="851">
        <v>19</v>
      </c>
      <c r="O95" s="851">
        <v>3363</v>
      </c>
      <c r="P95" s="839">
        <v>1.4698426573426573</v>
      </c>
      <c r="Q95" s="852">
        <v>177</v>
      </c>
    </row>
    <row r="96" spans="1:17" ht="14.4" customHeight="1" x14ac:dyDescent="0.3">
      <c r="A96" s="833" t="s">
        <v>3182</v>
      </c>
      <c r="B96" s="834" t="s">
        <v>3183</v>
      </c>
      <c r="C96" s="834" t="s">
        <v>2415</v>
      </c>
      <c r="D96" s="834" t="s">
        <v>3298</v>
      </c>
      <c r="E96" s="834" t="s">
        <v>3299</v>
      </c>
      <c r="F96" s="851">
        <v>1</v>
      </c>
      <c r="G96" s="851">
        <v>15</v>
      </c>
      <c r="H96" s="851">
        <v>0.5</v>
      </c>
      <c r="I96" s="851">
        <v>15</v>
      </c>
      <c r="J96" s="851">
        <v>2</v>
      </c>
      <c r="K96" s="851">
        <v>30</v>
      </c>
      <c r="L96" s="851">
        <v>1</v>
      </c>
      <c r="M96" s="851">
        <v>15</v>
      </c>
      <c r="N96" s="851">
        <v>3</v>
      </c>
      <c r="O96" s="851">
        <v>48</v>
      </c>
      <c r="P96" s="839">
        <v>1.6</v>
      </c>
      <c r="Q96" s="852">
        <v>16</v>
      </c>
    </row>
    <row r="97" spans="1:17" ht="14.4" customHeight="1" x14ac:dyDescent="0.3">
      <c r="A97" s="833" t="s">
        <v>3182</v>
      </c>
      <c r="B97" s="834" t="s">
        <v>3183</v>
      </c>
      <c r="C97" s="834" t="s">
        <v>2415</v>
      </c>
      <c r="D97" s="834" t="s">
        <v>3300</v>
      </c>
      <c r="E97" s="834" t="s">
        <v>3301</v>
      </c>
      <c r="F97" s="851">
        <v>15</v>
      </c>
      <c r="G97" s="851">
        <v>345</v>
      </c>
      <c r="H97" s="851">
        <v>3</v>
      </c>
      <c r="I97" s="851">
        <v>23</v>
      </c>
      <c r="J97" s="851">
        <v>5</v>
      </c>
      <c r="K97" s="851">
        <v>115</v>
      </c>
      <c r="L97" s="851">
        <v>1</v>
      </c>
      <c r="M97" s="851">
        <v>23</v>
      </c>
      <c r="N97" s="851">
        <v>5</v>
      </c>
      <c r="O97" s="851">
        <v>115</v>
      </c>
      <c r="P97" s="839">
        <v>1</v>
      </c>
      <c r="Q97" s="852">
        <v>23</v>
      </c>
    </row>
    <row r="98" spans="1:17" ht="14.4" customHeight="1" x14ac:dyDescent="0.3">
      <c r="A98" s="833" t="s">
        <v>3182</v>
      </c>
      <c r="B98" s="834" t="s">
        <v>3183</v>
      </c>
      <c r="C98" s="834" t="s">
        <v>2415</v>
      </c>
      <c r="D98" s="834" t="s">
        <v>3302</v>
      </c>
      <c r="E98" s="834" t="s">
        <v>3303</v>
      </c>
      <c r="F98" s="851"/>
      <c r="G98" s="851"/>
      <c r="H98" s="851"/>
      <c r="I98" s="851"/>
      <c r="J98" s="851">
        <v>1</v>
      </c>
      <c r="K98" s="851">
        <v>37</v>
      </c>
      <c r="L98" s="851">
        <v>1</v>
      </c>
      <c r="M98" s="851">
        <v>37</v>
      </c>
      <c r="N98" s="851"/>
      <c r="O98" s="851"/>
      <c r="P98" s="839"/>
      <c r="Q98" s="852"/>
    </row>
    <row r="99" spans="1:17" ht="14.4" customHeight="1" x14ac:dyDescent="0.3">
      <c r="A99" s="833" t="s">
        <v>3182</v>
      </c>
      <c r="B99" s="834" t="s">
        <v>3183</v>
      </c>
      <c r="C99" s="834" t="s">
        <v>2415</v>
      </c>
      <c r="D99" s="834" t="s">
        <v>3304</v>
      </c>
      <c r="E99" s="834" t="s">
        <v>3305</v>
      </c>
      <c r="F99" s="851">
        <v>650</v>
      </c>
      <c r="G99" s="851">
        <v>14950</v>
      </c>
      <c r="H99" s="851">
        <v>1.015625</v>
      </c>
      <c r="I99" s="851">
        <v>23</v>
      </c>
      <c r="J99" s="851">
        <v>640</v>
      </c>
      <c r="K99" s="851">
        <v>14720</v>
      </c>
      <c r="L99" s="851">
        <v>1</v>
      </c>
      <c r="M99" s="851">
        <v>23</v>
      </c>
      <c r="N99" s="851">
        <v>645</v>
      </c>
      <c r="O99" s="851">
        <v>14835</v>
      </c>
      <c r="P99" s="839">
        <v>1.0078125</v>
      </c>
      <c r="Q99" s="852">
        <v>23</v>
      </c>
    </row>
    <row r="100" spans="1:17" ht="14.4" customHeight="1" x14ac:dyDescent="0.3">
      <c r="A100" s="833" t="s">
        <v>3182</v>
      </c>
      <c r="B100" s="834" t="s">
        <v>3183</v>
      </c>
      <c r="C100" s="834" t="s">
        <v>2415</v>
      </c>
      <c r="D100" s="834" t="s">
        <v>3306</v>
      </c>
      <c r="E100" s="834" t="s">
        <v>3307</v>
      </c>
      <c r="F100" s="851"/>
      <c r="G100" s="851"/>
      <c r="H100" s="851"/>
      <c r="I100" s="851"/>
      <c r="J100" s="851"/>
      <c r="K100" s="851"/>
      <c r="L100" s="851"/>
      <c r="M100" s="851"/>
      <c r="N100" s="851">
        <v>1</v>
      </c>
      <c r="O100" s="851">
        <v>402</v>
      </c>
      <c r="P100" s="839"/>
      <c r="Q100" s="852">
        <v>402</v>
      </c>
    </row>
    <row r="101" spans="1:17" ht="14.4" customHeight="1" x14ac:dyDescent="0.3">
      <c r="A101" s="833" t="s">
        <v>3182</v>
      </c>
      <c r="B101" s="834" t="s">
        <v>3183</v>
      </c>
      <c r="C101" s="834" t="s">
        <v>2415</v>
      </c>
      <c r="D101" s="834" t="s">
        <v>3308</v>
      </c>
      <c r="E101" s="834" t="s">
        <v>3309</v>
      </c>
      <c r="F101" s="851">
        <v>1</v>
      </c>
      <c r="G101" s="851">
        <v>171</v>
      </c>
      <c r="H101" s="851"/>
      <c r="I101" s="851">
        <v>171</v>
      </c>
      <c r="J101" s="851"/>
      <c r="K101" s="851"/>
      <c r="L101" s="851"/>
      <c r="M101" s="851"/>
      <c r="N101" s="851"/>
      <c r="O101" s="851"/>
      <c r="P101" s="839"/>
      <c r="Q101" s="852"/>
    </row>
    <row r="102" spans="1:17" ht="14.4" customHeight="1" x14ac:dyDescent="0.3">
      <c r="A102" s="833" t="s">
        <v>3182</v>
      </c>
      <c r="B102" s="834" t="s">
        <v>3183</v>
      </c>
      <c r="C102" s="834" t="s">
        <v>2415</v>
      </c>
      <c r="D102" s="834" t="s">
        <v>3310</v>
      </c>
      <c r="E102" s="834" t="s">
        <v>3311</v>
      </c>
      <c r="F102" s="851">
        <v>1</v>
      </c>
      <c r="G102" s="851">
        <v>327</v>
      </c>
      <c r="H102" s="851"/>
      <c r="I102" s="851">
        <v>327</v>
      </c>
      <c r="J102" s="851"/>
      <c r="K102" s="851"/>
      <c r="L102" s="851"/>
      <c r="M102" s="851"/>
      <c r="N102" s="851">
        <v>2</v>
      </c>
      <c r="O102" s="851">
        <v>656</v>
      </c>
      <c r="P102" s="839"/>
      <c r="Q102" s="852">
        <v>328</v>
      </c>
    </row>
    <row r="103" spans="1:17" ht="14.4" customHeight="1" x14ac:dyDescent="0.3">
      <c r="A103" s="833" t="s">
        <v>3182</v>
      </c>
      <c r="B103" s="834" t="s">
        <v>3183</v>
      </c>
      <c r="C103" s="834" t="s">
        <v>2415</v>
      </c>
      <c r="D103" s="834" t="s">
        <v>3312</v>
      </c>
      <c r="E103" s="834" t="s">
        <v>3313</v>
      </c>
      <c r="F103" s="851">
        <v>1</v>
      </c>
      <c r="G103" s="851">
        <v>331</v>
      </c>
      <c r="H103" s="851"/>
      <c r="I103" s="851">
        <v>331</v>
      </c>
      <c r="J103" s="851"/>
      <c r="K103" s="851"/>
      <c r="L103" s="851"/>
      <c r="M103" s="851"/>
      <c r="N103" s="851"/>
      <c r="O103" s="851"/>
      <c r="P103" s="839"/>
      <c r="Q103" s="852"/>
    </row>
    <row r="104" spans="1:17" ht="14.4" customHeight="1" x14ac:dyDescent="0.3">
      <c r="A104" s="833" t="s">
        <v>3182</v>
      </c>
      <c r="B104" s="834" t="s">
        <v>3183</v>
      </c>
      <c r="C104" s="834" t="s">
        <v>2415</v>
      </c>
      <c r="D104" s="834" t="s">
        <v>3314</v>
      </c>
      <c r="E104" s="834" t="s">
        <v>3315</v>
      </c>
      <c r="F104" s="851">
        <v>9</v>
      </c>
      <c r="G104" s="851">
        <v>261</v>
      </c>
      <c r="H104" s="851">
        <v>1.2857142857142858</v>
      </c>
      <c r="I104" s="851">
        <v>29</v>
      </c>
      <c r="J104" s="851">
        <v>7</v>
      </c>
      <c r="K104" s="851">
        <v>203</v>
      </c>
      <c r="L104" s="851">
        <v>1</v>
      </c>
      <c r="M104" s="851">
        <v>29</v>
      </c>
      <c r="N104" s="851">
        <v>4</v>
      </c>
      <c r="O104" s="851">
        <v>116</v>
      </c>
      <c r="P104" s="839">
        <v>0.5714285714285714</v>
      </c>
      <c r="Q104" s="852">
        <v>29</v>
      </c>
    </row>
    <row r="105" spans="1:17" ht="14.4" customHeight="1" x14ac:dyDescent="0.3">
      <c r="A105" s="833" t="s">
        <v>3182</v>
      </c>
      <c r="B105" s="834" t="s">
        <v>3183</v>
      </c>
      <c r="C105" s="834" t="s">
        <v>2415</v>
      </c>
      <c r="D105" s="834" t="s">
        <v>3316</v>
      </c>
      <c r="E105" s="834" t="s">
        <v>3317</v>
      </c>
      <c r="F105" s="851">
        <v>7</v>
      </c>
      <c r="G105" s="851">
        <v>1246</v>
      </c>
      <c r="H105" s="851">
        <v>2.3333333333333335</v>
      </c>
      <c r="I105" s="851">
        <v>178</v>
      </c>
      <c r="J105" s="851">
        <v>3</v>
      </c>
      <c r="K105" s="851">
        <v>534</v>
      </c>
      <c r="L105" s="851">
        <v>1</v>
      </c>
      <c r="M105" s="851">
        <v>178</v>
      </c>
      <c r="N105" s="851">
        <v>1</v>
      </c>
      <c r="O105" s="851">
        <v>179</v>
      </c>
      <c r="P105" s="839">
        <v>0.33520599250936328</v>
      </c>
      <c r="Q105" s="852">
        <v>179</v>
      </c>
    </row>
    <row r="106" spans="1:17" ht="14.4" customHeight="1" x14ac:dyDescent="0.3">
      <c r="A106" s="833" t="s">
        <v>3182</v>
      </c>
      <c r="B106" s="834" t="s">
        <v>3183</v>
      </c>
      <c r="C106" s="834" t="s">
        <v>2415</v>
      </c>
      <c r="D106" s="834" t="s">
        <v>3318</v>
      </c>
      <c r="E106" s="834" t="s">
        <v>3319</v>
      </c>
      <c r="F106" s="851">
        <v>1</v>
      </c>
      <c r="G106" s="851">
        <v>199</v>
      </c>
      <c r="H106" s="851"/>
      <c r="I106" s="851">
        <v>199</v>
      </c>
      <c r="J106" s="851"/>
      <c r="K106" s="851"/>
      <c r="L106" s="851"/>
      <c r="M106" s="851"/>
      <c r="N106" s="851"/>
      <c r="O106" s="851"/>
      <c r="P106" s="839"/>
      <c r="Q106" s="852"/>
    </row>
    <row r="107" spans="1:17" ht="14.4" customHeight="1" x14ac:dyDescent="0.3">
      <c r="A107" s="833" t="s">
        <v>3182</v>
      </c>
      <c r="B107" s="834" t="s">
        <v>3183</v>
      </c>
      <c r="C107" s="834" t="s">
        <v>2415</v>
      </c>
      <c r="D107" s="834" t="s">
        <v>3320</v>
      </c>
      <c r="E107" s="834" t="s">
        <v>3321</v>
      </c>
      <c r="F107" s="851">
        <v>1</v>
      </c>
      <c r="G107" s="851">
        <v>19</v>
      </c>
      <c r="H107" s="851">
        <v>1</v>
      </c>
      <c r="I107" s="851">
        <v>19</v>
      </c>
      <c r="J107" s="851">
        <v>1</v>
      </c>
      <c r="K107" s="851">
        <v>19</v>
      </c>
      <c r="L107" s="851">
        <v>1</v>
      </c>
      <c r="M107" s="851">
        <v>19</v>
      </c>
      <c r="N107" s="851"/>
      <c r="O107" s="851"/>
      <c r="P107" s="839"/>
      <c r="Q107" s="852"/>
    </row>
    <row r="108" spans="1:17" ht="14.4" customHeight="1" x14ac:dyDescent="0.3">
      <c r="A108" s="833" t="s">
        <v>3182</v>
      </c>
      <c r="B108" s="834" t="s">
        <v>3183</v>
      </c>
      <c r="C108" s="834" t="s">
        <v>2415</v>
      </c>
      <c r="D108" s="834" t="s">
        <v>3322</v>
      </c>
      <c r="E108" s="834" t="s">
        <v>3323</v>
      </c>
      <c r="F108" s="851">
        <v>15</v>
      </c>
      <c r="G108" s="851">
        <v>300</v>
      </c>
      <c r="H108" s="851">
        <v>1.0714285714285714</v>
      </c>
      <c r="I108" s="851">
        <v>20</v>
      </c>
      <c r="J108" s="851">
        <v>14</v>
      </c>
      <c r="K108" s="851">
        <v>280</v>
      </c>
      <c r="L108" s="851">
        <v>1</v>
      </c>
      <c r="M108" s="851">
        <v>20</v>
      </c>
      <c r="N108" s="851">
        <v>9</v>
      </c>
      <c r="O108" s="851">
        <v>180</v>
      </c>
      <c r="P108" s="839">
        <v>0.6428571428571429</v>
      </c>
      <c r="Q108" s="852">
        <v>20</v>
      </c>
    </row>
    <row r="109" spans="1:17" ht="14.4" customHeight="1" x14ac:dyDescent="0.3">
      <c r="A109" s="833" t="s">
        <v>3182</v>
      </c>
      <c r="B109" s="834" t="s">
        <v>3183</v>
      </c>
      <c r="C109" s="834" t="s">
        <v>2415</v>
      </c>
      <c r="D109" s="834" t="s">
        <v>3324</v>
      </c>
      <c r="E109" s="834" t="s">
        <v>3325</v>
      </c>
      <c r="F109" s="851">
        <v>1</v>
      </c>
      <c r="G109" s="851">
        <v>186</v>
      </c>
      <c r="H109" s="851"/>
      <c r="I109" s="851">
        <v>186</v>
      </c>
      <c r="J109" s="851"/>
      <c r="K109" s="851"/>
      <c r="L109" s="851"/>
      <c r="M109" s="851"/>
      <c r="N109" s="851"/>
      <c r="O109" s="851"/>
      <c r="P109" s="839"/>
      <c r="Q109" s="852"/>
    </row>
    <row r="110" spans="1:17" ht="14.4" customHeight="1" x14ac:dyDescent="0.3">
      <c r="A110" s="833" t="s">
        <v>3182</v>
      </c>
      <c r="B110" s="834" t="s">
        <v>3183</v>
      </c>
      <c r="C110" s="834" t="s">
        <v>2415</v>
      </c>
      <c r="D110" s="834" t="s">
        <v>3326</v>
      </c>
      <c r="E110" s="834" t="s">
        <v>3327</v>
      </c>
      <c r="F110" s="851">
        <v>2</v>
      </c>
      <c r="G110" s="851">
        <v>376</v>
      </c>
      <c r="H110" s="851"/>
      <c r="I110" s="851">
        <v>188</v>
      </c>
      <c r="J110" s="851"/>
      <c r="K110" s="851"/>
      <c r="L110" s="851"/>
      <c r="M110" s="851"/>
      <c r="N110" s="851"/>
      <c r="O110" s="851"/>
      <c r="P110" s="839"/>
      <c r="Q110" s="852"/>
    </row>
    <row r="111" spans="1:17" ht="14.4" customHeight="1" x14ac:dyDescent="0.3">
      <c r="A111" s="833" t="s">
        <v>3182</v>
      </c>
      <c r="B111" s="834" t="s">
        <v>3183</v>
      </c>
      <c r="C111" s="834" t="s">
        <v>2415</v>
      </c>
      <c r="D111" s="834" t="s">
        <v>3328</v>
      </c>
      <c r="E111" s="834" t="s">
        <v>3329</v>
      </c>
      <c r="F111" s="851">
        <v>2</v>
      </c>
      <c r="G111" s="851">
        <v>536</v>
      </c>
      <c r="H111" s="851">
        <v>2</v>
      </c>
      <c r="I111" s="851">
        <v>268</v>
      </c>
      <c r="J111" s="851">
        <v>1</v>
      </c>
      <c r="K111" s="851">
        <v>268</v>
      </c>
      <c r="L111" s="851">
        <v>1</v>
      </c>
      <c r="M111" s="851">
        <v>268</v>
      </c>
      <c r="N111" s="851"/>
      <c r="O111" s="851"/>
      <c r="P111" s="839"/>
      <c r="Q111" s="852"/>
    </row>
    <row r="112" spans="1:17" ht="14.4" customHeight="1" x14ac:dyDescent="0.3">
      <c r="A112" s="833" t="s">
        <v>3182</v>
      </c>
      <c r="B112" s="834" t="s">
        <v>3183</v>
      </c>
      <c r="C112" s="834" t="s">
        <v>2415</v>
      </c>
      <c r="D112" s="834" t="s">
        <v>3330</v>
      </c>
      <c r="E112" s="834" t="s">
        <v>3331</v>
      </c>
      <c r="F112" s="851">
        <v>6</v>
      </c>
      <c r="G112" s="851">
        <v>978</v>
      </c>
      <c r="H112" s="851">
        <v>0.54545454545454541</v>
      </c>
      <c r="I112" s="851">
        <v>163</v>
      </c>
      <c r="J112" s="851">
        <v>11</v>
      </c>
      <c r="K112" s="851">
        <v>1793</v>
      </c>
      <c r="L112" s="851">
        <v>1</v>
      </c>
      <c r="M112" s="851">
        <v>163</v>
      </c>
      <c r="N112" s="851">
        <v>20</v>
      </c>
      <c r="O112" s="851">
        <v>3260</v>
      </c>
      <c r="P112" s="839">
        <v>1.8181818181818181</v>
      </c>
      <c r="Q112" s="852">
        <v>163</v>
      </c>
    </row>
    <row r="113" spans="1:17" ht="14.4" customHeight="1" x14ac:dyDescent="0.3">
      <c r="A113" s="833" t="s">
        <v>3182</v>
      </c>
      <c r="B113" s="834" t="s">
        <v>3183</v>
      </c>
      <c r="C113" s="834" t="s">
        <v>2415</v>
      </c>
      <c r="D113" s="834" t="s">
        <v>3332</v>
      </c>
      <c r="E113" s="834" t="s">
        <v>3333</v>
      </c>
      <c r="F113" s="851">
        <v>1</v>
      </c>
      <c r="G113" s="851">
        <v>174</v>
      </c>
      <c r="H113" s="851"/>
      <c r="I113" s="851">
        <v>174</v>
      </c>
      <c r="J113" s="851"/>
      <c r="K113" s="851"/>
      <c r="L113" s="851"/>
      <c r="M113" s="851"/>
      <c r="N113" s="851"/>
      <c r="O113" s="851"/>
      <c r="P113" s="839"/>
      <c r="Q113" s="852"/>
    </row>
    <row r="114" spans="1:17" ht="14.4" customHeight="1" x14ac:dyDescent="0.3">
      <c r="A114" s="833" t="s">
        <v>3182</v>
      </c>
      <c r="B114" s="834" t="s">
        <v>3183</v>
      </c>
      <c r="C114" s="834" t="s">
        <v>2415</v>
      </c>
      <c r="D114" s="834" t="s">
        <v>3334</v>
      </c>
      <c r="E114" s="834" t="s">
        <v>3335</v>
      </c>
      <c r="F114" s="851"/>
      <c r="G114" s="851"/>
      <c r="H114" s="851"/>
      <c r="I114" s="851"/>
      <c r="J114" s="851">
        <v>1</v>
      </c>
      <c r="K114" s="851">
        <v>84</v>
      </c>
      <c r="L114" s="851">
        <v>1</v>
      </c>
      <c r="M114" s="851">
        <v>84</v>
      </c>
      <c r="N114" s="851"/>
      <c r="O114" s="851"/>
      <c r="P114" s="839"/>
      <c r="Q114" s="852"/>
    </row>
    <row r="115" spans="1:17" ht="14.4" customHeight="1" x14ac:dyDescent="0.3">
      <c r="A115" s="833" t="s">
        <v>3182</v>
      </c>
      <c r="B115" s="834" t="s">
        <v>3183</v>
      </c>
      <c r="C115" s="834" t="s">
        <v>2415</v>
      </c>
      <c r="D115" s="834" t="s">
        <v>3336</v>
      </c>
      <c r="E115" s="834" t="s">
        <v>3337</v>
      </c>
      <c r="F115" s="851"/>
      <c r="G115" s="851"/>
      <c r="H115" s="851"/>
      <c r="I115" s="851"/>
      <c r="J115" s="851"/>
      <c r="K115" s="851"/>
      <c r="L115" s="851"/>
      <c r="M115" s="851"/>
      <c r="N115" s="851">
        <v>1</v>
      </c>
      <c r="O115" s="851">
        <v>22</v>
      </c>
      <c r="P115" s="839"/>
      <c r="Q115" s="852">
        <v>22</v>
      </c>
    </row>
    <row r="116" spans="1:17" ht="14.4" customHeight="1" x14ac:dyDescent="0.3">
      <c r="A116" s="833" t="s">
        <v>3182</v>
      </c>
      <c r="B116" s="834" t="s">
        <v>3183</v>
      </c>
      <c r="C116" s="834" t="s">
        <v>2415</v>
      </c>
      <c r="D116" s="834" t="s">
        <v>3338</v>
      </c>
      <c r="E116" s="834" t="s">
        <v>3339</v>
      </c>
      <c r="F116" s="851">
        <v>17</v>
      </c>
      <c r="G116" s="851">
        <v>374</v>
      </c>
      <c r="H116" s="851">
        <v>3.4</v>
      </c>
      <c r="I116" s="851">
        <v>22</v>
      </c>
      <c r="J116" s="851">
        <v>5</v>
      </c>
      <c r="K116" s="851">
        <v>110</v>
      </c>
      <c r="L116" s="851">
        <v>1</v>
      </c>
      <c r="M116" s="851">
        <v>22</v>
      </c>
      <c r="N116" s="851">
        <v>7</v>
      </c>
      <c r="O116" s="851">
        <v>154</v>
      </c>
      <c r="P116" s="839">
        <v>1.4</v>
      </c>
      <c r="Q116" s="852">
        <v>22</v>
      </c>
    </row>
    <row r="117" spans="1:17" ht="14.4" customHeight="1" x14ac:dyDescent="0.3">
      <c r="A117" s="833" t="s">
        <v>3182</v>
      </c>
      <c r="B117" s="834" t="s">
        <v>3183</v>
      </c>
      <c r="C117" s="834" t="s">
        <v>2415</v>
      </c>
      <c r="D117" s="834" t="s">
        <v>3340</v>
      </c>
      <c r="E117" s="834" t="s">
        <v>3341</v>
      </c>
      <c r="F117" s="851">
        <v>2</v>
      </c>
      <c r="G117" s="851">
        <v>990</v>
      </c>
      <c r="H117" s="851"/>
      <c r="I117" s="851">
        <v>495</v>
      </c>
      <c r="J117" s="851"/>
      <c r="K117" s="851"/>
      <c r="L117" s="851"/>
      <c r="M117" s="851"/>
      <c r="N117" s="851"/>
      <c r="O117" s="851"/>
      <c r="P117" s="839"/>
      <c r="Q117" s="852"/>
    </row>
    <row r="118" spans="1:17" ht="14.4" customHeight="1" x14ac:dyDescent="0.3">
      <c r="A118" s="833" t="s">
        <v>3182</v>
      </c>
      <c r="B118" s="834" t="s">
        <v>3183</v>
      </c>
      <c r="C118" s="834" t="s">
        <v>2415</v>
      </c>
      <c r="D118" s="834" t="s">
        <v>3342</v>
      </c>
      <c r="E118" s="834" t="s">
        <v>3343</v>
      </c>
      <c r="F118" s="851">
        <v>12</v>
      </c>
      <c r="G118" s="851">
        <v>2016</v>
      </c>
      <c r="H118" s="851">
        <v>1.2</v>
      </c>
      <c r="I118" s="851">
        <v>168</v>
      </c>
      <c r="J118" s="851">
        <v>10</v>
      </c>
      <c r="K118" s="851">
        <v>1680</v>
      </c>
      <c r="L118" s="851">
        <v>1</v>
      </c>
      <c r="M118" s="851">
        <v>168</v>
      </c>
      <c r="N118" s="851">
        <v>2</v>
      </c>
      <c r="O118" s="851">
        <v>336</v>
      </c>
      <c r="P118" s="839">
        <v>0.2</v>
      </c>
      <c r="Q118" s="852">
        <v>168</v>
      </c>
    </row>
    <row r="119" spans="1:17" ht="14.4" customHeight="1" x14ac:dyDescent="0.3">
      <c r="A119" s="833" t="s">
        <v>3182</v>
      </c>
      <c r="B119" s="834" t="s">
        <v>3183</v>
      </c>
      <c r="C119" s="834" t="s">
        <v>2415</v>
      </c>
      <c r="D119" s="834" t="s">
        <v>3344</v>
      </c>
      <c r="E119" s="834" t="s">
        <v>3345</v>
      </c>
      <c r="F119" s="851">
        <v>1</v>
      </c>
      <c r="G119" s="851">
        <v>23</v>
      </c>
      <c r="H119" s="851">
        <v>0.33333333333333331</v>
      </c>
      <c r="I119" s="851">
        <v>23</v>
      </c>
      <c r="J119" s="851">
        <v>3</v>
      </c>
      <c r="K119" s="851">
        <v>69</v>
      </c>
      <c r="L119" s="851">
        <v>1</v>
      </c>
      <c r="M119" s="851">
        <v>23</v>
      </c>
      <c r="N119" s="851">
        <v>1</v>
      </c>
      <c r="O119" s="851">
        <v>23</v>
      </c>
      <c r="P119" s="839">
        <v>0.33333333333333331</v>
      </c>
      <c r="Q119" s="852">
        <v>23</v>
      </c>
    </row>
    <row r="120" spans="1:17" ht="14.4" customHeight="1" x14ac:dyDescent="0.3">
      <c r="A120" s="833" t="s">
        <v>3182</v>
      </c>
      <c r="B120" s="834" t="s">
        <v>3183</v>
      </c>
      <c r="C120" s="834" t="s">
        <v>2415</v>
      </c>
      <c r="D120" s="834" t="s">
        <v>3346</v>
      </c>
      <c r="E120" s="834" t="s">
        <v>3347</v>
      </c>
      <c r="F120" s="851">
        <v>2</v>
      </c>
      <c r="G120" s="851">
        <v>336</v>
      </c>
      <c r="H120" s="851"/>
      <c r="I120" s="851">
        <v>168</v>
      </c>
      <c r="J120" s="851"/>
      <c r="K120" s="851"/>
      <c r="L120" s="851"/>
      <c r="M120" s="851"/>
      <c r="N120" s="851"/>
      <c r="O120" s="851"/>
      <c r="P120" s="839"/>
      <c r="Q120" s="852"/>
    </row>
    <row r="121" spans="1:17" ht="14.4" customHeight="1" x14ac:dyDescent="0.3">
      <c r="A121" s="833" t="s">
        <v>3182</v>
      </c>
      <c r="B121" s="834" t="s">
        <v>3183</v>
      </c>
      <c r="C121" s="834" t="s">
        <v>2415</v>
      </c>
      <c r="D121" s="834" t="s">
        <v>3348</v>
      </c>
      <c r="E121" s="834" t="s">
        <v>3349</v>
      </c>
      <c r="F121" s="851"/>
      <c r="G121" s="851"/>
      <c r="H121" s="851"/>
      <c r="I121" s="851"/>
      <c r="J121" s="851"/>
      <c r="K121" s="851"/>
      <c r="L121" s="851"/>
      <c r="M121" s="851"/>
      <c r="N121" s="851">
        <v>2</v>
      </c>
      <c r="O121" s="851">
        <v>268</v>
      </c>
      <c r="P121" s="839"/>
      <c r="Q121" s="852">
        <v>134</v>
      </c>
    </row>
    <row r="122" spans="1:17" ht="14.4" customHeight="1" x14ac:dyDescent="0.3">
      <c r="A122" s="833" t="s">
        <v>3182</v>
      </c>
      <c r="B122" s="834" t="s">
        <v>3183</v>
      </c>
      <c r="C122" s="834" t="s">
        <v>2415</v>
      </c>
      <c r="D122" s="834" t="s">
        <v>3350</v>
      </c>
      <c r="E122" s="834" t="s">
        <v>3351</v>
      </c>
      <c r="F122" s="851">
        <v>4</v>
      </c>
      <c r="G122" s="851">
        <v>1176</v>
      </c>
      <c r="H122" s="851">
        <v>0.44293785310734463</v>
      </c>
      <c r="I122" s="851">
        <v>294</v>
      </c>
      <c r="J122" s="851">
        <v>9</v>
      </c>
      <c r="K122" s="851">
        <v>2655</v>
      </c>
      <c r="L122" s="851">
        <v>1</v>
      </c>
      <c r="M122" s="851">
        <v>295</v>
      </c>
      <c r="N122" s="851">
        <v>6</v>
      </c>
      <c r="O122" s="851">
        <v>1776</v>
      </c>
      <c r="P122" s="839">
        <v>0.66892655367231635</v>
      </c>
      <c r="Q122" s="852">
        <v>296</v>
      </c>
    </row>
    <row r="123" spans="1:17" ht="14.4" customHeight="1" x14ac:dyDescent="0.3">
      <c r="A123" s="833" t="s">
        <v>3182</v>
      </c>
      <c r="B123" s="834" t="s">
        <v>3183</v>
      </c>
      <c r="C123" s="834" t="s">
        <v>2415</v>
      </c>
      <c r="D123" s="834" t="s">
        <v>3352</v>
      </c>
      <c r="E123" s="834" t="s">
        <v>3353</v>
      </c>
      <c r="F123" s="851">
        <v>1</v>
      </c>
      <c r="G123" s="851">
        <v>45</v>
      </c>
      <c r="H123" s="851">
        <v>1</v>
      </c>
      <c r="I123" s="851">
        <v>45</v>
      </c>
      <c r="J123" s="851">
        <v>1</v>
      </c>
      <c r="K123" s="851">
        <v>45</v>
      </c>
      <c r="L123" s="851">
        <v>1</v>
      </c>
      <c r="M123" s="851">
        <v>45</v>
      </c>
      <c r="N123" s="851">
        <v>2</v>
      </c>
      <c r="O123" s="851">
        <v>90</v>
      </c>
      <c r="P123" s="839">
        <v>2</v>
      </c>
      <c r="Q123" s="852">
        <v>45</v>
      </c>
    </row>
    <row r="124" spans="1:17" ht="14.4" customHeight="1" x14ac:dyDescent="0.3">
      <c r="A124" s="833" t="s">
        <v>3182</v>
      </c>
      <c r="B124" s="834" t="s">
        <v>3183</v>
      </c>
      <c r="C124" s="834" t="s">
        <v>2415</v>
      </c>
      <c r="D124" s="834" t="s">
        <v>3354</v>
      </c>
      <c r="E124" s="834" t="s">
        <v>3355</v>
      </c>
      <c r="F124" s="851">
        <v>42</v>
      </c>
      <c r="G124" s="851">
        <v>1932</v>
      </c>
      <c r="H124" s="851">
        <v>1.1052631578947369</v>
      </c>
      <c r="I124" s="851">
        <v>46</v>
      </c>
      <c r="J124" s="851">
        <v>38</v>
      </c>
      <c r="K124" s="851">
        <v>1748</v>
      </c>
      <c r="L124" s="851">
        <v>1</v>
      </c>
      <c r="M124" s="851">
        <v>46</v>
      </c>
      <c r="N124" s="851">
        <v>7</v>
      </c>
      <c r="O124" s="851">
        <v>322</v>
      </c>
      <c r="P124" s="839">
        <v>0.18421052631578946</v>
      </c>
      <c r="Q124" s="852">
        <v>46</v>
      </c>
    </row>
    <row r="125" spans="1:17" ht="14.4" customHeight="1" x14ac:dyDescent="0.3">
      <c r="A125" s="833" t="s">
        <v>3182</v>
      </c>
      <c r="B125" s="834" t="s">
        <v>3183</v>
      </c>
      <c r="C125" s="834" t="s">
        <v>2415</v>
      </c>
      <c r="D125" s="834" t="s">
        <v>3356</v>
      </c>
      <c r="E125" s="834" t="s">
        <v>3357</v>
      </c>
      <c r="F125" s="851">
        <v>1</v>
      </c>
      <c r="G125" s="851">
        <v>310</v>
      </c>
      <c r="H125" s="851"/>
      <c r="I125" s="851">
        <v>310</v>
      </c>
      <c r="J125" s="851"/>
      <c r="K125" s="851"/>
      <c r="L125" s="851"/>
      <c r="M125" s="851"/>
      <c r="N125" s="851"/>
      <c r="O125" s="851"/>
      <c r="P125" s="839"/>
      <c r="Q125" s="852"/>
    </row>
    <row r="126" spans="1:17" ht="14.4" customHeight="1" x14ac:dyDescent="0.3">
      <c r="A126" s="833" t="s">
        <v>3182</v>
      </c>
      <c r="B126" s="834" t="s">
        <v>3183</v>
      </c>
      <c r="C126" s="834" t="s">
        <v>2415</v>
      </c>
      <c r="D126" s="834" t="s">
        <v>3358</v>
      </c>
      <c r="E126" s="834" t="s">
        <v>3359</v>
      </c>
      <c r="F126" s="851">
        <v>1</v>
      </c>
      <c r="G126" s="851">
        <v>31</v>
      </c>
      <c r="H126" s="851">
        <v>0.33333333333333331</v>
      </c>
      <c r="I126" s="851">
        <v>31</v>
      </c>
      <c r="J126" s="851">
        <v>3</v>
      </c>
      <c r="K126" s="851">
        <v>93</v>
      </c>
      <c r="L126" s="851">
        <v>1</v>
      </c>
      <c r="M126" s="851">
        <v>31</v>
      </c>
      <c r="N126" s="851">
        <v>2</v>
      </c>
      <c r="O126" s="851">
        <v>62</v>
      </c>
      <c r="P126" s="839">
        <v>0.66666666666666663</v>
      </c>
      <c r="Q126" s="852">
        <v>31</v>
      </c>
    </row>
    <row r="127" spans="1:17" ht="14.4" customHeight="1" x14ac:dyDescent="0.3">
      <c r="A127" s="833" t="s">
        <v>3182</v>
      </c>
      <c r="B127" s="834" t="s">
        <v>3183</v>
      </c>
      <c r="C127" s="834" t="s">
        <v>2415</v>
      </c>
      <c r="D127" s="834" t="s">
        <v>3360</v>
      </c>
      <c r="E127" s="834" t="s">
        <v>3361</v>
      </c>
      <c r="F127" s="851"/>
      <c r="G127" s="851"/>
      <c r="H127" s="851"/>
      <c r="I127" s="851"/>
      <c r="J127" s="851">
        <v>2</v>
      </c>
      <c r="K127" s="851">
        <v>52</v>
      </c>
      <c r="L127" s="851">
        <v>1</v>
      </c>
      <c r="M127" s="851">
        <v>26</v>
      </c>
      <c r="N127" s="851">
        <v>1</v>
      </c>
      <c r="O127" s="851">
        <v>26</v>
      </c>
      <c r="P127" s="839">
        <v>0.5</v>
      </c>
      <c r="Q127" s="852">
        <v>26</v>
      </c>
    </row>
    <row r="128" spans="1:17" ht="14.4" customHeight="1" x14ac:dyDescent="0.3">
      <c r="A128" s="833" t="s">
        <v>3182</v>
      </c>
      <c r="B128" s="834" t="s">
        <v>3183</v>
      </c>
      <c r="C128" s="834" t="s">
        <v>2415</v>
      </c>
      <c r="D128" s="834" t="s">
        <v>3362</v>
      </c>
      <c r="E128" s="834" t="s">
        <v>3363</v>
      </c>
      <c r="F128" s="851">
        <v>1</v>
      </c>
      <c r="G128" s="851">
        <v>184</v>
      </c>
      <c r="H128" s="851"/>
      <c r="I128" s="851">
        <v>184</v>
      </c>
      <c r="J128" s="851"/>
      <c r="K128" s="851"/>
      <c r="L128" s="851"/>
      <c r="M128" s="851"/>
      <c r="N128" s="851"/>
      <c r="O128" s="851"/>
      <c r="P128" s="839"/>
      <c r="Q128" s="852"/>
    </row>
    <row r="129" spans="1:17" ht="14.4" customHeight="1" x14ac:dyDescent="0.3">
      <c r="A129" s="833" t="s">
        <v>3182</v>
      </c>
      <c r="B129" s="834" t="s">
        <v>3183</v>
      </c>
      <c r="C129" s="834" t="s">
        <v>2415</v>
      </c>
      <c r="D129" s="834" t="s">
        <v>3364</v>
      </c>
      <c r="E129" s="834" t="s">
        <v>3365</v>
      </c>
      <c r="F129" s="851">
        <v>1</v>
      </c>
      <c r="G129" s="851">
        <v>804</v>
      </c>
      <c r="H129" s="851"/>
      <c r="I129" s="851">
        <v>804</v>
      </c>
      <c r="J129" s="851"/>
      <c r="K129" s="851"/>
      <c r="L129" s="851"/>
      <c r="M129" s="851"/>
      <c r="N129" s="851"/>
      <c r="O129" s="851"/>
      <c r="P129" s="839"/>
      <c r="Q129" s="852"/>
    </row>
    <row r="130" spans="1:17" ht="14.4" customHeight="1" x14ac:dyDescent="0.3">
      <c r="A130" s="833" t="s">
        <v>3182</v>
      </c>
      <c r="B130" s="834" t="s">
        <v>3183</v>
      </c>
      <c r="C130" s="834" t="s">
        <v>2415</v>
      </c>
      <c r="D130" s="834" t="s">
        <v>3366</v>
      </c>
      <c r="E130" s="834" t="s">
        <v>3367</v>
      </c>
      <c r="F130" s="851">
        <v>2</v>
      </c>
      <c r="G130" s="851">
        <v>380</v>
      </c>
      <c r="H130" s="851"/>
      <c r="I130" s="851">
        <v>190</v>
      </c>
      <c r="J130" s="851"/>
      <c r="K130" s="851"/>
      <c r="L130" s="851"/>
      <c r="M130" s="851"/>
      <c r="N130" s="851">
        <v>1</v>
      </c>
      <c r="O130" s="851">
        <v>190</v>
      </c>
      <c r="P130" s="839"/>
      <c r="Q130" s="852">
        <v>190</v>
      </c>
    </row>
    <row r="131" spans="1:17" ht="14.4" customHeight="1" x14ac:dyDescent="0.3">
      <c r="A131" s="833" t="s">
        <v>3182</v>
      </c>
      <c r="B131" s="834" t="s">
        <v>3183</v>
      </c>
      <c r="C131" s="834" t="s">
        <v>2415</v>
      </c>
      <c r="D131" s="834" t="s">
        <v>3368</v>
      </c>
      <c r="E131" s="834" t="s">
        <v>3369</v>
      </c>
      <c r="F131" s="851">
        <v>1</v>
      </c>
      <c r="G131" s="851">
        <v>274</v>
      </c>
      <c r="H131" s="851"/>
      <c r="I131" s="851">
        <v>274</v>
      </c>
      <c r="J131" s="851"/>
      <c r="K131" s="851"/>
      <c r="L131" s="851"/>
      <c r="M131" s="851"/>
      <c r="N131" s="851"/>
      <c r="O131" s="851"/>
      <c r="P131" s="839"/>
      <c r="Q131" s="852"/>
    </row>
    <row r="132" spans="1:17" ht="14.4" customHeight="1" x14ac:dyDescent="0.3">
      <c r="A132" s="833" t="s">
        <v>3182</v>
      </c>
      <c r="B132" s="834" t="s">
        <v>3183</v>
      </c>
      <c r="C132" s="834" t="s">
        <v>2415</v>
      </c>
      <c r="D132" s="834" t="s">
        <v>3370</v>
      </c>
      <c r="E132" s="834" t="s">
        <v>3371</v>
      </c>
      <c r="F132" s="851"/>
      <c r="G132" s="851"/>
      <c r="H132" s="851"/>
      <c r="I132" s="851"/>
      <c r="J132" s="851">
        <v>6</v>
      </c>
      <c r="K132" s="851">
        <v>798</v>
      </c>
      <c r="L132" s="851">
        <v>1</v>
      </c>
      <c r="M132" s="851">
        <v>133</v>
      </c>
      <c r="N132" s="851">
        <v>4</v>
      </c>
      <c r="O132" s="851">
        <v>532</v>
      </c>
      <c r="P132" s="839">
        <v>0.66666666666666663</v>
      </c>
      <c r="Q132" s="852">
        <v>133</v>
      </c>
    </row>
    <row r="133" spans="1:17" ht="14.4" customHeight="1" x14ac:dyDescent="0.3">
      <c r="A133" s="833" t="s">
        <v>3182</v>
      </c>
      <c r="B133" s="834" t="s">
        <v>3183</v>
      </c>
      <c r="C133" s="834" t="s">
        <v>2415</v>
      </c>
      <c r="D133" s="834" t="s">
        <v>3372</v>
      </c>
      <c r="E133" s="834" t="s">
        <v>3373</v>
      </c>
      <c r="F133" s="851">
        <v>172</v>
      </c>
      <c r="G133" s="851">
        <v>6364</v>
      </c>
      <c r="H133" s="851">
        <v>1.0683229813664596</v>
      </c>
      <c r="I133" s="851">
        <v>37</v>
      </c>
      <c r="J133" s="851">
        <v>161</v>
      </c>
      <c r="K133" s="851">
        <v>5957</v>
      </c>
      <c r="L133" s="851">
        <v>1</v>
      </c>
      <c r="M133" s="851">
        <v>37</v>
      </c>
      <c r="N133" s="851">
        <v>188</v>
      </c>
      <c r="O133" s="851">
        <v>6956</v>
      </c>
      <c r="P133" s="839">
        <v>1.1677018633540373</v>
      </c>
      <c r="Q133" s="852">
        <v>37</v>
      </c>
    </row>
    <row r="134" spans="1:17" ht="14.4" customHeight="1" x14ac:dyDescent="0.3">
      <c r="A134" s="833" t="s">
        <v>3182</v>
      </c>
      <c r="B134" s="834" t="s">
        <v>3183</v>
      </c>
      <c r="C134" s="834" t="s">
        <v>2415</v>
      </c>
      <c r="D134" s="834" t="s">
        <v>3374</v>
      </c>
      <c r="E134" s="834" t="s">
        <v>3375</v>
      </c>
      <c r="F134" s="851">
        <v>2</v>
      </c>
      <c r="G134" s="851">
        <v>186</v>
      </c>
      <c r="H134" s="851"/>
      <c r="I134" s="851">
        <v>93</v>
      </c>
      <c r="J134" s="851"/>
      <c r="K134" s="851"/>
      <c r="L134" s="851"/>
      <c r="M134" s="851"/>
      <c r="N134" s="851">
        <v>1</v>
      </c>
      <c r="O134" s="851">
        <v>94</v>
      </c>
      <c r="P134" s="839"/>
      <c r="Q134" s="852">
        <v>94</v>
      </c>
    </row>
    <row r="135" spans="1:17" ht="14.4" customHeight="1" x14ac:dyDescent="0.3">
      <c r="A135" s="833" t="s">
        <v>3182</v>
      </c>
      <c r="B135" s="834" t="s">
        <v>3183</v>
      </c>
      <c r="C135" s="834" t="s">
        <v>2415</v>
      </c>
      <c r="D135" s="834" t="s">
        <v>3376</v>
      </c>
      <c r="E135" s="834" t="s">
        <v>3377</v>
      </c>
      <c r="F135" s="851"/>
      <c r="G135" s="851"/>
      <c r="H135" s="851"/>
      <c r="I135" s="851"/>
      <c r="J135" s="851"/>
      <c r="K135" s="851"/>
      <c r="L135" s="851"/>
      <c r="M135" s="851"/>
      <c r="N135" s="851">
        <v>1</v>
      </c>
      <c r="O135" s="851">
        <v>94</v>
      </c>
      <c r="P135" s="839"/>
      <c r="Q135" s="852">
        <v>94</v>
      </c>
    </row>
    <row r="136" spans="1:17" ht="14.4" customHeight="1" x14ac:dyDescent="0.3">
      <c r="A136" s="833" t="s">
        <v>3378</v>
      </c>
      <c r="B136" s="834" t="s">
        <v>2980</v>
      </c>
      <c r="C136" s="834" t="s">
        <v>2405</v>
      </c>
      <c r="D136" s="834" t="s">
        <v>3379</v>
      </c>
      <c r="E136" s="834" t="s">
        <v>3380</v>
      </c>
      <c r="F136" s="851">
        <v>2</v>
      </c>
      <c r="G136" s="851">
        <v>3422.54</v>
      </c>
      <c r="H136" s="851"/>
      <c r="I136" s="851">
        <v>1711.27</v>
      </c>
      <c r="J136" s="851"/>
      <c r="K136" s="851"/>
      <c r="L136" s="851"/>
      <c r="M136" s="851"/>
      <c r="N136" s="851"/>
      <c r="O136" s="851"/>
      <c r="P136" s="839"/>
      <c r="Q136" s="852"/>
    </row>
    <row r="137" spans="1:17" ht="14.4" customHeight="1" x14ac:dyDescent="0.3">
      <c r="A137" s="833" t="s">
        <v>3378</v>
      </c>
      <c r="B137" s="834" t="s">
        <v>2980</v>
      </c>
      <c r="C137" s="834" t="s">
        <v>2405</v>
      </c>
      <c r="D137" s="834" t="s">
        <v>3381</v>
      </c>
      <c r="E137" s="834" t="s">
        <v>3382</v>
      </c>
      <c r="F137" s="851">
        <v>1.34</v>
      </c>
      <c r="G137" s="851">
        <v>3636.88</v>
      </c>
      <c r="H137" s="851">
        <v>0.27019248413671876</v>
      </c>
      <c r="I137" s="851">
        <v>2714.0895522388059</v>
      </c>
      <c r="J137" s="851">
        <v>5.1899999999999995</v>
      </c>
      <c r="K137" s="851">
        <v>13460.330000000002</v>
      </c>
      <c r="L137" s="851">
        <v>1</v>
      </c>
      <c r="M137" s="851">
        <v>2593.5125240847792</v>
      </c>
      <c r="N137" s="851"/>
      <c r="O137" s="851"/>
      <c r="P137" s="839"/>
      <c r="Q137" s="852"/>
    </row>
    <row r="138" spans="1:17" ht="14.4" customHeight="1" x14ac:dyDescent="0.3">
      <c r="A138" s="833" t="s">
        <v>3378</v>
      </c>
      <c r="B138" s="834" t="s">
        <v>2980</v>
      </c>
      <c r="C138" s="834" t="s">
        <v>2405</v>
      </c>
      <c r="D138" s="834" t="s">
        <v>3383</v>
      </c>
      <c r="E138" s="834" t="s">
        <v>3382</v>
      </c>
      <c r="F138" s="851">
        <v>1.8</v>
      </c>
      <c r="G138" s="851">
        <v>12186.18</v>
      </c>
      <c r="H138" s="851">
        <v>0.85529897121392262</v>
      </c>
      <c r="I138" s="851">
        <v>6770.1</v>
      </c>
      <c r="J138" s="851">
        <v>2.1999999999999997</v>
      </c>
      <c r="K138" s="851">
        <v>14247.86</v>
      </c>
      <c r="L138" s="851">
        <v>1</v>
      </c>
      <c r="M138" s="851">
        <v>6476.3000000000011</v>
      </c>
      <c r="N138" s="851"/>
      <c r="O138" s="851"/>
      <c r="P138" s="839"/>
      <c r="Q138" s="852"/>
    </row>
    <row r="139" spans="1:17" ht="14.4" customHeight="1" x14ac:dyDescent="0.3">
      <c r="A139" s="833" t="s">
        <v>3378</v>
      </c>
      <c r="B139" s="834" t="s">
        <v>2980</v>
      </c>
      <c r="C139" s="834" t="s">
        <v>2405</v>
      </c>
      <c r="D139" s="834" t="s">
        <v>3384</v>
      </c>
      <c r="E139" s="834" t="s">
        <v>3385</v>
      </c>
      <c r="F139" s="851">
        <v>0.14000000000000001</v>
      </c>
      <c r="G139" s="851">
        <v>692.14</v>
      </c>
      <c r="H139" s="851">
        <v>0.23332973745600669</v>
      </c>
      <c r="I139" s="851">
        <v>4943.8571428571422</v>
      </c>
      <c r="J139" s="851">
        <v>0.60000000000000009</v>
      </c>
      <c r="K139" s="851">
        <v>2966.36</v>
      </c>
      <c r="L139" s="851">
        <v>1</v>
      </c>
      <c r="M139" s="851">
        <v>4943.9333333333325</v>
      </c>
      <c r="N139" s="851">
        <v>0.33</v>
      </c>
      <c r="O139" s="851">
        <v>1604.83</v>
      </c>
      <c r="P139" s="839">
        <v>0.54100985719872163</v>
      </c>
      <c r="Q139" s="852">
        <v>4863.121212121212</v>
      </c>
    </row>
    <row r="140" spans="1:17" ht="14.4" customHeight="1" x14ac:dyDescent="0.3">
      <c r="A140" s="833" t="s">
        <v>3378</v>
      </c>
      <c r="B140" s="834" t="s">
        <v>2980</v>
      </c>
      <c r="C140" s="834" t="s">
        <v>2405</v>
      </c>
      <c r="D140" s="834" t="s">
        <v>3386</v>
      </c>
      <c r="E140" s="834" t="s">
        <v>3119</v>
      </c>
      <c r="F140" s="851">
        <v>4.7</v>
      </c>
      <c r="G140" s="851">
        <v>4722.6499999999996</v>
      </c>
      <c r="H140" s="851">
        <v>6.7142227529926917</v>
      </c>
      <c r="I140" s="851">
        <v>1004.8191489361701</v>
      </c>
      <c r="J140" s="851">
        <v>0.7</v>
      </c>
      <c r="K140" s="851">
        <v>703.38</v>
      </c>
      <c r="L140" s="851">
        <v>1</v>
      </c>
      <c r="M140" s="851">
        <v>1004.8285714285715</v>
      </c>
      <c r="N140" s="851"/>
      <c r="O140" s="851"/>
      <c r="P140" s="839"/>
      <c r="Q140" s="852"/>
    </row>
    <row r="141" spans="1:17" ht="14.4" customHeight="1" x14ac:dyDescent="0.3">
      <c r="A141" s="833" t="s">
        <v>3378</v>
      </c>
      <c r="B141" s="834" t="s">
        <v>2980</v>
      </c>
      <c r="C141" s="834" t="s">
        <v>2405</v>
      </c>
      <c r="D141" s="834" t="s">
        <v>3387</v>
      </c>
      <c r="E141" s="834" t="s">
        <v>3385</v>
      </c>
      <c r="F141" s="851">
        <v>1.4000000000000001</v>
      </c>
      <c r="G141" s="851">
        <v>13843.029999999999</v>
      </c>
      <c r="H141" s="851">
        <v>0.89171855946828094</v>
      </c>
      <c r="I141" s="851">
        <v>9887.8785714285696</v>
      </c>
      <c r="J141" s="851">
        <v>1.57</v>
      </c>
      <c r="K141" s="851">
        <v>15523.99</v>
      </c>
      <c r="L141" s="851">
        <v>1</v>
      </c>
      <c r="M141" s="851">
        <v>9887.8917197452229</v>
      </c>
      <c r="N141" s="851">
        <v>1.5699999999999998</v>
      </c>
      <c r="O141" s="851">
        <v>13736.240000000002</v>
      </c>
      <c r="P141" s="839">
        <v>0.88483952901283769</v>
      </c>
      <c r="Q141" s="852">
        <v>8749.1974522293021</v>
      </c>
    </row>
    <row r="142" spans="1:17" ht="14.4" customHeight="1" x14ac:dyDescent="0.3">
      <c r="A142" s="833" t="s">
        <v>3378</v>
      </c>
      <c r="B142" s="834" t="s">
        <v>2980</v>
      </c>
      <c r="C142" s="834" t="s">
        <v>2405</v>
      </c>
      <c r="D142" s="834" t="s">
        <v>3388</v>
      </c>
      <c r="E142" s="834" t="s">
        <v>3389</v>
      </c>
      <c r="F142" s="851">
        <v>13.4</v>
      </c>
      <c r="G142" s="851">
        <v>11302.359999999997</v>
      </c>
      <c r="H142" s="851">
        <v>1.0719996206103428</v>
      </c>
      <c r="I142" s="851">
        <v>843.45970149253708</v>
      </c>
      <c r="J142" s="851">
        <v>12.5</v>
      </c>
      <c r="K142" s="851">
        <v>10543.25</v>
      </c>
      <c r="L142" s="851">
        <v>1</v>
      </c>
      <c r="M142" s="851">
        <v>843.46</v>
      </c>
      <c r="N142" s="851">
        <v>12.5</v>
      </c>
      <c r="O142" s="851">
        <v>6462.5</v>
      </c>
      <c r="P142" s="839">
        <v>0.61295141441206458</v>
      </c>
      <c r="Q142" s="852">
        <v>517</v>
      </c>
    </row>
    <row r="143" spans="1:17" ht="14.4" customHeight="1" x14ac:dyDescent="0.3">
      <c r="A143" s="833" t="s">
        <v>3378</v>
      </c>
      <c r="B143" s="834" t="s">
        <v>2980</v>
      </c>
      <c r="C143" s="834" t="s">
        <v>2405</v>
      </c>
      <c r="D143" s="834" t="s">
        <v>3390</v>
      </c>
      <c r="E143" s="834" t="s">
        <v>3389</v>
      </c>
      <c r="F143" s="851">
        <v>1</v>
      </c>
      <c r="G143" s="851">
        <v>1686.92</v>
      </c>
      <c r="H143" s="851"/>
      <c r="I143" s="851">
        <v>1686.92</v>
      </c>
      <c r="J143" s="851"/>
      <c r="K143" s="851"/>
      <c r="L143" s="851"/>
      <c r="M143" s="851"/>
      <c r="N143" s="851"/>
      <c r="O143" s="851"/>
      <c r="P143" s="839"/>
      <c r="Q143" s="852"/>
    </row>
    <row r="144" spans="1:17" ht="14.4" customHeight="1" x14ac:dyDescent="0.3">
      <c r="A144" s="833" t="s">
        <v>3378</v>
      </c>
      <c r="B144" s="834" t="s">
        <v>2980</v>
      </c>
      <c r="C144" s="834" t="s">
        <v>2405</v>
      </c>
      <c r="D144" s="834" t="s">
        <v>3391</v>
      </c>
      <c r="E144" s="834" t="s">
        <v>3121</v>
      </c>
      <c r="F144" s="851">
        <v>0.1</v>
      </c>
      <c r="G144" s="851">
        <v>454.76</v>
      </c>
      <c r="H144" s="851">
        <v>9.9999999999999992E-2</v>
      </c>
      <c r="I144" s="851">
        <v>4547.5999999999995</v>
      </c>
      <c r="J144" s="851">
        <v>1</v>
      </c>
      <c r="K144" s="851">
        <v>4547.6000000000004</v>
      </c>
      <c r="L144" s="851">
        <v>1</v>
      </c>
      <c r="M144" s="851">
        <v>4547.6000000000004</v>
      </c>
      <c r="N144" s="851"/>
      <c r="O144" s="851"/>
      <c r="P144" s="839"/>
      <c r="Q144" s="852"/>
    </row>
    <row r="145" spans="1:17" ht="14.4" customHeight="1" x14ac:dyDescent="0.3">
      <c r="A145" s="833" t="s">
        <v>3378</v>
      </c>
      <c r="B145" s="834" t="s">
        <v>2980</v>
      </c>
      <c r="C145" s="834" t="s">
        <v>2405</v>
      </c>
      <c r="D145" s="834" t="s">
        <v>3392</v>
      </c>
      <c r="E145" s="834" t="s">
        <v>3121</v>
      </c>
      <c r="F145" s="851">
        <v>0.22999999999999998</v>
      </c>
      <c r="G145" s="851">
        <v>2091.9</v>
      </c>
      <c r="H145" s="851">
        <v>1.1500021989620899</v>
      </c>
      <c r="I145" s="851">
        <v>9095.2173913043498</v>
      </c>
      <c r="J145" s="851">
        <v>0.2</v>
      </c>
      <c r="K145" s="851">
        <v>1819.04</v>
      </c>
      <c r="L145" s="851">
        <v>1</v>
      </c>
      <c r="M145" s="851">
        <v>9095.1999999999989</v>
      </c>
      <c r="N145" s="851"/>
      <c r="O145" s="851"/>
      <c r="P145" s="839"/>
      <c r="Q145" s="852"/>
    </row>
    <row r="146" spans="1:17" ht="14.4" customHeight="1" x14ac:dyDescent="0.3">
      <c r="A146" s="833" t="s">
        <v>3378</v>
      </c>
      <c r="B146" s="834" t="s">
        <v>2980</v>
      </c>
      <c r="C146" s="834" t="s">
        <v>2405</v>
      </c>
      <c r="D146" s="834" t="s">
        <v>3393</v>
      </c>
      <c r="E146" s="834" t="s">
        <v>3394</v>
      </c>
      <c r="F146" s="851">
        <v>0.1</v>
      </c>
      <c r="G146" s="851">
        <v>194.93</v>
      </c>
      <c r="H146" s="851"/>
      <c r="I146" s="851">
        <v>1949.3</v>
      </c>
      <c r="J146" s="851"/>
      <c r="K146" s="851"/>
      <c r="L146" s="851"/>
      <c r="M146" s="851"/>
      <c r="N146" s="851"/>
      <c r="O146" s="851"/>
      <c r="P146" s="839"/>
      <c r="Q146" s="852"/>
    </row>
    <row r="147" spans="1:17" ht="14.4" customHeight="1" x14ac:dyDescent="0.3">
      <c r="A147" s="833" t="s">
        <v>3378</v>
      </c>
      <c r="B147" s="834" t="s">
        <v>2980</v>
      </c>
      <c r="C147" s="834" t="s">
        <v>2405</v>
      </c>
      <c r="D147" s="834" t="s">
        <v>3120</v>
      </c>
      <c r="E147" s="834" t="s">
        <v>3121</v>
      </c>
      <c r="F147" s="851">
        <v>3.67</v>
      </c>
      <c r="G147" s="851">
        <v>6675.89</v>
      </c>
      <c r="H147" s="851">
        <v>0.87381216655584593</v>
      </c>
      <c r="I147" s="851">
        <v>1819.0435967302453</v>
      </c>
      <c r="J147" s="851">
        <v>4.2</v>
      </c>
      <c r="K147" s="851">
        <v>7639.96</v>
      </c>
      <c r="L147" s="851">
        <v>1</v>
      </c>
      <c r="M147" s="851">
        <v>1819.0380952380951</v>
      </c>
      <c r="N147" s="851"/>
      <c r="O147" s="851"/>
      <c r="P147" s="839"/>
      <c r="Q147" s="852"/>
    </row>
    <row r="148" spans="1:17" ht="14.4" customHeight="1" x14ac:dyDescent="0.3">
      <c r="A148" s="833" t="s">
        <v>3378</v>
      </c>
      <c r="B148" s="834" t="s">
        <v>2980</v>
      </c>
      <c r="C148" s="834" t="s">
        <v>2405</v>
      </c>
      <c r="D148" s="834" t="s">
        <v>3122</v>
      </c>
      <c r="E148" s="834" t="s">
        <v>3123</v>
      </c>
      <c r="F148" s="851"/>
      <c r="G148" s="851"/>
      <c r="H148" s="851"/>
      <c r="I148" s="851"/>
      <c r="J148" s="851"/>
      <c r="K148" s="851"/>
      <c r="L148" s="851"/>
      <c r="M148" s="851"/>
      <c r="N148" s="851">
        <v>0.05</v>
      </c>
      <c r="O148" s="851">
        <v>35.94</v>
      </c>
      <c r="P148" s="839"/>
      <c r="Q148" s="852">
        <v>718.8</v>
      </c>
    </row>
    <row r="149" spans="1:17" ht="14.4" customHeight="1" x14ac:dyDescent="0.3">
      <c r="A149" s="833" t="s">
        <v>3378</v>
      </c>
      <c r="B149" s="834" t="s">
        <v>2980</v>
      </c>
      <c r="C149" s="834" t="s">
        <v>2405</v>
      </c>
      <c r="D149" s="834" t="s">
        <v>3395</v>
      </c>
      <c r="E149" s="834" t="s">
        <v>3121</v>
      </c>
      <c r="F149" s="851">
        <v>0.14000000000000001</v>
      </c>
      <c r="G149" s="851">
        <v>4729.4799999999996</v>
      </c>
      <c r="H149" s="851">
        <v>0.47794105015092664</v>
      </c>
      <c r="I149" s="851">
        <v>33781.999999999993</v>
      </c>
      <c r="J149" s="851">
        <v>0.30000000000000004</v>
      </c>
      <c r="K149" s="851">
        <v>9895.5300000000007</v>
      </c>
      <c r="L149" s="851">
        <v>1</v>
      </c>
      <c r="M149" s="851">
        <v>32985.1</v>
      </c>
      <c r="N149" s="851"/>
      <c r="O149" s="851"/>
      <c r="P149" s="839"/>
      <c r="Q149" s="852"/>
    </row>
    <row r="150" spans="1:17" ht="14.4" customHeight="1" x14ac:dyDescent="0.3">
      <c r="A150" s="833" t="s">
        <v>3378</v>
      </c>
      <c r="B150" s="834" t="s">
        <v>2980</v>
      </c>
      <c r="C150" s="834" t="s">
        <v>2405</v>
      </c>
      <c r="D150" s="834" t="s">
        <v>3396</v>
      </c>
      <c r="E150" s="834" t="s">
        <v>3121</v>
      </c>
      <c r="F150" s="851"/>
      <c r="G150" s="851"/>
      <c r="H150" s="851"/>
      <c r="I150" s="851"/>
      <c r="J150" s="851"/>
      <c r="K150" s="851"/>
      <c r="L150" s="851"/>
      <c r="M150" s="851"/>
      <c r="N150" s="851">
        <v>8.15</v>
      </c>
      <c r="O150" s="851">
        <v>5342.5199999999995</v>
      </c>
      <c r="P150" s="839"/>
      <c r="Q150" s="852">
        <v>655.52392638036804</v>
      </c>
    </row>
    <row r="151" spans="1:17" ht="14.4" customHeight="1" x14ac:dyDescent="0.3">
      <c r="A151" s="833" t="s">
        <v>3378</v>
      </c>
      <c r="B151" s="834" t="s">
        <v>2980</v>
      </c>
      <c r="C151" s="834" t="s">
        <v>2405</v>
      </c>
      <c r="D151" s="834" t="s">
        <v>3397</v>
      </c>
      <c r="E151" s="834" t="s">
        <v>3121</v>
      </c>
      <c r="F151" s="851"/>
      <c r="G151" s="851"/>
      <c r="H151" s="851"/>
      <c r="I151" s="851"/>
      <c r="J151" s="851"/>
      <c r="K151" s="851"/>
      <c r="L151" s="851"/>
      <c r="M151" s="851"/>
      <c r="N151" s="851">
        <v>0.03</v>
      </c>
      <c r="O151" s="851">
        <v>386.74</v>
      </c>
      <c r="P151" s="839"/>
      <c r="Q151" s="852">
        <v>12891.333333333334</v>
      </c>
    </row>
    <row r="152" spans="1:17" ht="14.4" customHeight="1" x14ac:dyDescent="0.3">
      <c r="A152" s="833" t="s">
        <v>3378</v>
      </c>
      <c r="B152" s="834" t="s">
        <v>2980</v>
      </c>
      <c r="C152" s="834" t="s">
        <v>2405</v>
      </c>
      <c r="D152" s="834" t="s">
        <v>3398</v>
      </c>
      <c r="E152" s="834" t="s">
        <v>3121</v>
      </c>
      <c r="F152" s="851"/>
      <c r="G152" s="851"/>
      <c r="H152" s="851"/>
      <c r="I152" s="851"/>
      <c r="J152" s="851"/>
      <c r="K152" s="851"/>
      <c r="L152" s="851"/>
      <c r="M152" s="851"/>
      <c r="N152" s="851">
        <v>0.3</v>
      </c>
      <c r="O152" s="851">
        <v>491.84</v>
      </c>
      <c r="P152" s="839"/>
      <c r="Q152" s="852">
        <v>1639.4666666666667</v>
      </c>
    </row>
    <row r="153" spans="1:17" ht="14.4" customHeight="1" x14ac:dyDescent="0.3">
      <c r="A153" s="833" t="s">
        <v>3378</v>
      </c>
      <c r="B153" s="834" t="s">
        <v>2980</v>
      </c>
      <c r="C153" s="834" t="s">
        <v>2405</v>
      </c>
      <c r="D153" s="834" t="s">
        <v>3399</v>
      </c>
      <c r="E153" s="834" t="s">
        <v>3382</v>
      </c>
      <c r="F153" s="851"/>
      <c r="G153" s="851"/>
      <c r="H153" s="851"/>
      <c r="I153" s="851"/>
      <c r="J153" s="851"/>
      <c r="K153" s="851"/>
      <c r="L153" s="851"/>
      <c r="M153" s="851"/>
      <c r="N153" s="851">
        <v>2</v>
      </c>
      <c r="O153" s="851">
        <v>2913.1600000000003</v>
      </c>
      <c r="P153" s="839"/>
      <c r="Q153" s="852">
        <v>1456.5800000000002</v>
      </c>
    </row>
    <row r="154" spans="1:17" ht="14.4" customHeight="1" x14ac:dyDescent="0.3">
      <c r="A154" s="833" t="s">
        <v>3378</v>
      </c>
      <c r="B154" s="834" t="s">
        <v>2980</v>
      </c>
      <c r="C154" s="834" t="s">
        <v>2405</v>
      </c>
      <c r="D154" s="834" t="s">
        <v>3400</v>
      </c>
      <c r="E154" s="834" t="s">
        <v>3382</v>
      </c>
      <c r="F154" s="851"/>
      <c r="G154" s="851"/>
      <c r="H154" s="851"/>
      <c r="I154" s="851"/>
      <c r="J154" s="851"/>
      <c r="K154" s="851"/>
      <c r="L154" s="851"/>
      <c r="M154" s="851"/>
      <c r="N154" s="851">
        <v>2.33</v>
      </c>
      <c r="O154" s="851">
        <v>11700.43</v>
      </c>
      <c r="P154" s="839"/>
      <c r="Q154" s="852">
        <v>5021.6437768240339</v>
      </c>
    </row>
    <row r="155" spans="1:17" ht="14.4" customHeight="1" x14ac:dyDescent="0.3">
      <c r="A155" s="833" t="s">
        <v>3378</v>
      </c>
      <c r="B155" s="834" t="s">
        <v>2980</v>
      </c>
      <c r="C155" s="834" t="s">
        <v>2405</v>
      </c>
      <c r="D155" s="834" t="s">
        <v>3401</v>
      </c>
      <c r="E155" s="834" t="s">
        <v>3121</v>
      </c>
      <c r="F155" s="851"/>
      <c r="G155" s="851"/>
      <c r="H155" s="851"/>
      <c r="I155" s="851"/>
      <c r="J155" s="851"/>
      <c r="K155" s="851"/>
      <c r="L155" s="851"/>
      <c r="M155" s="851"/>
      <c r="N155" s="851">
        <v>0.13</v>
      </c>
      <c r="O155" s="851">
        <v>425.87</v>
      </c>
      <c r="P155" s="839"/>
      <c r="Q155" s="852">
        <v>3275.9230769230767</v>
      </c>
    </row>
    <row r="156" spans="1:17" ht="14.4" customHeight="1" x14ac:dyDescent="0.3">
      <c r="A156" s="833" t="s">
        <v>3378</v>
      </c>
      <c r="B156" s="834" t="s">
        <v>2980</v>
      </c>
      <c r="C156" s="834" t="s">
        <v>2553</v>
      </c>
      <c r="D156" s="834" t="s">
        <v>3402</v>
      </c>
      <c r="E156" s="834" t="s">
        <v>3403</v>
      </c>
      <c r="F156" s="851"/>
      <c r="G156" s="851"/>
      <c r="H156" s="851"/>
      <c r="I156" s="851"/>
      <c r="J156" s="851">
        <v>2</v>
      </c>
      <c r="K156" s="851">
        <v>1944.64</v>
      </c>
      <c r="L156" s="851">
        <v>1</v>
      </c>
      <c r="M156" s="851">
        <v>972.32</v>
      </c>
      <c r="N156" s="851">
        <v>1</v>
      </c>
      <c r="O156" s="851">
        <v>972.32</v>
      </c>
      <c r="P156" s="839">
        <v>0.5</v>
      </c>
      <c r="Q156" s="852">
        <v>972.32</v>
      </c>
    </row>
    <row r="157" spans="1:17" ht="14.4" customHeight="1" x14ac:dyDescent="0.3">
      <c r="A157" s="833" t="s">
        <v>3378</v>
      </c>
      <c r="B157" s="834" t="s">
        <v>2980</v>
      </c>
      <c r="C157" s="834" t="s">
        <v>2553</v>
      </c>
      <c r="D157" s="834" t="s">
        <v>3404</v>
      </c>
      <c r="E157" s="834" t="s">
        <v>3403</v>
      </c>
      <c r="F157" s="851">
        <v>1</v>
      </c>
      <c r="G157" s="851">
        <v>1408.42</v>
      </c>
      <c r="H157" s="851">
        <v>1</v>
      </c>
      <c r="I157" s="851">
        <v>1408.42</v>
      </c>
      <c r="J157" s="851">
        <v>1</v>
      </c>
      <c r="K157" s="851">
        <v>1408.42</v>
      </c>
      <c r="L157" s="851">
        <v>1</v>
      </c>
      <c r="M157" s="851">
        <v>1408.42</v>
      </c>
      <c r="N157" s="851"/>
      <c r="O157" s="851"/>
      <c r="P157" s="839"/>
      <c r="Q157" s="852"/>
    </row>
    <row r="158" spans="1:17" ht="14.4" customHeight="1" x14ac:dyDescent="0.3">
      <c r="A158" s="833" t="s">
        <v>3378</v>
      </c>
      <c r="B158" s="834" t="s">
        <v>2980</v>
      </c>
      <c r="C158" s="834" t="s">
        <v>2553</v>
      </c>
      <c r="D158" s="834" t="s">
        <v>3405</v>
      </c>
      <c r="E158" s="834" t="s">
        <v>3403</v>
      </c>
      <c r="F158" s="851"/>
      <c r="G158" s="851"/>
      <c r="H158" s="851"/>
      <c r="I158" s="851"/>
      <c r="J158" s="851"/>
      <c r="K158" s="851"/>
      <c r="L158" s="851"/>
      <c r="M158" s="851"/>
      <c r="N158" s="851">
        <v>1</v>
      </c>
      <c r="O158" s="851">
        <v>907.5</v>
      </c>
      <c r="P158" s="839"/>
      <c r="Q158" s="852">
        <v>907.5</v>
      </c>
    </row>
    <row r="159" spans="1:17" ht="14.4" customHeight="1" x14ac:dyDescent="0.3">
      <c r="A159" s="833" t="s">
        <v>3378</v>
      </c>
      <c r="B159" s="834" t="s">
        <v>2980</v>
      </c>
      <c r="C159" s="834" t="s">
        <v>2553</v>
      </c>
      <c r="D159" s="834" t="s">
        <v>3406</v>
      </c>
      <c r="E159" s="834" t="s">
        <v>3403</v>
      </c>
      <c r="F159" s="851">
        <v>9</v>
      </c>
      <c r="G159" s="851">
        <v>18596.7</v>
      </c>
      <c r="H159" s="851">
        <v>0.93602210612146297</v>
      </c>
      <c r="I159" s="851">
        <v>2066.3000000000002</v>
      </c>
      <c r="J159" s="851">
        <v>10</v>
      </c>
      <c r="K159" s="851">
        <v>19867.8</v>
      </c>
      <c r="L159" s="851">
        <v>1</v>
      </c>
      <c r="M159" s="851">
        <v>1986.78</v>
      </c>
      <c r="N159" s="851">
        <v>8</v>
      </c>
      <c r="O159" s="851">
        <v>10486.64</v>
      </c>
      <c r="P159" s="839">
        <v>0.52782089612337546</v>
      </c>
      <c r="Q159" s="852">
        <v>1310.83</v>
      </c>
    </row>
    <row r="160" spans="1:17" ht="14.4" customHeight="1" x14ac:dyDescent="0.3">
      <c r="A160" s="833" t="s">
        <v>3378</v>
      </c>
      <c r="B160" s="834" t="s">
        <v>2980</v>
      </c>
      <c r="C160" s="834" t="s">
        <v>2553</v>
      </c>
      <c r="D160" s="834" t="s">
        <v>3407</v>
      </c>
      <c r="E160" s="834" t="s">
        <v>3408</v>
      </c>
      <c r="F160" s="851">
        <v>1</v>
      </c>
      <c r="G160" s="851">
        <v>1932.09</v>
      </c>
      <c r="H160" s="851"/>
      <c r="I160" s="851">
        <v>1932.09</v>
      </c>
      <c r="J160" s="851"/>
      <c r="K160" s="851"/>
      <c r="L160" s="851"/>
      <c r="M160" s="851"/>
      <c r="N160" s="851"/>
      <c r="O160" s="851"/>
      <c r="P160" s="839"/>
      <c r="Q160" s="852"/>
    </row>
    <row r="161" spans="1:17" ht="14.4" customHeight="1" x14ac:dyDescent="0.3">
      <c r="A161" s="833" t="s">
        <v>3378</v>
      </c>
      <c r="B161" s="834" t="s">
        <v>2980</v>
      </c>
      <c r="C161" s="834" t="s">
        <v>2553</v>
      </c>
      <c r="D161" s="834" t="s">
        <v>3409</v>
      </c>
      <c r="E161" s="834" t="s">
        <v>3410</v>
      </c>
      <c r="F161" s="851">
        <v>9</v>
      </c>
      <c r="G161" s="851">
        <v>9249.84</v>
      </c>
      <c r="H161" s="851">
        <v>0.67617371166577001</v>
      </c>
      <c r="I161" s="851">
        <v>1027.76</v>
      </c>
      <c r="J161" s="851">
        <v>14</v>
      </c>
      <c r="K161" s="851">
        <v>13679.679999999998</v>
      </c>
      <c r="L161" s="851">
        <v>1</v>
      </c>
      <c r="M161" s="851">
        <v>977.11999999999989</v>
      </c>
      <c r="N161" s="851">
        <v>9</v>
      </c>
      <c r="O161" s="851">
        <v>8452.26</v>
      </c>
      <c r="P161" s="839">
        <v>0.61786971625067266</v>
      </c>
      <c r="Q161" s="852">
        <v>939.14</v>
      </c>
    </row>
    <row r="162" spans="1:17" ht="14.4" customHeight="1" x14ac:dyDescent="0.3">
      <c r="A162" s="833" t="s">
        <v>3378</v>
      </c>
      <c r="B162" s="834" t="s">
        <v>2980</v>
      </c>
      <c r="C162" s="834" t="s">
        <v>2553</v>
      </c>
      <c r="D162" s="834" t="s">
        <v>3411</v>
      </c>
      <c r="E162" s="834" t="s">
        <v>3410</v>
      </c>
      <c r="F162" s="851"/>
      <c r="G162" s="851"/>
      <c r="H162" s="851"/>
      <c r="I162" s="851"/>
      <c r="J162" s="851">
        <v>1</v>
      </c>
      <c r="K162" s="851">
        <v>2031.2</v>
      </c>
      <c r="L162" s="851">
        <v>1</v>
      </c>
      <c r="M162" s="851">
        <v>2031.2</v>
      </c>
      <c r="N162" s="851"/>
      <c r="O162" s="851"/>
      <c r="P162" s="839"/>
      <c r="Q162" s="852"/>
    </row>
    <row r="163" spans="1:17" ht="14.4" customHeight="1" x14ac:dyDescent="0.3">
      <c r="A163" s="833" t="s">
        <v>3378</v>
      </c>
      <c r="B163" s="834" t="s">
        <v>2980</v>
      </c>
      <c r="C163" s="834" t="s">
        <v>2553</v>
      </c>
      <c r="D163" s="834" t="s">
        <v>3412</v>
      </c>
      <c r="E163" s="834" t="s">
        <v>3413</v>
      </c>
      <c r="F163" s="851">
        <v>7</v>
      </c>
      <c r="G163" s="851">
        <v>121450</v>
      </c>
      <c r="H163" s="851">
        <v>0.82296105385092577</v>
      </c>
      <c r="I163" s="851">
        <v>17350</v>
      </c>
      <c r="J163" s="851">
        <v>9</v>
      </c>
      <c r="K163" s="851">
        <v>147576.85</v>
      </c>
      <c r="L163" s="851">
        <v>1</v>
      </c>
      <c r="M163" s="851">
        <v>16397.427777777779</v>
      </c>
      <c r="N163" s="851">
        <v>7</v>
      </c>
      <c r="O163" s="851">
        <v>83426.700000000012</v>
      </c>
      <c r="P163" s="839">
        <v>0.56531020956200118</v>
      </c>
      <c r="Q163" s="852">
        <v>11918.100000000002</v>
      </c>
    </row>
    <row r="164" spans="1:17" ht="14.4" customHeight="1" x14ac:dyDescent="0.3">
      <c r="A164" s="833" t="s">
        <v>3378</v>
      </c>
      <c r="B164" s="834" t="s">
        <v>2980</v>
      </c>
      <c r="C164" s="834" t="s">
        <v>2553</v>
      </c>
      <c r="D164" s="834" t="s">
        <v>3414</v>
      </c>
      <c r="E164" s="834" t="s">
        <v>3415</v>
      </c>
      <c r="F164" s="851">
        <v>1</v>
      </c>
      <c r="G164" s="851">
        <v>8536.5499999999993</v>
      </c>
      <c r="H164" s="851"/>
      <c r="I164" s="851">
        <v>8536.5499999999993</v>
      </c>
      <c r="J164" s="851"/>
      <c r="K164" s="851"/>
      <c r="L164" s="851"/>
      <c r="M164" s="851"/>
      <c r="N164" s="851"/>
      <c r="O164" s="851"/>
      <c r="P164" s="839"/>
      <c r="Q164" s="852"/>
    </row>
    <row r="165" spans="1:17" ht="14.4" customHeight="1" x14ac:dyDescent="0.3">
      <c r="A165" s="833" t="s">
        <v>3378</v>
      </c>
      <c r="B165" s="834" t="s">
        <v>2980</v>
      </c>
      <c r="C165" s="834" t="s">
        <v>2553</v>
      </c>
      <c r="D165" s="834" t="s">
        <v>3416</v>
      </c>
      <c r="E165" s="834" t="s">
        <v>3417</v>
      </c>
      <c r="F165" s="851">
        <v>4</v>
      </c>
      <c r="G165" s="851">
        <v>47088</v>
      </c>
      <c r="H165" s="851">
        <v>0.70519838197347118</v>
      </c>
      <c r="I165" s="851">
        <v>11772</v>
      </c>
      <c r="J165" s="851">
        <v>6</v>
      </c>
      <c r="K165" s="851">
        <v>66772.7</v>
      </c>
      <c r="L165" s="851">
        <v>1</v>
      </c>
      <c r="M165" s="851">
        <v>11128.783333333333</v>
      </c>
      <c r="N165" s="851">
        <v>3</v>
      </c>
      <c r="O165" s="851">
        <v>24019.5</v>
      </c>
      <c r="P165" s="839">
        <v>0.35972036475984948</v>
      </c>
      <c r="Q165" s="852">
        <v>8006.5</v>
      </c>
    </row>
    <row r="166" spans="1:17" ht="14.4" customHeight="1" x14ac:dyDescent="0.3">
      <c r="A166" s="833" t="s">
        <v>3378</v>
      </c>
      <c r="B166" s="834" t="s">
        <v>2980</v>
      </c>
      <c r="C166" s="834" t="s">
        <v>2553</v>
      </c>
      <c r="D166" s="834" t="s">
        <v>3418</v>
      </c>
      <c r="E166" s="834" t="s">
        <v>3419</v>
      </c>
      <c r="F166" s="851">
        <v>1</v>
      </c>
      <c r="G166" s="851">
        <v>2236.5</v>
      </c>
      <c r="H166" s="851"/>
      <c r="I166" s="851">
        <v>2236.5</v>
      </c>
      <c r="J166" s="851"/>
      <c r="K166" s="851"/>
      <c r="L166" s="851"/>
      <c r="M166" s="851"/>
      <c r="N166" s="851"/>
      <c r="O166" s="851"/>
      <c r="P166" s="839"/>
      <c r="Q166" s="852"/>
    </row>
    <row r="167" spans="1:17" ht="14.4" customHeight="1" x14ac:dyDescent="0.3">
      <c r="A167" s="833" t="s">
        <v>3378</v>
      </c>
      <c r="B167" s="834" t="s">
        <v>2980</v>
      </c>
      <c r="C167" s="834" t="s">
        <v>2553</v>
      </c>
      <c r="D167" s="834" t="s">
        <v>3420</v>
      </c>
      <c r="E167" s="834" t="s">
        <v>3421</v>
      </c>
      <c r="F167" s="851"/>
      <c r="G167" s="851"/>
      <c r="H167" s="851"/>
      <c r="I167" s="851"/>
      <c r="J167" s="851">
        <v>2</v>
      </c>
      <c r="K167" s="851">
        <v>38393.599999999999</v>
      </c>
      <c r="L167" s="851">
        <v>1</v>
      </c>
      <c r="M167" s="851">
        <v>19196.8</v>
      </c>
      <c r="N167" s="851"/>
      <c r="O167" s="851"/>
      <c r="P167" s="839"/>
      <c r="Q167" s="852"/>
    </row>
    <row r="168" spans="1:17" ht="14.4" customHeight="1" x14ac:dyDescent="0.3">
      <c r="A168" s="833" t="s">
        <v>3378</v>
      </c>
      <c r="B168" s="834" t="s">
        <v>2980</v>
      </c>
      <c r="C168" s="834" t="s">
        <v>2553</v>
      </c>
      <c r="D168" s="834" t="s">
        <v>3422</v>
      </c>
      <c r="E168" s="834" t="s">
        <v>3423</v>
      </c>
      <c r="F168" s="851"/>
      <c r="G168" s="851"/>
      <c r="H168" s="851"/>
      <c r="I168" s="851"/>
      <c r="J168" s="851">
        <v>1</v>
      </c>
      <c r="K168" s="851">
        <v>1002.8</v>
      </c>
      <c r="L168" s="851">
        <v>1</v>
      </c>
      <c r="M168" s="851">
        <v>1002.8</v>
      </c>
      <c r="N168" s="851">
        <v>6</v>
      </c>
      <c r="O168" s="851">
        <v>5372.4</v>
      </c>
      <c r="P168" s="839">
        <v>5.3573992820103706</v>
      </c>
      <c r="Q168" s="852">
        <v>895.4</v>
      </c>
    </row>
    <row r="169" spans="1:17" ht="14.4" customHeight="1" x14ac:dyDescent="0.3">
      <c r="A169" s="833" t="s">
        <v>3378</v>
      </c>
      <c r="B169" s="834" t="s">
        <v>2980</v>
      </c>
      <c r="C169" s="834" t="s">
        <v>2553</v>
      </c>
      <c r="D169" s="834" t="s">
        <v>3424</v>
      </c>
      <c r="E169" s="834" t="s">
        <v>3425</v>
      </c>
      <c r="F169" s="851"/>
      <c r="G169" s="851"/>
      <c r="H169" s="851"/>
      <c r="I169" s="851"/>
      <c r="J169" s="851">
        <v>2</v>
      </c>
      <c r="K169" s="851">
        <v>9935.7800000000007</v>
      </c>
      <c r="L169" s="851">
        <v>1</v>
      </c>
      <c r="M169" s="851">
        <v>4967.8900000000003</v>
      </c>
      <c r="N169" s="851">
        <v>2</v>
      </c>
      <c r="O169" s="851">
        <v>5589.34</v>
      </c>
      <c r="P169" s="839">
        <v>0.56254667474521369</v>
      </c>
      <c r="Q169" s="852">
        <v>2794.67</v>
      </c>
    </row>
    <row r="170" spans="1:17" ht="14.4" customHeight="1" x14ac:dyDescent="0.3">
      <c r="A170" s="833" t="s">
        <v>3378</v>
      </c>
      <c r="B170" s="834" t="s">
        <v>2980</v>
      </c>
      <c r="C170" s="834" t="s">
        <v>2553</v>
      </c>
      <c r="D170" s="834" t="s">
        <v>3426</v>
      </c>
      <c r="E170" s="834" t="s">
        <v>3427</v>
      </c>
      <c r="F170" s="851">
        <v>9</v>
      </c>
      <c r="G170" s="851">
        <v>7480.4400000000005</v>
      </c>
      <c r="H170" s="851">
        <v>0.81818181818181823</v>
      </c>
      <c r="I170" s="851">
        <v>831.16000000000008</v>
      </c>
      <c r="J170" s="851">
        <v>11</v>
      </c>
      <c r="K170" s="851">
        <v>9142.76</v>
      </c>
      <c r="L170" s="851">
        <v>1</v>
      </c>
      <c r="M170" s="851">
        <v>831.16</v>
      </c>
      <c r="N170" s="851">
        <v>11</v>
      </c>
      <c r="O170" s="851">
        <v>9142.76</v>
      </c>
      <c r="P170" s="839">
        <v>1</v>
      </c>
      <c r="Q170" s="852">
        <v>831.16</v>
      </c>
    </row>
    <row r="171" spans="1:17" ht="14.4" customHeight="1" x14ac:dyDescent="0.3">
      <c r="A171" s="833" t="s">
        <v>3378</v>
      </c>
      <c r="B171" s="834" t="s">
        <v>2980</v>
      </c>
      <c r="C171" s="834" t="s">
        <v>2553</v>
      </c>
      <c r="D171" s="834" t="s">
        <v>3428</v>
      </c>
      <c r="E171" s="834" t="s">
        <v>3429</v>
      </c>
      <c r="F171" s="851">
        <v>15</v>
      </c>
      <c r="G171" s="851">
        <v>330000</v>
      </c>
      <c r="H171" s="851">
        <v>0.57417454753131736</v>
      </c>
      <c r="I171" s="851">
        <v>22000</v>
      </c>
      <c r="J171" s="851">
        <v>27</v>
      </c>
      <c r="K171" s="851">
        <v>574738.12</v>
      </c>
      <c r="L171" s="851">
        <v>1</v>
      </c>
      <c r="M171" s="851">
        <v>21286.597037037038</v>
      </c>
      <c r="N171" s="851">
        <v>14</v>
      </c>
      <c r="O171" s="851">
        <v>260088.42</v>
      </c>
      <c r="P171" s="839">
        <v>0.45253379052010684</v>
      </c>
      <c r="Q171" s="852">
        <v>18577.744285714285</v>
      </c>
    </row>
    <row r="172" spans="1:17" ht="14.4" customHeight="1" x14ac:dyDescent="0.3">
      <c r="A172" s="833" t="s">
        <v>3378</v>
      </c>
      <c r="B172" s="834" t="s">
        <v>2980</v>
      </c>
      <c r="C172" s="834" t="s">
        <v>2553</v>
      </c>
      <c r="D172" s="834" t="s">
        <v>3430</v>
      </c>
      <c r="E172" s="834" t="s">
        <v>3431</v>
      </c>
      <c r="F172" s="851">
        <v>27</v>
      </c>
      <c r="G172" s="851">
        <v>668250</v>
      </c>
      <c r="H172" s="851">
        <v>1.8768140429335289</v>
      </c>
      <c r="I172" s="851">
        <v>24750</v>
      </c>
      <c r="J172" s="851">
        <v>15</v>
      </c>
      <c r="K172" s="851">
        <v>356055.52</v>
      </c>
      <c r="L172" s="851">
        <v>1</v>
      </c>
      <c r="M172" s="851">
        <v>23737.034666666666</v>
      </c>
      <c r="N172" s="851">
        <v>12</v>
      </c>
      <c r="O172" s="851">
        <v>164175</v>
      </c>
      <c r="P172" s="839">
        <v>0.46109382042441022</v>
      </c>
      <c r="Q172" s="852">
        <v>13681.25</v>
      </c>
    </row>
    <row r="173" spans="1:17" ht="14.4" customHeight="1" x14ac:dyDescent="0.3">
      <c r="A173" s="833" t="s">
        <v>3378</v>
      </c>
      <c r="B173" s="834" t="s">
        <v>2980</v>
      </c>
      <c r="C173" s="834" t="s">
        <v>2553</v>
      </c>
      <c r="D173" s="834" t="s">
        <v>3432</v>
      </c>
      <c r="E173" s="834" t="s">
        <v>3433</v>
      </c>
      <c r="F173" s="851">
        <v>1</v>
      </c>
      <c r="G173" s="851">
        <v>359.1</v>
      </c>
      <c r="H173" s="851"/>
      <c r="I173" s="851">
        <v>359.1</v>
      </c>
      <c r="J173" s="851"/>
      <c r="K173" s="851"/>
      <c r="L173" s="851"/>
      <c r="M173" s="851"/>
      <c r="N173" s="851"/>
      <c r="O173" s="851"/>
      <c r="P173" s="839"/>
      <c r="Q173" s="852"/>
    </row>
    <row r="174" spans="1:17" ht="14.4" customHeight="1" x14ac:dyDescent="0.3">
      <c r="A174" s="833" t="s">
        <v>3378</v>
      </c>
      <c r="B174" s="834" t="s">
        <v>2980</v>
      </c>
      <c r="C174" s="834" t="s">
        <v>2553</v>
      </c>
      <c r="D174" s="834" t="s">
        <v>3434</v>
      </c>
      <c r="E174" s="834" t="s">
        <v>3435</v>
      </c>
      <c r="F174" s="851">
        <v>4</v>
      </c>
      <c r="G174" s="851">
        <v>52312</v>
      </c>
      <c r="H174" s="851">
        <v>0.46293985569501334</v>
      </c>
      <c r="I174" s="851">
        <v>13078</v>
      </c>
      <c r="J174" s="851">
        <v>9</v>
      </c>
      <c r="K174" s="851">
        <v>112999.56</v>
      </c>
      <c r="L174" s="851">
        <v>1</v>
      </c>
      <c r="M174" s="851">
        <v>12555.506666666666</v>
      </c>
      <c r="N174" s="851">
        <v>10</v>
      </c>
      <c r="O174" s="851">
        <v>122942.59999999999</v>
      </c>
      <c r="P174" s="839">
        <v>1.0879918470479</v>
      </c>
      <c r="Q174" s="852">
        <v>12294.259999999998</v>
      </c>
    </row>
    <row r="175" spans="1:17" ht="14.4" customHeight="1" x14ac:dyDescent="0.3">
      <c r="A175" s="833" t="s">
        <v>3378</v>
      </c>
      <c r="B175" s="834" t="s">
        <v>2980</v>
      </c>
      <c r="C175" s="834" t="s">
        <v>2553</v>
      </c>
      <c r="D175" s="834" t="s">
        <v>3436</v>
      </c>
      <c r="E175" s="834" t="s">
        <v>3437</v>
      </c>
      <c r="F175" s="851">
        <v>3</v>
      </c>
      <c r="G175" s="851">
        <v>104880</v>
      </c>
      <c r="H175" s="851">
        <v>0.75</v>
      </c>
      <c r="I175" s="851">
        <v>34960</v>
      </c>
      <c r="J175" s="851">
        <v>4</v>
      </c>
      <c r="K175" s="851">
        <v>139840</v>
      </c>
      <c r="L175" s="851">
        <v>1</v>
      </c>
      <c r="M175" s="851">
        <v>34960</v>
      </c>
      <c r="N175" s="851">
        <v>3</v>
      </c>
      <c r="O175" s="851">
        <v>104880</v>
      </c>
      <c r="P175" s="839">
        <v>0.75</v>
      </c>
      <c r="Q175" s="852">
        <v>34960</v>
      </c>
    </row>
    <row r="176" spans="1:17" ht="14.4" customHeight="1" x14ac:dyDescent="0.3">
      <c r="A176" s="833" t="s">
        <v>3378</v>
      </c>
      <c r="B176" s="834" t="s">
        <v>2980</v>
      </c>
      <c r="C176" s="834" t="s">
        <v>2553</v>
      </c>
      <c r="D176" s="834" t="s">
        <v>3438</v>
      </c>
      <c r="E176" s="834" t="s">
        <v>3439</v>
      </c>
      <c r="F176" s="851"/>
      <c r="G176" s="851"/>
      <c r="H176" s="851"/>
      <c r="I176" s="851"/>
      <c r="J176" s="851">
        <v>1</v>
      </c>
      <c r="K176" s="851">
        <v>838.48</v>
      </c>
      <c r="L176" s="851">
        <v>1</v>
      </c>
      <c r="M176" s="851">
        <v>838.48</v>
      </c>
      <c r="N176" s="851"/>
      <c r="O176" s="851"/>
      <c r="P176" s="839"/>
      <c r="Q176" s="852"/>
    </row>
    <row r="177" spans="1:17" ht="14.4" customHeight="1" x14ac:dyDescent="0.3">
      <c r="A177" s="833" t="s">
        <v>3378</v>
      </c>
      <c r="B177" s="834" t="s">
        <v>2980</v>
      </c>
      <c r="C177" s="834" t="s">
        <v>2553</v>
      </c>
      <c r="D177" s="834" t="s">
        <v>3440</v>
      </c>
      <c r="E177" s="834" t="s">
        <v>3441</v>
      </c>
      <c r="F177" s="851">
        <v>2</v>
      </c>
      <c r="G177" s="851">
        <v>33663.379999999997</v>
      </c>
      <c r="H177" s="851">
        <v>0.66666666666666674</v>
      </c>
      <c r="I177" s="851">
        <v>16831.689999999999</v>
      </c>
      <c r="J177" s="851">
        <v>3</v>
      </c>
      <c r="K177" s="851">
        <v>50495.069999999992</v>
      </c>
      <c r="L177" s="851">
        <v>1</v>
      </c>
      <c r="M177" s="851">
        <v>16831.689999999999</v>
      </c>
      <c r="N177" s="851"/>
      <c r="O177" s="851"/>
      <c r="P177" s="839"/>
      <c r="Q177" s="852"/>
    </row>
    <row r="178" spans="1:17" ht="14.4" customHeight="1" x14ac:dyDescent="0.3">
      <c r="A178" s="833" t="s">
        <v>3378</v>
      </c>
      <c r="B178" s="834" t="s">
        <v>2980</v>
      </c>
      <c r="C178" s="834" t="s">
        <v>2553</v>
      </c>
      <c r="D178" s="834" t="s">
        <v>3442</v>
      </c>
      <c r="E178" s="834" t="s">
        <v>3443</v>
      </c>
      <c r="F178" s="851">
        <v>8</v>
      </c>
      <c r="G178" s="851">
        <v>52697.04</v>
      </c>
      <c r="H178" s="851">
        <v>0.70158287051114854</v>
      </c>
      <c r="I178" s="851">
        <v>6587.13</v>
      </c>
      <c r="J178" s="851">
        <v>12</v>
      </c>
      <c r="K178" s="851">
        <v>75111.64</v>
      </c>
      <c r="L178" s="851">
        <v>1</v>
      </c>
      <c r="M178" s="851">
        <v>6259.3033333333333</v>
      </c>
      <c r="N178" s="851">
        <v>11</v>
      </c>
      <c r="O178" s="851">
        <v>38558.199999999997</v>
      </c>
      <c r="P178" s="839">
        <v>0.51334520188881505</v>
      </c>
      <c r="Q178" s="852">
        <v>3505.2909090909088</v>
      </c>
    </row>
    <row r="179" spans="1:17" ht="14.4" customHeight="1" x14ac:dyDescent="0.3">
      <c r="A179" s="833" t="s">
        <v>3378</v>
      </c>
      <c r="B179" s="834" t="s">
        <v>2980</v>
      </c>
      <c r="C179" s="834" t="s">
        <v>2553</v>
      </c>
      <c r="D179" s="834" t="s">
        <v>3444</v>
      </c>
      <c r="E179" s="834" t="s">
        <v>3445</v>
      </c>
      <c r="F179" s="851"/>
      <c r="G179" s="851"/>
      <c r="H179" s="851"/>
      <c r="I179" s="851"/>
      <c r="J179" s="851">
        <v>1</v>
      </c>
      <c r="K179" s="851">
        <v>1726.4</v>
      </c>
      <c r="L179" s="851">
        <v>1</v>
      </c>
      <c r="M179" s="851">
        <v>1726.4</v>
      </c>
      <c r="N179" s="851"/>
      <c r="O179" s="851"/>
      <c r="P179" s="839"/>
      <c r="Q179" s="852"/>
    </row>
    <row r="180" spans="1:17" ht="14.4" customHeight="1" x14ac:dyDescent="0.3">
      <c r="A180" s="833" t="s">
        <v>3378</v>
      </c>
      <c r="B180" s="834" t="s">
        <v>2980</v>
      </c>
      <c r="C180" s="834" t="s">
        <v>2553</v>
      </c>
      <c r="D180" s="834" t="s">
        <v>3446</v>
      </c>
      <c r="E180" s="834" t="s">
        <v>3447</v>
      </c>
      <c r="F180" s="851">
        <v>1</v>
      </c>
      <c r="G180" s="851">
        <v>80936.399999999994</v>
      </c>
      <c r="H180" s="851">
        <v>0.5</v>
      </c>
      <c r="I180" s="851">
        <v>80936.399999999994</v>
      </c>
      <c r="J180" s="851">
        <v>2</v>
      </c>
      <c r="K180" s="851">
        <v>161872.79999999999</v>
      </c>
      <c r="L180" s="851">
        <v>1</v>
      </c>
      <c r="M180" s="851">
        <v>80936.399999999994</v>
      </c>
      <c r="N180" s="851"/>
      <c r="O180" s="851"/>
      <c r="P180" s="839"/>
      <c r="Q180" s="852"/>
    </row>
    <row r="181" spans="1:17" ht="14.4" customHeight="1" x14ac:dyDescent="0.3">
      <c r="A181" s="833" t="s">
        <v>3378</v>
      </c>
      <c r="B181" s="834" t="s">
        <v>2980</v>
      </c>
      <c r="C181" s="834" t="s">
        <v>2553</v>
      </c>
      <c r="D181" s="834" t="s">
        <v>3448</v>
      </c>
      <c r="E181" s="834" t="s">
        <v>3449</v>
      </c>
      <c r="F181" s="851">
        <v>11</v>
      </c>
      <c r="G181" s="851">
        <v>47960</v>
      </c>
      <c r="H181" s="851">
        <v>1.0570225772176371</v>
      </c>
      <c r="I181" s="851">
        <v>4360</v>
      </c>
      <c r="J181" s="851">
        <v>11</v>
      </c>
      <c r="K181" s="851">
        <v>45372.729999999996</v>
      </c>
      <c r="L181" s="851">
        <v>1</v>
      </c>
      <c r="M181" s="851">
        <v>4124.7936363636363</v>
      </c>
      <c r="N181" s="851">
        <v>9</v>
      </c>
      <c r="O181" s="851">
        <v>30214.799999999999</v>
      </c>
      <c r="P181" s="839">
        <v>0.66592422364711146</v>
      </c>
      <c r="Q181" s="852">
        <v>3357.2</v>
      </c>
    </row>
    <row r="182" spans="1:17" ht="14.4" customHeight="1" x14ac:dyDescent="0.3">
      <c r="A182" s="833" t="s">
        <v>3378</v>
      </c>
      <c r="B182" s="834" t="s">
        <v>2980</v>
      </c>
      <c r="C182" s="834" t="s">
        <v>2553</v>
      </c>
      <c r="D182" s="834" t="s">
        <v>3450</v>
      </c>
      <c r="E182" s="834" t="s">
        <v>3451</v>
      </c>
      <c r="F182" s="851">
        <v>1</v>
      </c>
      <c r="G182" s="851">
        <v>19969</v>
      </c>
      <c r="H182" s="851">
        <v>1</v>
      </c>
      <c r="I182" s="851">
        <v>19969</v>
      </c>
      <c r="J182" s="851">
        <v>1</v>
      </c>
      <c r="K182" s="851">
        <v>19969</v>
      </c>
      <c r="L182" s="851">
        <v>1</v>
      </c>
      <c r="M182" s="851">
        <v>19969</v>
      </c>
      <c r="N182" s="851"/>
      <c r="O182" s="851"/>
      <c r="P182" s="839"/>
      <c r="Q182" s="852"/>
    </row>
    <row r="183" spans="1:17" ht="14.4" customHeight="1" x14ac:dyDescent="0.3">
      <c r="A183" s="833" t="s">
        <v>3378</v>
      </c>
      <c r="B183" s="834" t="s">
        <v>2980</v>
      </c>
      <c r="C183" s="834" t="s">
        <v>2553</v>
      </c>
      <c r="D183" s="834" t="s">
        <v>3452</v>
      </c>
      <c r="E183" s="834" t="s">
        <v>3453</v>
      </c>
      <c r="F183" s="851"/>
      <c r="G183" s="851"/>
      <c r="H183" s="851"/>
      <c r="I183" s="851"/>
      <c r="J183" s="851">
        <v>3</v>
      </c>
      <c r="K183" s="851">
        <v>1142.58</v>
      </c>
      <c r="L183" s="851">
        <v>1</v>
      </c>
      <c r="M183" s="851">
        <v>380.85999999999996</v>
      </c>
      <c r="N183" s="851">
        <v>3</v>
      </c>
      <c r="O183" s="851">
        <v>1142.58</v>
      </c>
      <c r="P183" s="839">
        <v>1</v>
      </c>
      <c r="Q183" s="852">
        <v>380.85999999999996</v>
      </c>
    </row>
    <row r="184" spans="1:17" ht="14.4" customHeight="1" x14ac:dyDescent="0.3">
      <c r="A184" s="833" t="s">
        <v>3378</v>
      </c>
      <c r="B184" s="834" t="s">
        <v>2980</v>
      </c>
      <c r="C184" s="834" t="s">
        <v>2553</v>
      </c>
      <c r="D184" s="834" t="s">
        <v>3454</v>
      </c>
      <c r="E184" s="834" t="s">
        <v>3455</v>
      </c>
      <c r="F184" s="851">
        <v>1</v>
      </c>
      <c r="G184" s="851">
        <v>15675</v>
      </c>
      <c r="H184" s="851"/>
      <c r="I184" s="851">
        <v>15675</v>
      </c>
      <c r="J184" s="851"/>
      <c r="K184" s="851"/>
      <c r="L184" s="851"/>
      <c r="M184" s="851"/>
      <c r="N184" s="851"/>
      <c r="O184" s="851"/>
      <c r="P184" s="839"/>
      <c r="Q184" s="852"/>
    </row>
    <row r="185" spans="1:17" ht="14.4" customHeight="1" x14ac:dyDescent="0.3">
      <c r="A185" s="833" t="s">
        <v>3378</v>
      </c>
      <c r="B185" s="834" t="s">
        <v>2980</v>
      </c>
      <c r="C185" s="834" t="s">
        <v>2553</v>
      </c>
      <c r="D185" s="834" t="s">
        <v>3456</v>
      </c>
      <c r="E185" s="834" t="s">
        <v>3457</v>
      </c>
      <c r="F185" s="851">
        <v>2</v>
      </c>
      <c r="G185" s="851">
        <v>42736</v>
      </c>
      <c r="H185" s="851">
        <v>0.42461933695157972</v>
      </c>
      <c r="I185" s="851">
        <v>21368</v>
      </c>
      <c r="J185" s="851">
        <v>5</v>
      </c>
      <c r="K185" s="851">
        <v>100645.44</v>
      </c>
      <c r="L185" s="851">
        <v>1</v>
      </c>
      <c r="M185" s="851">
        <v>20129.088</v>
      </c>
      <c r="N185" s="851">
        <v>4</v>
      </c>
      <c r="O185" s="851">
        <v>73082.880000000005</v>
      </c>
      <c r="P185" s="839">
        <v>0.72614198914526085</v>
      </c>
      <c r="Q185" s="852">
        <v>18270.72</v>
      </c>
    </row>
    <row r="186" spans="1:17" ht="14.4" customHeight="1" x14ac:dyDescent="0.3">
      <c r="A186" s="833" t="s">
        <v>3378</v>
      </c>
      <c r="B186" s="834" t="s">
        <v>2980</v>
      </c>
      <c r="C186" s="834" t="s">
        <v>2553</v>
      </c>
      <c r="D186" s="834" t="s">
        <v>3458</v>
      </c>
      <c r="E186" s="834" t="s">
        <v>3459</v>
      </c>
      <c r="F186" s="851"/>
      <c r="G186" s="851"/>
      <c r="H186" s="851"/>
      <c r="I186" s="851"/>
      <c r="J186" s="851">
        <v>1</v>
      </c>
      <c r="K186" s="851">
        <v>11015.5</v>
      </c>
      <c r="L186" s="851">
        <v>1</v>
      </c>
      <c r="M186" s="851">
        <v>11015.5</v>
      </c>
      <c r="N186" s="851"/>
      <c r="O186" s="851"/>
      <c r="P186" s="839"/>
      <c r="Q186" s="852"/>
    </row>
    <row r="187" spans="1:17" ht="14.4" customHeight="1" x14ac:dyDescent="0.3">
      <c r="A187" s="833" t="s">
        <v>3378</v>
      </c>
      <c r="B187" s="834" t="s">
        <v>2980</v>
      </c>
      <c r="C187" s="834" t="s">
        <v>2553</v>
      </c>
      <c r="D187" s="834" t="s">
        <v>3460</v>
      </c>
      <c r="E187" s="834" t="s">
        <v>3461</v>
      </c>
      <c r="F187" s="851">
        <v>1</v>
      </c>
      <c r="G187" s="851">
        <v>33448</v>
      </c>
      <c r="H187" s="851">
        <v>1</v>
      </c>
      <c r="I187" s="851">
        <v>33448</v>
      </c>
      <c r="J187" s="851">
        <v>1</v>
      </c>
      <c r="K187" s="851">
        <v>33448</v>
      </c>
      <c r="L187" s="851">
        <v>1</v>
      </c>
      <c r="M187" s="851">
        <v>33448</v>
      </c>
      <c r="N187" s="851"/>
      <c r="O187" s="851"/>
      <c r="P187" s="839"/>
      <c r="Q187" s="852"/>
    </row>
    <row r="188" spans="1:17" ht="14.4" customHeight="1" x14ac:dyDescent="0.3">
      <c r="A188" s="833" t="s">
        <v>3378</v>
      </c>
      <c r="B188" s="834" t="s">
        <v>2980</v>
      </c>
      <c r="C188" s="834" t="s">
        <v>2553</v>
      </c>
      <c r="D188" s="834" t="s">
        <v>3462</v>
      </c>
      <c r="E188" s="834" t="s">
        <v>3408</v>
      </c>
      <c r="F188" s="851"/>
      <c r="G188" s="851"/>
      <c r="H188" s="851"/>
      <c r="I188" s="851"/>
      <c r="J188" s="851">
        <v>2</v>
      </c>
      <c r="K188" s="851">
        <v>3864.18</v>
      </c>
      <c r="L188" s="851">
        <v>1</v>
      </c>
      <c r="M188" s="851">
        <v>1932.09</v>
      </c>
      <c r="N188" s="851"/>
      <c r="O188" s="851"/>
      <c r="P188" s="839"/>
      <c r="Q188" s="852"/>
    </row>
    <row r="189" spans="1:17" ht="14.4" customHeight="1" x14ac:dyDescent="0.3">
      <c r="A189" s="833" t="s">
        <v>3378</v>
      </c>
      <c r="B189" s="834" t="s">
        <v>2980</v>
      </c>
      <c r="C189" s="834" t="s">
        <v>2553</v>
      </c>
      <c r="D189" s="834" t="s">
        <v>3463</v>
      </c>
      <c r="E189" s="834" t="s">
        <v>3464</v>
      </c>
      <c r="F189" s="851">
        <v>1</v>
      </c>
      <c r="G189" s="851">
        <v>8276.4</v>
      </c>
      <c r="H189" s="851"/>
      <c r="I189" s="851">
        <v>8276.4</v>
      </c>
      <c r="J189" s="851"/>
      <c r="K189" s="851"/>
      <c r="L189" s="851"/>
      <c r="M189" s="851"/>
      <c r="N189" s="851"/>
      <c r="O189" s="851"/>
      <c r="P189" s="839"/>
      <c r="Q189" s="852"/>
    </row>
    <row r="190" spans="1:17" ht="14.4" customHeight="1" x14ac:dyDescent="0.3">
      <c r="A190" s="833" t="s">
        <v>3378</v>
      </c>
      <c r="B190" s="834" t="s">
        <v>2980</v>
      </c>
      <c r="C190" s="834" t="s">
        <v>2553</v>
      </c>
      <c r="D190" s="834" t="s">
        <v>3465</v>
      </c>
      <c r="E190" s="834" t="s">
        <v>3466</v>
      </c>
      <c r="F190" s="851">
        <v>1</v>
      </c>
      <c r="G190" s="851">
        <v>7840.8</v>
      </c>
      <c r="H190" s="851"/>
      <c r="I190" s="851">
        <v>7840.8</v>
      </c>
      <c r="J190" s="851"/>
      <c r="K190" s="851"/>
      <c r="L190" s="851"/>
      <c r="M190" s="851"/>
      <c r="N190" s="851"/>
      <c r="O190" s="851"/>
      <c r="P190" s="839"/>
      <c r="Q190" s="852"/>
    </row>
    <row r="191" spans="1:17" ht="14.4" customHeight="1" x14ac:dyDescent="0.3">
      <c r="A191" s="833" t="s">
        <v>3378</v>
      </c>
      <c r="B191" s="834" t="s">
        <v>2980</v>
      </c>
      <c r="C191" s="834" t="s">
        <v>2553</v>
      </c>
      <c r="D191" s="834" t="s">
        <v>3467</v>
      </c>
      <c r="E191" s="834" t="s">
        <v>3468</v>
      </c>
      <c r="F191" s="851"/>
      <c r="G191" s="851"/>
      <c r="H191" s="851"/>
      <c r="I191" s="851"/>
      <c r="J191" s="851">
        <v>1</v>
      </c>
      <c r="K191" s="851">
        <v>1356.6</v>
      </c>
      <c r="L191" s="851">
        <v>1</v>
      </c>
      <c r="M191" s="851">
        <v>1356.6</v>
      </c>
      <c r="N191" s="851"/>
      <c r="O191" s="851"/>
      <c r="P191" s="839"/>
      <c r="Q191" s="852"/>
    </row>
    <row r="192" spans="1:17" ht="14.4" customHeight="1" x14ac:dyDescent="0.3">
      <c r="A192" s="833" t="s">
        <v>3378</v>
      </c>
      <c r="B192" s="834" t="s">
        <v>2980</v>
      </c>
      <c r="C192" s="834" t="s">
        <v>2553</v>
      </c>
      <c r="D192" s="834" t="s">
        <v>3469</v>
      </c>
      <c r="E192" s="834" t="s">
        <v>3470</v>
      </c>
      <c r="F192" s="851"/>
      <c r="G192" s="851"/>
      <c r="H192" s="851"/>
      <c r="I192" s="851"/>
      <c r="J192" s="851">
        <v>1</v>
      </c>
      <c r="K192" s="851">
        <v>4066.69</v>
      </c>
      <c r="L192" s="851">
        <v>1</v>
      </c>
      <c r="M192" s="851">
        <v>4066.69</v>
      </c>
      <c r="N192" s="851"/>
      <c r="O192" s="851"/>
      <c r="P192" s="839"/>
      <c r="Q192" s="852"/>
    </row>
    <row r="193" spans="1:17" ht="14.4" customHeight="1" x14ac:dyDescent="0.3">
      <c r="A193" s="833" t="s">
        <v>3378</v>
      </c>
      <c r="B193" s="834" t="s">
        <v>2980</v>
      </c>
      <c r="C193" s="834" t="s">
        <v>2553</v>
      </c>
      <c r="D193" s="834" t="s">
        <v>3471</v>
      </c>
      <c r="E193" s="834" t="s">
        <v>3472</v>
      </c>
      <c r="F193" s="851"/>
      <c r="G193" s="851"/>
      <c r="H193" s="851"/>
      <c r="I193" s="851"/>
      <c r="J193" s="851">
        <v>1</v>
      </c>
      <c r="K193" s="851">
        <v>64000</v>
      </c>
      <c r="L193" s="851">
        <v>1</v>
      </c>
      <c r="M193" s="851">
        <v>64000</v>
      </c>
      <c r="N193" s="851"/>
      <c r="O193" s="851"/>
      <c r="P193" s="839"/>
      <c r="Q193" s="852"/>
    </row>
    <row r="194" spans="1:17" ht="14.4" customHeight="1" x14ac:dyDescent="0.3">
      <c r="A194" s="833" t="s">
        <v>3378</v>
      </c>
      <c r="B194" s="834" t="s">
        <v>2980</v>
      </c>
      <c r="C194" s="834" t="s">
        <v>2415</v>
      </c>
      <c r="D194" s="834" t="s">
        <v>3473</v>
      </c>
      <c r="E194" s="834" t="s">
        <v>3474</v>
      </c>
      <c r="F194" s="851">
        <v>62</v>
      </c>
      <c r="G194" s="851">
        <v>9610</v>
      </c>
      <c r="H194" s="851">
        <v>1.0333333333333334</v>
      </c>
      <c r="I194" s="851">
        <v>155</v>
      </c>
      <c r="J194" s="851">
        <v>60</v>
      </c>
      <c r="K194" s="851">
        <v>9300</v>
      </c>
      <c r="L194" s="851">
        <v>1</v>
      </c>
      <c r="M194" s="851">
        <v>155</v>
      </c>
      <c r="N194" s="851">
        <v>59</v>
      </c>
      <c r="O194" s="851">
        <v>9204</v>
      </c>
      <c r="P194" s="839">
        <v>0.98967741935483866</v>
      </c>
      <c r="Q194" s="852">
        <v>156</v>
      </c>
    </row>
    <row r="195" spans="1:17" ht="14.4" customHeight="1" x14ac:dyDescent="0.3">
      <c r="A195" s="833" t="s">
        <v>3378</v>
      </c>
      <c r="B195" s="834" t="s">
        <v>2980</v>
      </c>
      <c r="C195" s="834" t="s">
        <v>2415</v>
      </c>
      <c r="D195" s="834" t="s">
        <v>3475</v>
      </c>
      <c r="E195" s="834" t="s">
        <v>3476</v>
      </c>
      <c r="F195" s="851">
        <v>141</v>
      </c>
      <c r="G195" s="851">
        <v>26367</v>
      </c>
      <c r="H195" s="851">
        <v>0.91558441558441561</v>
      </c>
      <c r="I195" s="851">
        <v>187</v>
      </c>
      <c r="J195" s="851">
        <v>154</v>
      </c>
      <c r="K195" s="851">
        <v>28798</v>
      </c>
      <c r="L195" s="851">
        <v>1</v>
      </c>
      <c r="M195" s="851">
        <v>187</v>
      </c>
      <c r="N195" s="851">
        <v>179</v>
      </c>
      <c r="O195" s="851">
        <v>33652</v>
      </c>
      <c r="P195" s="839">
        <v>1.1685533717619279</v>
      </c>
      <c r="Q195" s="852">
        <v>188</v>
      </c>
    </row>
    <row r="196" spans="1:17" ht="14.4" customHeight="1" x14ac:dyDescent="0.3">
      <c r="A196" s="833" t="s">
        <v>3378</v>
      </c>
      <c r="B196" s="834" t="s">
        <v>2980</v>
      </c>
      <c r="C196" s="834" t="s">
        <v>2415</v>
      </c>
      <c r="D196" s="834" t="s">
        <v>3477</v>
      </c>
      <c r="E196" s="834" t="s">
        <v>3478</v>
      </c>
      <c r="F196" s="851">
        <v>6</v>
      </c>
      <c r="G196" s="851">
        <v>768</v>
      </c>
      <c r="H196" s="851">
        <v>6</v>
      </c>
      <c r="I196" s="851">
        <v>128</v>
      </c>
      <c r="J196" s="851">
        <v>1</v>
      </c>
      <c r="K196" s="851">
        <v>128</v>
      </c>
      <c r="L196" s="851">
        <v>1</v>
      </c>
      <c r="M196" s="851">
        <v>128</v>
      </c>
      <c r="N196" s="851">
        <v>4</v>
      </c>
      <c r="O196" s="851">
        <v>516</v>
      </c>
      <c r="P196" s="839">
        <v>4.03125</v>
      </c>
      <c r="Q196" s="852">
        <v>129</v>
      </c>
    </row>
    <row r="197" spans="1:17" ht="14.4" customHeight="1" x14ac:dyDescent="0.3">
      <c r="A197" s="833" t="s">
        <v>3378</v>
      </c>
      <c r="B197" s="834" t="s">
        <v>2980</v>
      </c>
      <c r="C197" s="834" t="s">
        <v>2415</v>
      </c>
      <c r="D197" s="834" t="s">
        <v>3479</v>
      </c>
      <c r="E197" s="834" t="s">
        <v>3480</v>
      </c>
      <c r="F197" s="851">
        <v>11</v>
      </c>
      <c r="G197" s="851">
        <v>2453</v>
      </c>
      <c r="H197" s="851">
        <v>1.216765873015873</v>
      </c>
      <c r="I197" s="851">
        <v>223</v>
      </c>
      <c r="J197" s="851">
        <v>9</v>
      </c>
      <c r="K197" s="851">
        <v>2016</v>
      </c>
      <c r="L197" s="851">
        <v>1</v>
      </c>
      <c r="M197" s="851">
        <v>224</v>
      </c>
      <c r="N197" s="851">
        <v>13</v>
      </c>
      <c r="O197" s="851">
        <v>2925</v>
      </c>
      <c r="P197" s="839">
        <v>1.4508928571428572</v>
      </c>
      <c r="Q197" s="852">
        <v>225</v>
      </c>
    </row>
    <row r="198" spans="1:17" ht="14.4" customHeight="1" x14ac:dyDescent="0.3">
      <c r="A198" s="833" t="s">
        <v>3378</v>
      </c>
      <c r="B198" s="834" t="s">
        <v>2980</v>
      </c>
      <c r="C198" s="834" t="s">
        <v>2415</v>
      </c>
      <c r="D198" s="834" t="s">
        <v>3481</v>
      </c>
      <c r="E198" s="834" t="s">
        <v>3482</v>
      </c>
      <c r="F198" s="851">
        <v>2</v>
      </c>
      <c r="G198" s="851">
        <v>446</v>
      </c>
      <c r="H198" s="851">
        <v>1.9910714285714286</v>
      </c>
      <c r="I198" s="851">
        <v>223</v>
      </c>
      <c r="J198" s="851">
        <v>1</v>
      </c>
      <c r="K198" s="851">
        <v>224</v>
      </c>
      <c r="L198" s="851">
        <v>1</v>
      </c>
      <c r="M198" s="851">
        <v>224</v>
      </c>
      <c r="N198" s="851">
        <v>1</v>
      </c>
      <c r="O198" s="851">
        <v>225</v>
      </c>
      <c r="P198" s="839">
        <v>1.0044642857142858</v>
      </c>
      <c r="Q198" s="852">
        <v>225</v>
      </c>
    </row>
    <row r="199" spans="1:17" ht="14.4" customHeight="1" x14ac:dyDescent="0.3">
      <c r="A199" s="833" t="s">
        <v>3378</v>
      </c>
      <c r="B199" s="834" t="s">
        <v>2980</v>
      </c>
      <c r="C199" s="834" t="s">
        <v>2415</v>
      </c>
      <c r="D199" s="834" t="s">
        <v>3483</v>
      </c>
      <c r="E199" s="834" t="s">
        <v>3484</v>
      </c>
      <c r="F199" s="851">
        <v>5</v>
      </c>
      <c r="G199" s="851">
        <v>1125</v>
      </c>
      <c r="H199" s="851">
        <v>0.71112515802781284</v>
      </c>
      <c r="I199" s="851">
        <v>225</v>
      </c>
      <c r="J199" s="851">
        <v>7</v>
      </c>
      <c r="K199" s="851">
        <v>1582</v>
      </c>
      <c r="L199" s="851">
        <v>1</v>
      </c>
      <c r="M199" s="851">
        <v>226</v>
      </c>
      <c r="N199" s="851">
        <v>4</v>
      </c>
      <c r="O199" s="851">
        <v>908</v>
      </c>
      <c r="P199" s="839">
        <v>0.5739570164348925</v>
      </c>
      <c r="Q199" s="852">
        <v>227</v>
      </c>
    </row>
    <row r="200" spans="1:17" ht="14.4" customHeight="1" x14ac:dyDescent="0.3">
      <c r="A200" s="833" t="s">
        <v>3378</v>
      </c>
      <c r="B200" s="834" t="s">
        <v>2980</v>
      </c>
      <c r="C200" s="834" t="s">
        <v>2415</v>
      </c>
      <c r="D200" s="834" t="s">
        <v>3485</v>
      </c>
      <c r="E200" s="834" t="s">
        <v>3486</v>
      </c>
      <c r="F200" s="851"/>
      <c r="G200" s="851"/>
      <c r="H200" s="851"/>
      <c r="I200" s="851"/>
      <c r="J200" s="851">
        <v>1</v>
      </c>
      <c r="K200" s="851">
        <v>350</v>
      </c>
      <c r="L200" s="851">
        <v>1</v>
      </c>
      <c r="M200" s="851">
        <v>350</v>
      </c>
      <c r="N200" s="851"/>
      <c r="O200" s="851"/>
      <c r="P200" s="839"/>
      <c r="Q200" s="852"/>
    </row>
    <row r="201" spans="1:17" ht="14.4" customHeight="1" x14ac:dyDescent="0.3">
      <c r="A201" s="833" t="s">
        <v>3378</v>
      </c>
      <c r="B201" s="834" t="s">
        <v>2980</v>
      </c>
      <c r="C201" s="834" t="s">
        <v>2415</v>
      </c>
      <c r="D201" s="834" t="s">
        <v>3487</v>
      </c>
      <c r="E201" s="834" t="s">
        <v>3488</v>
      </c>
      <c r="F201" s="851">
        <v>8</v>
      </c>
      <c r="G201" s="851">
        <v>33312</v>
      </c>
      <c r="H201" s="851">
        <v>0.88846215394463113</v>
      </c>
      <c r="I201" s="851">
        <v>4164</v>
      </c>
      <c r="J201" s="851">
        <v>9</v>
      </c>
      <c r="K201" s="851">
        <v>37494</v>
      </c>
      <c r="L201" s="851">
        <v>1</v>
      </c>
      <c r="M201" s="851">
        <v>4166</v>
      </c>
      <c r="N201" s="851">
        <v>9</v>
      </c>
      <c r="O201" s="851">
        <v>37557</v>
      </c>
      <c r="P201" s="839">
        <v>1.0016802688430149</v>
      </c>
      <c r="Q201" s="852">
        <v>4173</v>
      </c>
    </row>
    <row r="202" spans="1:17" ht="14.4" customHeight="1" x14ac:dyDescent="0.3">
      <c r="A202" s="833" t="s">
        <v>3378</v>
      </c>
      <c r="B202" s="834" t="s">
        <v>2980</v>
      </c>
      <c r="C202" s="834" t="s">
        <v>2415</v>
      </c>
      <c r="D202" s="834" t="s">
        <v>3489</v>
      </c>
      <c r="E202" s="834" t="s">
        <v>3490</v>
      </c>
      <c r="F202" s="851"/>
      <c r="G202" s="851"/>
      <c r="H202" s="851"/>
      <c r="I202" s="851"/>
      <c r="J202" s="851">
        <v>1</v>
      </c>
      <c r="K202" s="851">
        <v>15265</v>
      </c>
      <c r="L202" s="851">
        <v>1</v>
      </c>
      <c r="M202" s="851">
        <v>15265</v>
      </c>
      <c r="N202" s="851"/>
      <c r="O202" s="851"/>
      <c r="P202" s="839"/>
      <c r="Q202" s="852"/>
    </row>
    <row r="203" spans="1:17" ht="14.4" customHeight="1" x14ac:dyDescent="0.3">
      <c r="A203" s="833" t="s">
        <v>3378</v>
      </c>
      <c r="B203" s="834" t="s">
        <v>2980</v>
      </c>
      <c r="C203" s="834" t="s">
        <v>2415</v>
      </c>
      <c r="D203" s="834" t="s">
        <v>3491</v>
      </c>
      <c r="E203" s="834" t="s">
        <v>3492</v>
      </c>
      <c r="F203" s="851">
        <v>22</v>
      </c>
      <c r="G203" s="851">
        <v>84920</v>
      </c>
      <c r="H203" s="851">
        <v>0.81439284960776415</v>
      </c>
      <c r="I203" s="851">
        <v>3860</v>
      </c>
      <c r="J203" s="851">
        <v>27</v>
      </c>
      <c r="K203" s="851">
        <v>104274</v>
      </c>
      <c r="L203" s="851">
        <v>1</v>
      </c>
      <c r="M203" s="851">
        <v>3862</v>
      </c>
      <c r="N203" s="851">
        <v>25</v>
      </c>
      <c r="O203" s="851">
        <v>96675</v>
      </c>
      <c r="P203" s="839">
        <v>0.92712469071868342</v>
      </c>
      <c r="Q203" s="852">
        <v>3867</v>
      </c>
    </row>
    <row r="204" spans="1:17" ht="14.4" customHeight="1" x14ac:dyDescent="0.3">
      <c r="A204" s="833" t="s">
        <v>3378</v>
      </c>
      <c r="B204" s="834" t="s">
        <v>2980</v>
      </c>
      <c r="C204" s="834" t="s">
        <v>2415</v>
      </c>
      <c r="D204" s="834" t="s">
        <v>3493</v>
      </c>
      <c r="E204" s="834" t="s">
        <v>3494</v>
      </c>
      <c r="F204" s="851">
        <v>1</v>
      </c>
      <c r="G204" s="851">
        <v>7926</v>
      </c>
      <c r="H204" s="851">
        <v>0.99974772956609481</v>
      </c>
      <c r="I204" s="851">
        <v>7926</v>
      </c>
      <c r="J204" s="851">
        <v>1</v>
      </c>
      <c r="K204" s="851">
        <v>7928</v>
      </c>
      <c r="L204" s="851">
        <v>1</v>
      </c>
      <c r="M204" s="851">
        <v>7928</v>
      </c>
      <c r="N204" s="851"/>
      <c r="O204" s="851"/>
      <c r="P204" s="839"/>
      <c r="Q204" s="852"/>
    </row>
    <row r="205" spans="1:17" ht="14.4" customHeight="1" x14ac:dyDescent="0.3">
      <c r="A205" s="833" t="s">
        <v>3378</v>
      </c>
      <c r="B205" s="834" t="s">
        <v>2980</v>
      </c>
      <c r="C205" s="834" t="s">
        <v>2415</v>
      </c>
      <c r="D205" s="834" t="s">
        <v>3495</v>
      </c>
      <c r="E205" s="834" t="s">
        <v>3496</v>
      </c>
      <c r="F205" s="851">
        <v>1</v>
      </c>
      <c r="G205" s="851">
        <v>1294</v>
      </c>
      <c r="H205" s="851">
        <v>1</v>
      </c>
      <c r="I205" s="851">
        <v>1294</v>
      </c>
      <c r="J205" s="851">
        <v>1</v>
      </c>
      <c r="K205" s="851">
        <v>1294</v>
      </c>
      <c r="L205" s="851">
        <v>1</v>
      </c>
      <c r="M205" s="851">
        <v>1294</v>
      </c>
      <c r="N205" s="851">
        <v>4</v>
      </c>
      <c r="O205" s="851">
        <v>5188</v>
      </c>
      <c r="P205" s="839">
        <v>4.0092735703245745</v>
      </c>
      <c r="Q205" s="852">
        <v>1297</v>
      </c>
    </row>
    <row r="206" spans="1:17" ht="14.4" customHeight="1" x14ac:dyDescent="0.3">
      <c r="A206" s="833" t="s">
        <v>3378</v>
      </c>
      <c r="B206" s="834" t="s">
        <v>2980</v>
      </c>
      <c r="C206" s="834" t="s">
        <v>2415</v>
      </c>
      <c r="D206" s="834" t="s">
        <v>3497</v>
      </c>
      <c r="E206" s="834" t="s">
        <v>3498</v>
      </c>
      <c r="F206" s="851">
        <v>1</v>
      </c>
      <c r="G206" s="851">
        <v>1178</v>
      </c>
      <c r="H206" s="851"/>
      <c r="I206" s="851">
        <v>1178</v>
      </c>
      <c r="J206" s="851"/>
      <c r="K206" s="851"/>
      <c r="L206" s="851"/>
      <c r="M206" s="851"/>
      <c r="N206" s="851">
        <v>2</v>
      </c>
      <c r="O206" s="851">
        <v>2360</v>
      </c>
      <c r="P206" s="839"/>
      <c r="Q206" s="852">
        <v>1180</v>
      </c>
    </row>
    <row r="207" spans="1:17" ht="14.4" customHeight="1" x14ac:dyDescent="0.3">
      <c r="A207" s="833" t="s">
        <v>3378</v>
      </c>
      <c r="B207" s="834" t="s">
        <v>2980</v>
      </c>
      <c r="C207" s="834" t="s">
        <v>2415</v>
      </c>
      <c r="D207" s="834" t="s">
        <v>3499</v>
      </c>
      <c r="E207" s="834" t="s">
        <v>3500</v>
      </c>
      <c r="F207" s="851">
        <v>82</v>
      </c>
      <c r="G207" s="851">
        <v>422874</v>
      </c>
      <c r="H207" s="851">
        <v>1.0121494119167636</v>
      </c>
      <c r="I207" s="851">
        <v>5157</v>
      </c>
      <c r="J207" s="851">
        <v>81</v>
      </c>
      <c r="K207" s="851">
        <v>417798</v>
      </c>
      <c r="L207" s="851">
        <v>1</v>
      </c>
      <c r="M207" s="851">
        <v>5158</v>
      </c>
      <c r="N207" s="851">
        <v>80</v>
      </c>
      <c r="O207" s="851">
        <v>412960</v>
      </c>
      <c r="P207" s="839">
        <v>0.98842024136065754</v>
      </c>
      <c r="Q207" s="852">
        <v>5162</v>
      </c>
    </row>
    <row r="208" spans="1:17" ht="14.4" customHeight="1" x14ac:dyDescent="0.3">
      <c r="A208" s="833" t="s">
        <v>3378</v>
      </c>
      <c r="B208" s="834" t="s">
        <v>2980</v>
      </c>
      <c r="C208" s="834" t="s">
        <v>2415</v>
      </c>
      <c r="D208" s="834" t="s">
        <v>3501</v>
      </c>
      <c r="E208" s="834" t="s">
        <v>3502</v>
      </c>
      <c r="F208" s="851">
        <v>1</v>
      </c>
      <c r="G208" s="851">
        <v>5620</v>
      </c>
      <c r="H208" s="851">
        <v>0.99982209571250669</v>
      </c>
      <c r="I208" s="851">
        <v>5620</v>
      </c>
      <c r="J208" s="851">
        <v>1</v>
      </c>
      <c r="K208" s="851">
        <v>5621</v>
      </c>
      <c r="L208" s="851">
        <v>1</v>
      </c>
      <c r="M208" s="851">
        <v>5621</v>
      </c>
      <c r="N208" s="851"/>
      <c r="O208" s="851"/>
      <c r="P208" s="839"/>
      <c r="Q208" s="852"/>
    </row>
    <row r="209" spans="1:17" ht="14.4" customHeight="1" x14ac:dyDescent="0.3">
      <c r="A209" s="833" t="s">
        <v>3378</v>
      </c>
      <c r="B209" s="834" t="s">
        <v>2980</v>
      </c>
      <c r="C209" s="834" t="s">
        <v>2415</v>
      </c>
      <c r="D209" s="834" t="s">
        <v>2981</v>
      </c>
      <c r="E209" s="834" t="s">
        <v>2982</v>
      </c>
      <c r="F209" s="851">
        <v>1</v>
      </c>
      <c r="G209" s="851">
        <v>801</v>
      </c>
      <c r="H209" s="851"/>
      <c r="I209" s="851">
        <v>801</v>
      </c>
      <c r="J209" s="851"/>
      <c r="K209" s="851"/>
      <c r="L209" s="851"/>
      <c r="M209" s="851"/>
      <c r="N209" s="851">
        <v>2</v>
      </c>
      <c r="O209" s="851">
        <v>1616</v>
      </c>
      <c r="P209" s="839"/>
      <c r="Q209" s="852">
        <v>808</v>
      </c>
    </row>
    <row r="210" spans="1:17" ht="14.4" customHeight="1" x14ac:dyDescent="0.3">
      <c r="A210" s="833" t="s">
        <v>3378</v>
      </c>
      <c r="B210" s="834" t="s">
        <v>2980</v>
      </c>
      <c r="C210" s="834" t="s">
        <v>2415</v>
      </c>
      <c r="D210" s="834" t="s">
        <v>3503</v>
      </c>
      <c r="E210" s="834" t="s">
        <v>3504</v>
      </c>
      <c r="F210" s="851">
        <v>96</v>
      </c>
      <c r="G210" s="851">
        <v>16992</v>
      </c>
      <c r="H210" s="851">
        <v>0.97408851180921807</v>
      </c>
      <c r="I210" s="851">
        <v>177</v>
      </c>
      <c r="J210" s="851">
        <v>98</v>
      </c>
      <c r="K210" s="851">
        <v>17444</v>
      </c>
      <c r="L210" s="851">
        <v>1</v>
      </c>
      <c r="M210" s="851">
        <v>178</v>
      </c>
      <c r="N210" s="851">
        <v>75</v>
      </c>
      <c r="O210" s="851">
        <v>13425</v>
      </c>
      <c r="P210" s="839">
        <v>0.76960559504700754</v>
      </c>
      <c r="Q210" s="852">
        <v>179</v>
      </c>
    </row>
    <row r="211" spans="1:17" ht="14.4" customHeight="1" x14ac:dyDescent="0.3">
      <c r="A211" s="833" t="s">
        <v>3378</v>
      </c>
      <c r="B211" s="834" t="s">
        <v>2980</v>
      </c>
      <c r="C211" s="834" t="s">
        <v>2415</v>
      </c>
      <c r="D211" s="834" t="s">
        <v>3505</v>
      </c>
      <c r="E211" s="834" t="s">
        <v>3506</v>
      </c>
      <c r="F211" s="851">
        <v>114</v>
      </c>
      <c r="G211" s="851">
        <v>233586</v>
      </c>
      <c r="H211" s="851">
        <v>0.75962926829268296</v>
      </c>
      <c r="I211" s="851">
        <v>2049</v>
      </c>
      <c r="J211" s="851">
        <v>150</v>
      </c>
      <c r="K211" s="851">
        <v>307500</v>
      </c>
      <c r="L211" s="851">
        <v>1</v>
      </c>
      <c r="M211" s="851">
        <v>2050</v>
      </c>
      <c r="N211" s="851">
        <v>156</v>
      </c>
      <c r="O211" s="851">
        <v>320268</v>
      </c>
      <c r="P211" s="839">
        <v>1.0415219512195122</v>
      </c>
      <c r="Q211" s="852">
        <v>2053</v>
      </c>
    </row>
    <row r="212" spans="1:17" ht="14.4" customHeight="1" x14ac:dyDescent="0.3">
      <c r="A212" s="833" t="s">
        <v>3378</v>
      </c>
      <c r="B212" s="834" t="s">
        <v>2980</v>
      </c>
      <c r="C212" s="834" t="s">
        <v>2415</v>
      </c>
      <c r="D212" s="834" t="s">
        <v>3507</v>
      </c>
      <c r="E212" s="834" t="s">
        <v>3508</v>
      </c>
      <c r="F212" s="851">
        <v>28</v>
      </c>
      <c r="G212" s="851">
        <v>76636</v>
      </c>
      <c r="H212" s="851">
        <v>0.875</v>
      </c>
      <c r="I212" s="851">
        <v>2737</v>
      </c>
      <c r="J212" s="851">
        <v>32</v>
      </c>
      <c r="K212" s="851">
        <v>87584</v>
      </c>
      <c r="L212" s="851">
        <v>1</v>
      </c>
      <c r="M212" s="851">
        <v>2737</v>
      </c>
      <c r="N212" s="851">
        <v>31</v>
      </c>
      <c r="O212" s="851">
        <v>84940</v>
      </c>
      <c r="P212" s="839">
        <v>0.9698118377785897</v>
      </c>
      <c r="Q212" s="852">
        <v>2740</v>
      </c>
    </row>
    <row r="213" spans="1:17" ht="14.4" customHeight="1" x14ac:dyDescent="0.3">
      <c r="A213" s="833" t="s">
        <v>3378</v>
      </c>
      <c r="B213" s="834" t="s">
        <v>2980</v>
      </c>
      <c r="C213" s="834" t="s">
        <v>2415</v>
      </c>
      <c r="D213" s="834" t="s">
        <v>3509</v>
      </c>
      <c r="E213" s="834" t="s">
        <v>3510</v>
      </c>
      <c r="F213" s="851">
        <v>1</v>
      </c>
      <c r="G213" s="851">
        <v>5269</v>
      </c>
      <c r="H213" s="851"/>
      <c r="I213" s="851">
        <v>5269</v>
      </c>
      <c r="J213" s="851"/>
      <c r="K213" s="851"/>
      <c r="L213" s="851"/>
      <c r="M213" s="851"/>
      <c r="N213" s="851"/>
      <c r="O213" s="851"/>
      <c r="P213" s="839"/>
      <c r="Q213" s="852"/>
    </row>
    <row r="214" spans="1:17" ht="14.4" customHeight="1" x14ac:dyDescent="0.3">
      <c r="A214" s="833" t="s">
        <v>3378</v>
      </c>
      <c r="B214" s="834" t="s">
        <v>2980</v>
      </c>
      <c r="C214" s="834" t="s">
        <v>2415</v>
      </c>
      <c r="D214" s="834" t="s">
        <v>3511</v>
      </c>
      <c r="E214" s="834" t="s">
        <v>3512</v>
      </c>
      <c r="F214" s="851">
        <v>1</v>
      </c>
      <c r="G214" s="851">
        <v>2113</v>
      </c>
      <c r="H214" s="851">
        <v>0.99952696310312206</v>
      </c>
      <c r="I214" s="851">
        <v>2113</v>
      </c>
      <c r="J214" s="851">
        <v>1</v>
      </c>
      <c r="K214" s="851">
        <v>2114</v>
      </c>
      <c r="L214" s="851">
        <v>1</v>
      </c>
      <c r="M214" s="851">
        <v>2114</v>
      </c>
      <c r="N214" s="851"/>
      <c r="O214" s="851"/>
      <c r="P214" s="839"/>
      <c r="Q214" s="852"/>
    </row>
    <row r="215" spans="1:17" ht="14.4" customHeight="1" x14ac:dyDescent="0.3">
      <c r="A215" s="833" t="s">
        <v>3378</v>
      </c>
      <c r="B215" s="834" t="s">
        <v>2980</v>
      </c>
      <c r="C215" s="834" t="s">
        <v>2415</v>
      </c>
      <c r="D215" s="834" t="s">
        <v>3513</v>
      </c>
      <c r="E215" s="834" t="s">
        <v>3514</v>
      </c>
      <c r="F215" s="851">
        <v>3</v>
      </c>
      <c r="G215" s="851">
        <v>465</v>
      </c>
      <c r="H215" s="851">
        <v>1</v>
      </c>
      <c r="I215" s="851">
        <v>155</v>
      </c>
      <c r="J215" s="851">
        <v>3</v>
      </c>
      <c r="K215" s="851">
        <v>465</v>
      </c>
      <c r="L215" s="851">
        <v>1</v>
      </c>
      <c r="M215" s="851">
        <v>155</v>
      </c>
      <c r="N215" s="851">
        <v>3</v>
      </c>
      <c r="O215" s="851">
        <v>468</v>
      </c>
      <c r="P215" s="839">
        <v>1.0064516129032257</v>
      </c>
      <c r="Q215" s="852">
        <v>156</v>
      </c>
    </row>
    <row r="216" spans="1:17" ht="14.4" customHeight="1" x14ac:dyDescent="0.3">
      <c r="A216" s="833" t="s">
        <v>3378</v>
      </c>
      <c r="B216" s="834" t="s">
        <v>2980</v>
      </c>
      <c r="C216" s="834" t="s">
        <v>2415</v>
      </c>
      <c r="D216" s="834" t="s">
        <v>3515</v>
      </c>
      <c r="E216" s="834" t="s">
        <v>3516</v>
      </c>
      <c r="F216" s="851">
        <v>6</v>
      </c>
      <c r="G216" s="851">
        <v>1194</v>
      </c>
      <c r="H216" s="851">
        <v>0.995</v>
      </c>
      <c r="I216" s="851">
        <v>199</v>
      </c>
      <c r="J216" s="851">
        <v>6</v>
      </c>
      <c r="K216" s="851">
        <v>1200</v>
      </c>
      <c r="L216" s="851">
        <v>1</v>
      </c>
      <c r="M216" s="851">
        <v>200</v>
      </c>
      <c r="N216" s="851">
        <v>1</v>
      </c>
      <c r="O216" s="851">
        <v>201</v>
      </c>
      <c r="P216" s="839">
        <v>0.16750000000000001</v>
      </c>
      <c r="Q216" s="852">
        <v>201</v>
      </c>
    </row>
    <row r="217" spans="1:17" ht="14.4" customHeight="1" x14ac:dyDescent="0.3">
      <c r="A217" s="833" t="s">
        <v>3378</v>
      </c>
      <c r="B217" s="834" t="s">
        <v>2980</v>
      </c>
      <c r="C217" s="834" t="s">
        <v>2415</v>
      </c>
      <c r="D217" s="834" t="s">
        <v>3517</v>
      </c>
      <c r="E217" s="834" t="s">
        <v>3518</v>
      </c>
      <c r="F217" s="851">
        <v>1296</v>
      </c>
      <c r="G217" s="851">
        <v>264384</v>
      </c>
      <c r="H217" s="851">
        <v>0.78162305986696234</v>
      </c>
      <c r="I217" s="851">
        <v>204</v>
      </c>
      <c r="J217" s="851">
        <v>1650</v>
      </c>
      <c r="K217" s="851">
        <v>338250</v>
      </c>
      <c r="L217" s="851">
        <v>1</v>
      </c>
      <c r="M217" s="851">
        <v>205</v>
      </c>
      <c r="N217" s="851">
        <v>1782</v>
      </c>
      <c r="O217" s="851">
        <v>368874</v>
      </c>
      <c r="P217" s="839">
        <v>1.0905365853658537</v>
      </c>
      <c r="Q217" s="852">
        <v>207</v>
      </c>
    </row>
    <row r="218" spans="1:17" ht="14.4" customHeight="1" x14ac:dyDescent="0.3">
      <c r="A218" s="833" t="s">
        <v>3378</v>
      </c>
      <c r="B218" s="834" t="s">
        <v>2980</v>
      </c>
      <c r="C218" s="834" t="s">
        <v>2415</v>
      </c>
      <c r="D218" s="834" t="s">
        <v>3519</v>
      </c>
      <c r="E218" s="834" t="s">
        <v>3520</v>
      </c>
      <c r="F218" s="851">
        <v>2</v>
      </c>
      <c r="G218" s="851">
        <v>326</v>
      </c>
      <c r="H218" s="851">
        <v>0.5</v>
      </c>
      <c r="I218" s="851">
        <v>163</v>
      </c>
      <c r="J218" s="851">
        <v>4</v>
      </c>
      <c r="K218" s="851">
        <v>652</v>
      </c>
      <c r="L218" s="851">
        <v>1</v>
      </c>
      <c r="M218" s="851">
        <v>163</v>
      </c>
      <c r="N218" s="851">
        <v>2</v>
      </c>
      <c r="O218" s="851">
        <v>328</v>
      </c>
      <c r="P218" s="839">
        <v>0.50306748466257667</v>
      </c>
      <c r="Q218" s="852">
        <v>164</v>
      </c>
    </row>
    <row r="219" spans="1:17" ht="14.4" customHeight="1" x14ac:dyDescent="0.3">
      <c r="A219" s="833" t="s">
        <v>3378</v>
      </c>
      <c r="B219" s="834" t="s">
        <v>2980</v>
      </c>
      <c r="C219" s="834" t="s">
        <v>2415</v>
      </c>
      <c r="D219" s="834" t="s">
        <v>3521</v>
      </c>
      <c r="E219" s="834" t="s">
        <v>3522</v>
      </c>
      <c r="F219" s="851">
        <v>52</v>
      </c>
      <c r="G219" s="851">
        <v>112060</v>
      </c>
      <c r="H219" s="851">
        <v>0.86626468769325915</v>
      </c>
      <c r="I219" s="851">
        <v>2155</v>
      </c>
      <c r="J219" s="851">
        <v>60</v>
      </c>
      <c r="K219" s="851">
        <v>129360</v>
      </c>
      <c r="L219" s="851">
        <v>1</v>
      </c>
      <c r="M219" s="851">
        <v>2156</v>
      </c>
      <c r="N219" s="851">
        <v>44</v>
      </c>
      <c r="O219" s="851">
        <v>94996</v>
      </c>
      <c r="P219" s="839">
        <v>0.7343537414965986</v>
      </c>
      <c r="Q219" s="852">
        <v>2159</v>
      </c>
    </row>
    <row r="220" spans="1:17" ht="14.4" customHeight="1" x14ac:dyDescent="0.3">
      <c r="A220" s="833" t="s">
        <v>3378</v>
      </c>
      <c r="B220" s="834" t="s">
        <v>2980</v>
      </c>
      <c r="C220" s="834" t="s">
        <v>2415</v>
      </c>
      <c r="D220" s="834" t="s">
        <v>3523</v>
      </c>
      <c r="E220" s="834" t="s">
        <v>3492</v>
      </c>
      <c r="F220" s="851">
        <v>28</v>
      </c>
      <c r="G220" s="851">
        <v>52892</v>
      </c>
      <c r="H220" s="851">
        <v>0.875</v>
      </c>
      <c r="I220" s="851">
        <v>1889</v>
      </c>
      <c r="J220" s="851">
        <v>32</v>
      </c>
      <c r="K220" s="851">
        <v>60448</v>
      </c>
      <c r="L220" s="851">
        <v>1</v>
      </c>
      <c r="M220" s="851">
        <v>1889</v>
      </c>
      <c r="N220" s="851">
        <v>28</v>
      </c>
      <c r="O220" s="851">
        <v>52976</v>
      </c>
      <c r="P220" s="839">
        <v>0.87638962413975652</v>
      </c>
      <c r="Q220" s="852">
        <v>1892</v>
      </c>
    </row>
    <row r="221" spans="1:17" ht="14.4" customHeight="1" x14ac:dyDescent="0.3">
      <c r="A221" s="833" t="s">
        <v>3378</v>
      </c>
      <c r="B221" s="834" t="s">
        <v>2980</v>
      </c>
      <c r="C221" s="834" t="s">
        <v>2415</v>
      </c>
      <c r="D221" s="834" t="s">
        <v>3524</v>
      </c>
      <c r="E221" s="834" t="s">
        <v>3525</v>
      </c>
      <c r="F221" s="851"/>
      <c r="G221" s="851"/>
      <c r="H221" s="851"/>
      <c r="I221" s="851"/>
      <c r="J221" s="851"/>
      <c r="K221" s="851"/>
      <c r="L221" s="851"/>
      <c r="M221" s="851"/>
      <c r="N221" s="851">
        <v>2</v>
      </c>
      <c r="O221" s="851">
        <v>328</v>
      </c>
      <c r="P221" s="839"/>
      <c r="Q221" s="852">
        <v>164</v>
      </c>
    </row>
    <row r="222" spans="1:17" ht="14.4" customHeight="1" x14ac:dyDescent="0.3">
      <c r="A222" s="833" t="s">
        <v>3378</v>
      </c>
      <c r="B222" s="834" t="s">
        <v>2980</v>
      </c>
      <c r="C222" s="834" t="s">
        <v>2415</v>
      </c>
      <c r="D222" s="834" t="s">
        <v>3526</v>
      </c>
      <c r="E222" s="834" t="s">
        <v>3527</v>
      </c>
      <c r="F222" s="851">
        <v>1</v>
      </c>
      <c r="G222" s="851">
        <v>9838</v>
      </c>
      <c r="H222" s="851">
        <v>0.99979674796747964</v>
      </c>
      <c r="I222" s="851">
        <v>9838</v>
      </c>
      <c r="J222" s="851">
        <v>1</v>
      </c>
      <c r="K222" s="851">
        <v>9840</v>
      </c>
      <c r="L222" s="851">
        <v>1</v>
      </c>
      <c r="M222" s="851">
        <v>9840</v>
      </c>
      <c r="N222" s="851"/>
      <c r="O222" s="851"/>
      <c r="P222" s="839"/>
      <c r="Q222" s="852"/>
    </row>
    <row r="223" spans="1:17" ht="14.4" customHeight="1" x14ac:dyDescent="0.3">
      <c r="A223" s="833" t="s">
        <v>3378</v>
      </c>
      <c r="B223" s="834" t="s">
        <v>2980</v>
      </c>
      <c r="C223" s="834" t="s">
        <v>2415</v>
      </c>
      <c r="D223" s="834" t="s">
        <v>3528</v>
      </c>
      <c r="E223" s="834" t="s">
        <v>3529</v>
      </c>
      <c r="F223" s="851">
        <v>15</v>
      </c>
      <c r="G223" s="851">
        <v>126900</v>
      </c>
      <c r="H223" s="851">
        <v>0.83313637437957933</v>
      </c>
      <c r="I223" s="851">
        <v>8460</v>
      </c>
      <c r="J223" s="851">
        <v>18</v>
      </c>
      <c r="K223" s="851">
        <v>152316</v>
      </c>
      <c r="L223" s="851">
        <v>1</v>
      </c>
      <c r="M223" s="851">
        <v>8462</v>
      </c>
      <c r="N223" s="851">
        <v>14</v>
      </c>
      <c r="O223" s="851">
        <v>118580</v>
      </c>
      <c r="P223" s="839">
        <v>0.77851309120512624</v>
      </c>
      <c r="Q223" s="852">
        <v>8470</v>
      </c>
    </row>
    <row r="224" spans="1:17" ht="14.4" customHeight="1" x14ac:dyDescent="0.3">
      <c r="A224" s="833" t="s">
        <v>3378</v>
      </c>
      <c r="B224" s="834" t="s">
        <v>2980</v>
      </c>
      <c r="C224" s="834" t="s">
        <v>2415</v>
      </c>
      <c r="D224" s="834" t="s">
        <v>3530</v>
      </c>
      <c r="E224" s="834" t="s">
        <v>3531</v>
      </c>
      <c r="F224" s="851">
        <v>5</v>
      </c>
      <c r="G224" s="851">
        <v>1295</v>
      </c>
      <c r="H224" s="851">
        <v>0.49807692307692308</v>
      </c>
      <c r="I224" s="851">
        <v>259</v>
      </c>
      <c r="J224" s="851">
        <v>10</v>
      </c>
      <c r="K224" s="851">
        <v>2600</v>
      </c>
      <c r="L224" s="851">
        <v>1</v>
      </c>
      <c r="M224" s="851">
        <v>260</v>
      </c>
      <c r="N224" s="851">
        <v>4</v>
      </c>
      <c r="O224" s="851">
        <v>1044</v>
      </c>
      <c r="P224" s="839">
        <v>0.40153846153846151</v>
      </c>
      <c r="Q224" s="852">
        <v>261</v>
      </c>
    </row>
    <row r="225" spans="1:17" ht="14.4" customHeight="1" x14ac:dyDescent="0.3">
      <c r="A225" s="833" t="s">
        <v>3378</v>
      </c>
      <c r="B225" s="834" t="s">
        <v>2980</v>
      </c>
      <c r="C225" s="834" t="s">
        <v>2415</v>
      </c>
      <c r="D225" s="834" t="s">
        <v>3532</v>
      </c>
      <c r="E225" s="834" t="s">
        <v>3533</v>
      </c>
      <c r="F225" s="851"/>
      <c r="G225" s="851"/>
      <c r="H225" s="851"/>
      <c r="I225" s="851"/>
      <c r="J225" s="851">
        <v>1</v>
      </c>
      <c r="K225" s="851">
        <v>2055</v>
      </c>
      <c r="L225" s="851">
        <v>1</v>
      </c>
      <c r="M225" s="851">
        <v>2055</v>
      </c>
      <c r="N225" s="851"/>
      <c r="O225" s="851"/>
      <c r="P225" s="839"/>
      <c r="Q225" s="852"/>
    </row>
    <row r="226" spans="1:17" ht="14.4" customHeight="1" x14ac:dyDescent="0.3">
      <c r="A226" s="833" t="s">
        <v>3534</v>
      </c>
      <c r="B226" s="834" t="s">
        <v>3535</v>
      </c>
      <c r="C226" s="834" t="s">
        <v>2415</v>
      </c>
      <c r="D226" s="834" t="s">
        <v>3536</v>
      </c>
      <c r="E226" s="834" t="s">
        <v>3537</v>
      </c>
      <c r="F226" s="851">
        <v>125</v>
      </c>
      <c r="G226" s="851">
        <v>26375</v>
      </c>
      <c r="H226" s="851">
        <v>0.93541637111647047</v>
      </c>
      <c r="I226" s="851">
        <v>211</v>
      </c>
      <c r="J226" s="851">
        <v>133</v>
      </c>
      <c r="K226" s="851">
        <v>28196</v>
      </c>
      <c r="L226" s="851">
        <v>1</v>
      </c>
      <c r="M226" s="851">
        <v>212</v>
      </c>
      <c r="N226" s="851">
        <v>116</v>
      </c>
      <c r="O226" s="851">
        <v>24708</v>
      </c>
      <c r="P226" s="839">
        <v>0.87629450985955459</v>
      </c>
      <c r="Q226" s="852">
        <v>213</v>
      </c>
    </row>
    <row r="227" spans="1:17" ht="14.4" customHeight="1" x14ac:dyDescent="0.3">
      <c r="A227" s="833" t="s">
        <v>3534</v>
      </c>
      <c r="B227" s="834" t="s">
        <v>3535</v>
      </c>
      <c r="C227" s="834" t="s">
        <v>2415</v>
      </c>
      <c r="D227" s="834" t="s">
        <v>3538</v>
      </c>
      <c r="E227" s="834" t="s">
        <v>3537</v>
      </c>
      <c r="F227" s="851"/>
      <c r="G227" s="851"/>
      <c r="H227" s="851"/>
      <c r="I227" s="851"/>
      <c r="J227" s="851"/>
      <c r="K227" s="851"/>
      <c r="L227" s="851"/>
      <c r="M227" s="851"/>
      <c r="N227" s="851">
        <v>7</v>
      </c>
      <c r="O227" s="851">
        <v>616</v>
      </c>
      <c r="P227" s="839"/>
      <c r="Q227" s="852">
        <v>88</v>
      </c>
    </row>
    <row r="228" spans="1:17" ht="14.4" customHeight="1" x14ac:dyDescent="0.3">
      <c r="A228" s="833" t="s">
        <v>3534</v>
      </c>
      <c r="B228" s="834" t="s">
        <v>3535</v>
      </c>
      <c r="C228" s="834" t="s">
        <v>2415</v>
      </c>
      <c r="D228" s="834" t="s">
        <v>3539</v>
      </c>
      <c r="E228" s="834" t="s">
        <v>3540</v>
      </c>
      <c r="F228" s="851">
        <v>152</v>
      </c>
      <c r="G228" s="851">
        <v>45752</v>
      </c>
      <c r="H228" s="851">
        <v>1.1305723040427005</v>
      </c>
      <c r="I228" s="851">
        <v>301</v>
      </c>
      <c r="J228" s="851">
        <v>134</v>
      </c>
      <c r="K228" s="851">
        <v>40468</v>
      </c>
      <c r="L228" s="851">
        <v>1</v>
      </c>
      <c r="M228" s="851">
        <v>302</v>
      </c>
      <c r="N228" s="851">
        <v>194</v>
      </c>
      <c r="O228" s="851">
        <v>58782</v>
      </c>
      <c r="P228" s="839">
        <v>1.4525551052683603</v>
      </c>
      <c r="Q228" s="852">
        <v>303</v>
      </c>
    </row>
    <row r="229" spans="1:17" ht="14.4" customHeight="1" x14ac:dyDescent="0.3">
      <c r="A229" s="833" t="s">
        <v>3534</v>
      </c>
      <c r="B229" s="834" t="s">
        <v>3535</v>
      </c>
      <c r="C229" s="834" t="s">
        <v>2415</v>
      </c>
      <c r="D229" s="834" t="s">
        <v>3541</v>
      </c>
      <c r="E229" s="834" t="s">
        <v>3542</v>
      </c>
      <c r="F229" s="851">
        <v>76</v>
      </c>
      <c r="G229" s="851">
        <v>10412</v>
      </c>
      <c r="H229" s="851">
        <v>1.1875</v>
      </c>
      <c r="I229" s="851">
        <v>137</v>
      </c>
      <c r="J229" s="851">
        <v>64</v>
      </c>
      <c r="K229" s="851">
        <v>8768</v>
      </c>
      <c r="L229" s="851">
        <v>1</v>
      </c>
      <c r="M229" s="851">
        <v>137</v>
      </c>
      <c r="N229" s="851">
        <v>66</v>
      </c>
      <c r="O229" s="851">
        <v>9108</v>
      </c>
      <c r="P229" s="839">
        <v>1.0387773722627738</v>
      </c>
      <c r="Q229" s="852">
        <v>138</v>
      </c>
    </row>
    <row r="230" spans="1:17" ht="14.4" customHeight="1" x14ac:dyDescent="0.3">
      <c r="A230" s="833" t="s">
        <v>3534</v>
      </c>
      <c r="B230" s="834" t="s">
        <v>3535</v>
      </c>
      <c r="C230" s="834" t="s">
        <v>2415</v>
      </c>
      <c r="D230" s="834" t="s">
        <v>3543</v>
      </c>
      <c r="E230" s="834" t="s">
        <v>3542</v>
      </c>
      <c r="F230" s="851"/>
      <c r="G230" s="851"/>
      <c r="H230" s="851"/>
      <c r="I230" s="851"/>
      <c r="J230" s="851"/>
      <c r="K230" s="851"/>
      <c r="L230" s="851"/>
      <c r="M230" s="851"/>
      <c r="N230" s="851">
        <v>1</v>
      </c>
      <c r="O230" s="851">
        <v>185</v>
      </c>
      <c r="P230" s="839"/>
      <c r="Q230" s="852">
        <v>185</v>
      </c>
    </row>
    <row r="231" spans="1:17" ht="14.4" customHeight="1" x14ac:dyDescent="0.3">
      <c r="A231" s="833" t="s">
        <v>3534</v>
      </c>
      <c r="B231" s="834" t="s">
        <v>3535</v>
      </c>
      <c r="C231" s="834" t="s">
        <v>2415</v>
      </c>
      <c r="D231" s="834" t="s">
        <v>3544</v>
      </c>
      <c r="E231" s="834" t="s">
        <v>3545</v>
      </c>
      <c r="F231" s="851">
        <v>6</v>
      </c>
      <c r="G231" s="851">
        <v>1038</v>
      </c>
      <c r="H231" s="851">
        <v>1.193103448275862</v>
      </c>
      <c r="I231" s="851">
        <v>173</v>
      </c>
      <c r="J231" s="851">
        <v>5</v>
      </c>
      <c r="K231" s="851">
        <v>870</v>
      </c>
      <c r="L231" s="851">
        <v>1</v>
      </c>
      <c r="M231" s="851">
        <v>174</v>
      </c>
      <c r="N231" s="851">
        <v>10</v>
      </c>
      <c r="O231" s="851">
        <v>1750</v>
      </c>
      <c r="P231" s="839">
        <v>2.0114942528735633</v>
      </c>
      <c r="Q231" s="852">
        <v>175</v>
      </c>
    </row>
    <row r="232" spans="1:17" ht="14.4" customHeight="1" x14ac:dyDescent="0.3">
      <c r="A232" s="833" t="s">
        <v>3534</v>
      </c>
      <c r="B232" s="834" t="s">
        <v>3535</v>
      </c>
      <c r="C232" s="834" t="s">
        <v>2415</v>
      </c>
      <c r="D232" s="834" t="s">
        <v>3546</v>
      </c>
      <c r="E232" s="834" t="s">
        <v>3547</v>
      </c>
      <c r="F232" s="851"/>
      <c r="G232" s="851"/>
      <c r="H232" s="851"/>
      <c r="I232" s="851"/>
      <c r="J232" s="851">
        <v>47</v>
      </c>
      <c r="K232" s="851">
        <v>12878</v>
      </c>
      <c r="L232" s="851">
        <v>1</v>
      </c>
      <c r="M232" s="851">
        <v>274</v>
      </c>
      <c r="N232" s="851">
        <v>37</v>
      </c>
      <c r="O232" s="851">
        <v>10249</v>
      </c>
      <c r="P232" s="839">
        <v>0.7958533933840658</v>
      </c>
      <c r="Q232" s="852">
        <v>277</v>
      </c>
    </row>
    <row r="233" spans="1:17" ht="14.4" customHeight="1" x14ac:dyDescent="0.3">
      <c r="A233" s="833" t="s">
        <v>3534</v>
      </c>
      <c r="B233" s="834" t="s">
        <v>3535</v>
      </c>
      <c r="C233" s="834" t="s">
        <v>2415</v>
      </c>
      <c r="D233" s="834" t="s">
        <v>3548</v>
      </c>
      <c r="E233" s="834" t="s">
        <v>3549</v>
      </c>
      <c r="F233" s="851">
        <v>45</v>
      </c>
      <c r="G233" s="851">
        <v>6390</v>
      </c>
      <c r="H233" s="851">
        <v>0.91836734693877553</v>
      </c>
      <c r="I233" s="851">
        <v>142</v>
      </c>
      <c r="J233" s="851">
        <v>49</v>
      </c>
      <c r="K233" s="851">
        <v>6958</v>
      </c>
      <c r="L233" s="851">
        <v>1</v>
      </c>
      <c r="M233" s="851">
        <v>142</v>
      </c>
      <c r="N233" s="851">
        <v>41</v>
      </c>
      <c r="O233" s="851">
        <v>5781</v>
      </c>
      <c r="P233" s="839">
        <v>0.83084219603334286</v>
      </c>
      <c r="Q233" s="852">
        <v>141</v>
      </c>
    </row>
    <row r="234" spans="1:17" ht="14.4" customHeight="1" x14ac:dyDescent="0.3">
      <c r="A234" s="833" t="s">
        <v>3534</v>
      </c>
      <c r="B234" s="834" t="s">
        <v>3535</v>
      </c>
      <c r="C234" s="834" t="s">
        <v>2415</v>
      </c>
      <c r="D234" s="834" t="s">
        <v>3550</v>
      </c>
      <c r="E234" s="834" t="s">
        <v>3549</v>
      </c>
      <c r="F234" s="851">
        <v>76</v>
      </c>
      <c r="G234" s="851">
        <v>5928</v>
      </c>
      <c r="H234" s="851">
        <v>1.1875</v>
      </c>
      <c r="I234" s="851">
        <v>78</v>
      </c>
      <c r="J234" s="851">
        <v>64</v>
      </c>
      <c r="K234" s="851">
        <v>4992</v>
      </c>
      <c r="L234" s="851">
        <v>1</v>
      </c>
      <c r="M234" s="851">
        <v>78</v>
      </c>
      <c r="N234" s="851">
        <v>66</v>
      </c>
      <c r="O234" s="851">
        <v>5214</v>
      </c>
      <c r="P234" s="839">
        <v>1.0444711538461537</v>
      </c>
      <c r="Q234" s="852">
        <v>79</v>
      </c>
    </row>
    <row r="235" spans="1:17" ht="14.4" customHeight="1" x14ac:dyDescent="0.3">
      <c r="A235" s="833" t="s">
        <v>3534</v>
      </c>
      <c r="B235" s="834" t="s">
        <v>3535</v>
      </c>
      <c r="C235" s="834" t="s">
        <v>2415</v>
      </c>
      <c r="D235" s="834" t="s">
        <v>3551</v>
      </c>
      <c r="E235" s="834" t="s">
        <v>3552</v>
      </c>
      <c r="F235" s="851">
        <v>45</v>
      </c>
      <c r="G235" s="851">
        <v>14130</v>
      </c>
      <c r="H235" s="851">
        <v>0.91836734693877553</v>
      </c>
      <c r="I235" s="851">
        <v>314</v>
      </c>
      <c r="J235" s="851">
        <v>49</v>
      </c>
      <c r="K235" s="851">
        <v>15386</v>
      </c>
      <c r="L235" s="851">
        <v>1</v>
      </c>
      <c r="M235" s="851">
        <v>314</v>
      </c>
      <c r="N235" s="851">
        <v>41</v>
      </c>
      <c r="O235" s="851">
        <v>12956</v>
      </c>
      <c r="P235" s="839">
        <v>0.84206421422072009</v>
      </c>
      <c r="Q235" s="852">
        <v>316</v>
      </c>
    </row>
    <row r="236" spans="1:17" ht="14.4" customHeight="1" x14ac:dyDescent="0.3">
      <c r="A236" s="833" t="s">
        <v>3534</v>
      </c>
      <c r="B236" s="834" t="s">
        <v>3535</v>
      </c>
      <c r="C236" s="834" t="s">
        <v>2415</v>
      </c>
      <c r="D236" s="834" t="s">
        <v>3553</v>
      </c>
      <c r="E236" s="834" t="s">
        <v>3554</v>
      </c>
      <c r="F236" s="851">
        <v>119</v>
      </c>
      <c r="G236" s="851">
        <v>19397</v>
      </c>
      <c r="H236" s="851">
        <v>1.9193548387096775</v>
      </c>
      <c r="I236" s="851">
        <v>163</v>
      </c>
      <c r="J236" s="851">
        <v>62</v>
      </c>
      <c r="K236" s="851">
        <v>10106</v>
      </c>
      <c r="L236" s="851">
        <v>1</v>
      </c>
      <c r="M236" s="851">
        <v>163</v>
      </c>
      <c r="N236" s="851">
        <v>64</v>
      </c>
      <c r="O236" s="851">
        <v>10560</v>
      </c>
      <c r="P236" s="839">
        <v>1.0449238076390264</v>
      </c>
      <c r="Q236" s="852">
        <v>165</v>
      </c>
    </row>
    <row r="237" spans="1:17" ht="14.4" customHeight="1" x14ac:dyDescent="0.3">
      <c r="A237" s="833" t="s">
        <v>3534</v>
      </c>
      <c r="B237" s="834" t="s">
        <v>3535</v>
      </c>
      <c r="C237" s="834" t="s">
        <v>2415</v>
      </c>
      <c r="D237" s="834" t="s">
        <v>3555</v>
      </c>
      <c r="E237" s="834" t="s">
        <v>3537</v>
      </c>
      <c r="F237" s="851">
        <v>155</v>
      </c>
      <c r="G237" s="851">
        <v>11160</v>
      </c>
      <c r="H237" s="851">
        <v>1.0616438356164384</v>
      </c>
      <c r="I237" s="851">
        <v>72</v>
      </c>
      <c r="J237" s="851">
        <v>146</v>
      </c>
      <c r="K237" s="851">
        <v>10512</v>
      </c>
      <c r="L237" s="851">
        <v>1</v>
      </c>
      <c r="M237" s="851">
        <v>72</v>
      </c>
      <c r="N237" s="851">
        <v>159</v>
      </c>
      <c r="O237" s="851">
        <v>11766</v>
      </c>
      <c r="P237" s="839">
        <v>1.1192922374429224</v>
      </c>
      <c r="Q237" s="852">
        <v>74</v>
      </c>
    </row>
    <row r="238" spans="1:17" ht="14.4" customHeight="1" x14ac:dyDescent="0.3">
      <c r="A238" s="833" t="s">
        <v>3534</v>
      </c>
      <c r="B238" s="834" t="s">
        <v>3535</v>
      </c>
      <c r="C238" s="834" t="s">
        <v>2415</v>
      </c>
      <c r="D238" s="834" t="s">
        <v>3556</v>
      </c>
      <c r="E238" s="834" t="s">
        <v>3557</v>
      </c>
      <c r="F238" s="851">
        <v>7</v>
      </c>
      <c r="G238" s="851">
        <v>8477</v>
      </c>
      <c r="H238" s="851">
        <v>0.58285203520352036</v>
      </c>
      <c r="I238" s="851">
        <v>1211</v>
      </c>
      <c r="J238" s="851">
        <v>12</v>
      </c>
      <c r="K238" s="851">
        <v>14544</v>
      </c>
      <c r="L238" s="851">
        <v>1</v>
      </c>
      <c r="M238" s="851">
        <v>1212</v>
      </c>
      <c r="N238" s="851">
        <v>14</v>
      </c>
      <c r="O238" s="851">
        <v>17024</v>
      </c>
      <c r="P238" s="839">
        <v>1.1705170517051706</v>
      </c>
      <c r="Q238" s="852">
        <v>1216</v>
      </c>
    </row>
    <row r="239" spans="1:17" ht="14.4" customHeight="1" x14ac:dyDescent="0.3">
      <c r="A239" s="833" t="s">
        <v>3534</v>
      </c>
      <c r="B239" s="834" t="s">
        <v>3535</v>
      </c>
      <c r="C239" s="834" t="s">
        <v>2415</v>
      </c>
      <c r="D239" s="834" t="s">
        <v>3558</v>
      </c>
      <c r="E239" s="834" t="s">
        <v>3559</v>
      </c>
      <c r="F239" s="851">
        <v>6</v>
      </c>
      <c r="G239" s="851">
        <v>684</v>
      </c>
      <c r="H239" s="851">
        <v>0.84968944099378885</v>
      </c>
      <c r="I239" s="851">
        <v>114</v>
      </c>
      <c r="J239" s="851">
        <v>7</v>
      </c>
      <c r="K239" s="851">
        <v>805</v>
      </c>
      <c r="L239" s="851">
        <v>1</v>
      </c>
      <c r="M239" s="851">
        <v>115</v>
      </c>
      <c r="N239" s="851">
        <v>11</v>
      </c>
      <c r="O239" s="851">
        <v>1276</v>
      </c>
      <c r="P239" s="839">
        <v>1.5850931677018634</v>
      </c>
      <c r="Q239" s="852">
        <v>116</v>
      </c>
    </row>
    <row r="240" spans="1:17" ht="14.4" customHeight="1" x14ac:dyDescent="0.3">
      <c r="A240" s="833" t="s">
        <v>3534</v>
      </c>
      <c r="B240" s="834" t="s">
        <v>3535</v>
      </c>
      <c r="C240" s="834" t="s">
        <v>2415</v>
      </c>
      <c r="D240" s="834" t="s">
        <v>3560</v>
      </c>
      <c r="E240" s="834" t="s">
        <v>3561</v>
      </c>
      <c r="F240" s="851"/>
      <c r="G240" s="851"/>
      <c r="H240" s="851"/>
      <c r="I240" s="851"/>
      <c r="J240" s="851"/>
      <c r="K240" s="851"/>
      <c r="L240" s="851"/>
      <c r="M240" s="851"/>
      <c r="N240" s="851">
        <v>2</v>
      </c>
      <c r="O240" s="851">
        <v>2150</v>
      </c>
      <c r="P240" s="839"/>
      <c r="Q240" s="852">
        <v>1075</v>
      </c>
    </row>
    <row r="241" spans="1:17" ht="14.4" customHeight="1" x14ac:dyDescent="0.3">
      <c r="A241" s="833" t="s">
        <v>3562</v>
      </c>
      <c r="B241" s="834" t="s">
        <v>3563</v>
      </c>
      <c r="C241" s="834" t="s">
        <v>2415</v>
      </c>
      <c r="D241" s="834" t="s">
        <v>3564</v>
      </c>
      <c r="E241" s="834" t="s">
        <v>3565</v>
      </c>
      <c r="F241" s="851">
        <v>48</v>
      </c>
      <c r="G241" s="851">
        <v>2784</v>
      </c>
      <c r="H241" s="851">
        <v>2.2857142857142856</v>
      </c>
      <c r="I241" s="851">
        <v>58</v>
      </c>
      <c r="J241" s="851">
        <v>21</v>
      </c>
      <c r="K241" s="851">
        <v>1218</v>
      </c>
      <c r="L241" s="851">
        <v>1</v>
      </c>
      <c r="M241" s="851">
        <v>58</v>
      </c>
      <c r="N241" s="851">
        <v>30</v>
      </c>
      <c r="O241" s="851">
        <v>1770</v>
      </c>
      <c r="P241" s="839">
        <v>1.4532019704433496</v>
      </c>
      <c r="Q241" s="852">
        <v>59</v>
      </c>
    </row>
    <row r="242" spans="1:17" ht="14.4" customHeight="1" x14ac:dyDescent="0.3">
      <c r="A242" s="833" t="s">
        <v>3562</v>
      </c>
      <c r="B242" s="834" t="s">
        <v>3563</v>
      </c>
      <c r="C242" s="834" t="s">
        <v>2415</v>
      </c>
      <c r="D242" s="834" t="s">
        <v>3566</v>
      </c>
      <c r="E242" s="834" t="s">
        <v>3567</v>
      </c>
      <c r="F242" s="851">
        <v>7</v>
      </c>
      <c r="G242" s="851">
        <v>917</v>
      </c>
      <c r="H242" s="851">
        <v>6.9469696969696972</v>
      </c>
      <c r="I242" s="851">
        <v>131</v>
      </c>
      <c r="J242" s="851">
        <v>1</v>
      </c>
      <c r="K242" s="851">
        <v>132</v>
      </c>
      <c r="L242" s="851">
        <v>1</v>
      </c>
      <c r="M242" s="851">
        <v>132</v>
      </c>
      <c r="N242" s="851">
        <v>8</v>
      </c>
      <c r="O242" s="851">
        <v>1056</v>
      </c>
      <c r="P242" s="839">
        <v>8</v>
      </c>
      <c r="Q242" s="852">
        <v>132</v>
      </c>
    </row>
    <row r="243" spans="1:17" ht="14.4" customHeight="1" x14ac:dyDescent="0.3">
      <c r="A243" s="833" t="s">
        <v>3562</v>
      </c>
      <c r="B243" s="834" t="s">
        <v>3563</v>
      </c>
      <c r="C243" s="834" t="s">
        <v>2415</v>
      </c>
      <c r="D243" s="834" t="s">
        <v>3568</v>
      </c>
      <c r="E243" s="834" t="s">
        <v>3569</v>
      </c>
      <c r="F243" s="851">
        <v>11</v>
      </c>
      <c r="G243" s="851">
        <v>1980</v>
      </c>
      <c r="H243" s="851">
        <v>3.6666666666666665</v>
      </c>
      <c r="I243" s="851">
        <v>180</v>
      </c>
      <c r="J243" s="851">
        <v>3</v>
      </c>
      <c r="K243" s="851">
        <v>540</v>
      </c>
      <c r="L243" s="851">
        <v>1</v>
      </c>
      <c r="M243" s="851">
        <v>180</v>
      </c>
      <c r="N243" s="851">
        <v>16</v>
      </c>
      <c r="O243" s="851">
        <v>2928</v>
      </c>
      <c r="P243" s="839">
        <v>5.4222222222222225</v>
      </c>
      <c r="Q243" s="852">
        <v>183</v>
      </c>
    </row>
    <row r="244" spans="1:17" ht="14.4" customHeight="1" x14ac:dyDescent="0.3">
      <c r="A244" s="833" t="s">
        <v>3562</v>
      </c>
      <c r="B244" s="834" t="s">
        <v>3563</v>
      </c>
      <c r="C244" s="834" t="s">
        <v>2415</v>
      </c>
      <c r="D244" s="834" t="s">
        <v>3570</v>
      </c>
      <c r="E244" s="834" t="s">
        <v>3571</v>
      </c>
      <c r="F244" s="851">
        <v>8</v>
      </c>
      <c r="G244" s="851">
        <v>2688</v>
      </c>
      <c r="H244" s="851">
        <v>0.46919183103508466</v>
      </c>
      <c r="I244" s="851">
        <v>336</v>
      </c>
      <c r="J244" s="851">
        <v>17</v>
      </c>
      <c r="K244" s="851">
        <v>5729</v>
      </c>
      <c r="L244" s="851">
        <v>1</v>
      </c>
      <c r="M244" s="851">
        <v>337</v>
      </c>
      <c r="N244" s="851">
        <v>21</v>
      </c>
      <c r="O244" s="851">
        <v>7161</v>
      </c>
      <c r="P244" s="839">
        <v>1.2499563623669052</v>
      </c>
      <c r="Q244" s="852">
        <v>341</v>
      </c>
    </row>
    <row r="245" spans="1:17" ht="14.4" customHeight="1" x14ac:dyDescent="0.3">
      <c r="A245" s="833" t="s">
        <v>3562</v>
      </c>
      <c r="B245" s="834" t="s">
        <v>3563</v>
      </c>
      <c r="C245" s="834" t="s">
        <v>2415</v>
      </c>
      <c r="D245" s="834" t="s">
        <v>3572</v>
      </c>
      <c r="E245" s="834" t="s">
        <v>3573</v>
      </c>
      <c r="F245" s="851">
        <v>290</v>
      </c>
      <c r="G245" s="851">
        <v>101210</v>
      </c>
      <c r="H245" s="851">
        <v>0.91800453514739233</v>
      </c>
      <c r="I245" s="851">
        <v>349</v>
      </c>
      <c r="J245" s="851">
        <v>315</v>
      </c>
      <c r="K245" s="851">
        <v>110250</v>
      </c>
      <c r="L245" s="851">
        <v>1</v>
      </c>
      <c r="M245" s="851">
        <v>350</v>
      </c>
      <c r="N245" s="851">
        <v>437</v>
      </c>
      <c r="O245" s="851">
        <v>153387</v>
      </c>
      <c r="P245" s="839">
        <v>1.3912653061224489</v>
      </c>
      <c r="Q245" s="852">
        <v>351</v>
      </c>
    </row>
    <row r="246" spans="1:17" ht="14.4" customHeight="1" x14ac:dyDescent="0.3">
      <c r="A246" s="833" t="s">
        <v>3562</v>
      </c>
      <c r="B246" s="834" t="s">
        <v>3563</v>
      </c>
      <c r="C246" s="834" t="s">
        <v>2415</v>
      </c>
      <c r="D246" s="834" t="s">
        <v>3574</v>
      </c>
      <c r="E246" s="834" t="s">
        <v>3575</v>
      </c>
      <c r="F246" s="851"/>
      <c r="G246" s="851"/>
      <c r="H246" s="851"/>
      <c r="I246" s="851"/>
      <c r="J246" s="851">
        <v>1</v>
      </c>
      <c r="K246" s="851">
        <v>392</v>
      </c>
      <c r="L246" s="851">
        <v>1</v>
      </c>
      <c r="M246" s="851">
        <v>392</v>
      </c>
      <c r="N246" s="851"/>
      <c r="O246" s="851"/>
      <c r="P246" s="839"/>
      <c r="Q246" s="852"/>
    </row>
    <row r="247" spans="1:17" ht="14.4" customHeight="1" x14ac:dyDescent="0.3">
      <c r="A247" s="833" t="s">
        <v>3562</v>
      </c>
      <c r="B247" s="834" t="s">
        <v>3563</v>
      </c>
      <c r="C247" s="834" t="s">
        <v>2415</v>
      </c>
      <c r="D247" s="834" t="s">
        <v>3576</v>
      </c>
      <c r="E247" s="834" t="s">
        <v>3577</v>
      </c>
      <c r="F247" s="851"/>
      <c r="G247" s="851"/>
      <c r="H247" s="851"/>
      <c r="I247" s="851"/>
      <c r="J247" s="851">
        <v>1</v>
      </c>
      <c r="K247" s="851">
        <v>707</v>
      </c>
      <c r="L247" s="851">
        <v>1</v>
      </c>
      <c r="M247" s="851">
        <v>707</v>
      </c>
      <c r="N247" s="851"/>
      <c r="O247" s="851"/>
      <c r="P247" s="839"/>
      <c r="Q247" s="852"/>
    </row>
    <row r="248" spans="1:17" ht="14.4" customHeight="1" x14ac:dyDescent="0.3">
      <c r="A248" s="833" t="s">
        <v>3562</v>
      </c>
      <c r="B248" s="834" t="s">
        <v>3563</v>
      </c>
      <c r="C248" s="834" t="s">
        <v>2415</v>
      </c>
      <c r="D248" s="834" t="s">
        <v>3578</v>
      </c>
      <c r="E248" s="834" t="s">
        <v>3579</v>
      </c>
      <c r="F248" s="851"/>
      <c r="G248" s="851"/>
      <c r="H248" s="851"/>
      <c r="I248" s="851"/>
      <c r="J248" s="851">
        <v>1</v>
      </c>
      <c r="K248" s="851">
        <v>148</v>
      </c>
      <c r="L248" s="851">
        <v>1</v>
      </c>
      <c r="M248" s="851">
        <v>148</v>
      </c>
      <c r="N248" s="851"/>
      <c r="O248" s="851"/>
      <c r="P248" s="839"/>
      <c r="Q248" s="852"/>
    </row>
    <row r="249" spans="1:17" ht="14.4" customHeight="1" x14ac:dyDescent="0.3">
      <c r="A249" s="833" t="s">
        <v>3562</v>
      </c>
      <c r="B249" s="834" t="s">
        <v>3563</v>
      </c>
      <c r="C249" s="834" t="s">
        <v>2415</v>
      </c>
      <c r="D249" s="834" t="s">
        <v>3580</v>
      </c>
      <c r="E249" s="834" t="s">
        <v>3581</v>
      </c>
      <c r="F249" s="851">
        <v>12</v>
      </c>
      <c r="G249" s="851">
        <v>3660</v>
      </c>
      <c r="H249" s="851">
        <v>1.5</v>
      </c>
      <c r="I249" s="851">
        <v>305</v>
      </c>
      <c r="J249" s="851">
        <v>8</v>
      </c>
      <c r="K249" s="851">
        <v>2440</v>
      </c>
      <c r="L249" s="851">
        <v>1</v>
      </c>
      <c r="M249" s="851">
        <v>305</v>
      </c>
      <c r="N249" s="851">
        <v>14</v>
      </c>
      <c r="O249" s="851">
        <v>4312</v>
      </c>
      <c r="P249" s="839">
        <v>1.7672131147540984</v>
      </c>
      <c r="Q249" s="852">
        <v>308</v>
      </c>
    </row>
    <row r="250" spans="1:17" ht="14.4" customHeight="1" x14ac:dyDescent="0.3">
      <c r="A250" s="833" t="s">
        <v>3562</v>
      </c>
      <c r="B250" s="834" t="s">
        <v>3563</v>
      </c>
      <c r="C250" s="834" t="s">
        <v>2415</v>
      </c>
      <c r="D250" s="834" t="s">
        <v>3582</v>
      </c>
      <c r="E250" s="834" t="s">
        <v>3583</v>
      </c>
      <c r="F250" s="851">
        <v>57</v>
      </c>
      <c r="G250" s="851">
        <v>28158</v>
      </c>
      <c r="H250" s="851">
        <v>1.236627140974967</v>
      </c>
      <c r="I250" s="851">
        <v>494</v>
      </c>
      <c r="J250" s="851">
        <v>46</v>
      </c>
      <c r="K250" s="851">
        <v>22770</v>
      </c>
      <c r="L250" s="851">
        <v>1</v>
      </c>
      <c r="M250" s="851">
        <v>495</v>
      </c>
      <c r="N250" s="851">
        <v>58</v>
      </c>
      <c r="O250" s="851">
        <v>28942</v>
      </c>
      <c r="P250" s="839">
        <v>1.2710584101888449</v>
      </c>
      <c r="Q250" s="852">
        <v>499</v>
      </c>
    </row>
    <row r="251" spans="1:17" ht="14.4" customHeight="1" x14ac:dyDescent="0.3">
      <c r="A251" s="833" t="s">
        <v>3562</v>
      </c>
      <c r="B251" s="834" t="s">
        <v>3563</v>
      </c>
      <c r="C251" s="834" t="s">
        <v>2415</v>
      </c>
      <c r="D251" s="834" t="s">
        <v>3584</v>
      </c>
      <c r="E251" s="834" t="s">
        <v>3585</v>
      </c>
      <c r="F251" s="851">
        <v>68</v>
      </c>
      <c r="G251" s="851">
        <v>25160</v>
      </c>
      <c r="H251" s="851">
        <v>1.3297394429469902</v>
      </c>
      <c r="I251" s="851">
        <v>370</v>
      </c>
      <c r="J251" s="851">
        <v>51</v>
      </c>
      <c r="K251" s="851">
        <v>18921</v>
      </c>
      <c r="L251" s="851">
        <v>1</v>
      </c>
      <c r="M251" s="851">
        <v>371</v>
      </c>
      <c r="N251" s="851">
        <v>63</v>
      </c>
      <c r="O251" s="851">
        <v>23688</v>
      </c>
      <c r="P251" s="839">
        <v>1.2519422863485017</v>
      </c>
      <c r="Q251" s="852">
        <v>376</v>
      </c>
    </row>
    <row r="252" spans="1:17" ht="14.4" customHeight="1" x14ac:dyDescent="0.3">
      <c r="A252" s="833" t="s">
        <v>3562</v>
      </c>
      <c r="B252" s="834" t="s">
        <v>3563</v>
      </c>
      <c r="C252" s="834" t="s">
        <v>2415</v>
      </c>
      <c r="D252" s="834" t="s">
        <v>3586</v>
      </c>
      <c r="E252" s="834" t="s">
        <v>3587</v>
      </c>
      <c r="F252" s="851"/>
      <c r="G252" s="851"/>
      <c r="H252" s="851"/>
      <c r="I252" s="851"/>
      <c r="J252" s="851"/>
      <c r="K252" s="851"/>
      <c r="L252" s="851"/>
      <c r="M252" s="851"/>
      <c r="N252" s="851">
        <v>2</v>
      </c>
      <c r="O252" s="851">
        <v>24</v>
      </c>
      <c r="P252" s="839"/>
      <c r="Q252" s="852">
        <v>12</v>
      </c>
    </row>
    <row r="253" spans="1:17" ht="14.4" customHeight="1" x14ac:dyDescent="0.3">
      <c r="A253" s="833" t="s">
        <v>3562</v>
      </c>
      <c r="B253" s="834" t="s">
        <v>3563</v>
      </c>
      <c r="C253" s="834" t="s">
        <v>2415</v>
      </c>
      <c r="D253" s="834" t="s">
        <v>3588</v>
      </c>
      <c r="E253" s="834" t="s">
        <v>3589</v>
      </c>
      <c r="F253" s="851"/>
      <c r="G253" s="851"/>
      <c r="H253" s="851"/>
      <c r="I253" s="851"/>
      <c r="J253" s="851">
        <v>2</v>
      </c>
      <c r="K253" s="851">
        <v>224</v>
      </c>
      <c r="L253" s="851">
        <v>1</v>
      </c>
      <c r="M253" s="851">
        <v>112</v>
      </c>
      <c r="N253" s="851">
        <v>1</v>
      </c>
      <c r="O253" s="851">
        <v>113</v>
      </c>
      <c r="P253" s="839">
        <v>0.5044642857142857</v>
      </c>
      <c r="Q253" s="852">
        <v>113</v>
      </c>
    </row>
    <row r="254" spans="1:17" ht="14.4" customHeight="1" x14ac:dyDescent="0.3">
      <c r="A254" s="833" t="s">
        <v>3562</v>
      </c>
      <c r="B254" s="834" t="s">
        <v>3563</v>
      </c>
      <c r="C254" s="834" t="s">
        <v>2415</v>
      </c>
      <c r="D254" s="834" t="s">
        <v>3590</v>
      </c>
      <c r="E254" s="834" t="s">
        <v>3591</v>
      </c>
      <c r="F254" s="851"/>
      <c r="G254" s="851"/>
      <c r="H254" s="851"/>
      <c r="I254" s="851"/>
      <c r="J254" s="851">
        <v>1</v>
      </c>
      <c r="K254" s="851">
        <v>126</v>
      </c>
      <c r="L254" s="851">
        <v>1</v>
      </c>
      <c r="M254" s="851">
        <v>126</v>
      </c>
      <c r="N254" s="851"/>
      <c r="O254" s="851"/>
      <c r="P254" s="839"/>
      <c r="Q254" s="852"/>
    </row>
    <row r="255" spans="1:17" ht="14.4" customHeight="1" x14ac:dyDescent="0.3">
      <c r="A255" s="833" t="s">
        <v>3562</v>
      </c>
      <c r="B255" s="834" t="s">
        <v>3563</v>
      </c>
      <c r="C255" s="834" t="s">
        <v>2415</v>
      </c>
      <c r="D255" s="834" t="s">
        <v>3592</v>
      </c>
      <c r="E255" s="834" t="s">
        <v>3593</v>
      </c>
      <c r="F255" s="851">
        <v>9</v>
      </c>
      <c r="G255" s="851">
        <v>4104</v>
      </c>
      <c r="H255" s="851">
        <v>2.2401746724890828</v>
      </c>
      <c r="I255" s="851">
        <v>456</v>
      </c>
      <c r="J255" s="851">
        <v>4</v>
      </c>
      <c r="K255" s="851">
        <v>1832</v>
      </c>
      <c r="L255" s="851">
        <v>1</v>
      </c>
      <c r="M255" s="851">
        <v>458</v>
      </c>
      <c r="N255" s="851">
        <v>16</v>
      </c>
      <c r="O255" s="851">
        <v>7408</v>
      </c>
      <c r="P255" s="839">
        <v>4.0436681222707422</v>
      </c>
      <c r="Q255" s="852">
        <v>463</v>
      </c>
    </row>
    <row r="256" spans="1:17" ht="14.4" customHeight="1" x14ac:dyDescent="0.3">
      <c r="A256" s="833" t="s">
        <v>3562</v>
      </c>
      <c r="B256" s="834" t="s">
        <v>3563</v>
      </c>
      <c r="C256" s="834" t="s">
        <v>2415</v>
      </c>
      <c r="D256" s="834" t="s">
        <v>3594</v>
      </c>
      <c r="E256" s="834" t="s">
        <v>3595</v>
      </c>
      <c r="F256" s="851">
        <v>111</v>
      </c>
      <c r="G256" s="851">
        <v>6438</v>
      </c>
      <c r="H256" s="851">
        <v>1.5205479452054795</v>
      </c>
      <c r="I256" s="851">
        <v>58</v>
      </c>
      <c r="J256" s="851">
        <v>73</v>
      </c>
      <c r="K256" s="851">
        <v>4234</v>
      </c>
      <c r="L256" s="851">
        <v>1</v>
      </c>
      <c r="M256" s="851">
        <v>58</v>
      </c>
      <c r="N256" s="851">
        <v>96</v>
      </c>
      <c r="O256" s="851">
        <v>5664</v>
      </c>
      <c r="P256" s="839">
        <v>1.3377420878601796</v>
      </c>
      <c r="Q256" s="852">
        <v>59</v>
      </c>
    </row>
    <row r="257" spans="1:17" ht="14.4" customHeight="1" x14ac:dyDescent="0.3">
      <c r="A257" s="833" t="s">
        <v>3562</v>
      </c>
      <c r="B257" s="834" t="s">
        <v>3563</v>
      </c>
      <c r="C257" s="834" t="s">
        <v>2415</v>
      </c>
      <c r="D257" s="834" t="s">
        <v>3596</v>
      </c>
      <c r="E257" s="834" t="s">
        <v>3597</v>
      </c>
      <c r="F257" s="851">
        <v>3</v>
      </c>
      <c r="G257" s="851">
        <v>6519</v>
      </c>
      <c r="H257" s="851"/>
      <c r="I257" s="851">
        <v>2173</v>
      </c>
      <c r="J257" s="851"/>
      <c r="K257" s="851"/>
      <c r="L257" s="851"/>
      <c r="M257" s="851"/>
      <c r="N257" s="851">
        <v>1</v>
      </c>
      <c r="O257" s="851">
        <v>2179</v>
      </c>
      <c r="P257" s="839"/>
      <c r="Q257" s="852">
        <v>2179</v>
      </c>
    </row>
    <row r="258" spans="1:17" ht="14.4" customHeight="1" x14ac:dyDescent="0.3">
      <c r="A258" s="833" t="s">
        <v>3562</v>
      </c>
      <c r="B258" s="834" t="s">
        <v>3563</v>
      </c>
      <c r="C258" s="834" t="s">
        <v>2415</v>
      </c>
      <c r="D258" s="834" t="s">
        <v>3598</v>
      </c>
      <c r="E258" s="834" t="s">
        <v>3599</v>
      </c>
      <c r="F258" s="851">
        <v>167</v>
      </c>
      <c r="G258" s="851">
        <v>29392</v>
      </c>
      <c r="H258" s="851">
        <v>1.346774193548387</v>
      </c>
      <c r="I258" s="851">
        <v>176</v>
      </c>
      <c r="J258" s="851">
        <v>124</v>
      </c>
      <c r="K258" s="851">
        <v>21824</v>
      </c>
      <c r="L258" s="851">
        <v>1</v>
      </c>
      <c r="M258" s="851">
        <v>176</v>
      </c>
      <c r="N258" s="851">
        <v>162</v>
      </c>
      <c r="O258" s="851">
        <v>28998</v>
      </c>
      <c r="P258" s="839">
        <v>1.3287206744868034</v>
      </c>
      <c r="Q258" s="852">
        <v>179</v>
      </c>
    </row>
    <row r="259" spans="1:17" ht="14.4" customHeight="1" x14ac:dyDescent="0.3">
      <c r="A259" s="833" t="s">
        <v>3562</v>
      </c>
      <c r="B259" s="834" t="s">
        <v>3563</v>
      </c>
      <c r="C259" s="834" t="s">
        <v>2415</v>
      </c>
      <c r="D259" s="834" t="s">
        <v>3600</v>
      </c>
      <c r="E259" s="834" t="s">
        <v>3601</v>
      </c>
      <c r="F259" s="851"/>
      <c r="G259" s="851"/>
      <c r="H259" s="851"/>
      <c r="I259" s="851"/>
      <c r="J259" s="851">
        <v>2</v>
      </c>
      <c r="K259" s="851">
        <v>172</v>
      </c>
      <c r="L259" s="851">
        <v>1</v>
      </c>
      <c r="M259" s="851">
        <v>86</v>
      </c>
      <c r="N259" s="851"/>
      <c r="O259" s="851"/>
      <c r="P259" s="839"/>
      <c r="Q259" s="852"/>
    </row>
    <row r="260" spans="1:17" ht="14.4" customHeight="1" x14ac:dyDescent="0.3">
      <c r="A260" s="833" t="s">
        <v>3562</v>
      </c>
      <c r="B260" s="834" t="s">
        <v>3563</v>
      </c>
      <c r="C260" s="834" t="s">
        <v>2415</v>
      </c>
      <c r="D260" s="834" t="s">
        <v>3602</v>
      </c>
      <c r="E260" s="834" t="s">
        <v>3603</v>
      </c>
      <c r="F260" s="851">
        <v>6</v>
      </c>
      <c r="G260" s="851">
        <v>1020</v>
      </c>
      <c r="H260" s="851">
        <v>1.5</v>
      </c>
      <c r="I260" s="851">
        <v>170</v>
      </c>
      <c r="J260" s="851">
        <v>4</v>
      </c>
      <c r="K260" s="851">
        <v>680</v>
      </c>
      <c r="L260" s="851">
        <v>1</v>
      </c>
      <c r="M260" s="851">
        <v>170</v>
      </c>
      <c r="N260" s="851">
        <v>8</v>
      </c>
      <c r="O260" s="851">
        <v>1376</v>
      </c>
      <c r="P260" s="839">
        <v>2.0235294117647058</v>
      </c>
      <c r="Q260" s="852">
        <v>172</v>
      </c>
    </row>
    <row r="261" spans="1:17" ht="14.4" customHeight="1" x14ac:dyDescent="0.3">
      <c r="A261" s="833" t="s">
        <v>3562</v>
      </c>
      <c r="B261" s="834" t="s">
        <v>3563</v>
      </c>
      <c r="C261" s="834" t="s">
        <v>2415</v>
      </c>
      <c r="D261" s="834" t="s">
        <v>3604</v>
      </c>
      <c r="E261" s="834" t="s">
        <v>3605</v>
      </c>
      <c r="F261" s="851">
        <v>35</v>
      </c>
      <c r="G261" s="851">
        <v>74585</v>
      </c>
      <c r="H261" s="851">
        <v>34.950796626054355</v>
      </c>
      <c r="I261" s="851">
        <v>2131</v>
      </c>
      <c r="J261" s="851">
        <v>1</v>
      </c>
      <c r="K261" s="851">
        <v>2134</v>
      </c>
      <c r="L261" s="851">
        <v>1</v>
      </c>
      <c r="M261" s="851">
        <v>2134</v>
      </c>
      <c r="N261" s="851">
        <v>5</v>
      </c>
      <c r="O261" s="851">
        <v>10730</v>
      </c>
      <c r="P261" s="839">
        <v>5.0281162136832238</v>
      </c>
      <c r="Q261" s="852">
        <v>2146</v>
      </c>
    </row>
    <row r="262" spans="1:17" ht="14.4" customHeight="1" x14ac:dyDescent="0.3">
      <c r="A262" s="833" t="s">
        <v>3562</v>
      </c>
      <c r="B262" s="834" t="s">
        <v>3563</v>
      </c>
      <c r="C262" s="834" t="s">
        <v>2415</v>
      </c>
      <c r="D262" s="834" t="s">
        <v>3606</v>
      </c>
      <c r="E262" s="834" t="s">
        <v>3607</v>
      </c>
      <c r="F262" s="851">
        <v>2</v>
      </c>
      <c r="G262" s="851">
        <v>578</v>
      </c>
      <c r="H262" s="851"/>
      <c r="I262" s="851">
        <v>289</v>
      </c>
      <c r="J262" s="851"/>
      <c r="K262" s="851"/>
      <c r="L262" s="851"/>
      <c r="M262" s="851"/>
      <c r="N262" s="851">
        <v>4</v>
      </c>
      <c r="O262" s="851">
        <v>1164</v>
      </c>
      <c r="P262" s="839"/>
      <c r="Q262" s="852">
        <v>291</v>
      </c>
    </row>
    <row r="263" spans="1:17" ht="14.4" customHeight="1" x14ac:dyDescent="0.3">
      <c r="A263" s="833" t="s">
        <v>3562</v>
      </c>
      <c r="B263" s="834" t="s">
        <v>3563</v>
      </c>
      <c r="C263" s="834" t="s">
        <v>2415</v>
      </c>
      <c r="D263" s="834" t="s">
        <v>3608</v>
      </c>
      <c r="E263" s="834" t="s">
        <v>3609</v>
      </c>
      <c r="F263" s="851">
        <v>1</v>
      </c>
      <c r="G263" s="851">
        <v>0</v>
      </c>
      <c r="H263" s="851"/>
      <c r="I263" s="851">
        <v>0</v>
      </c>
      <c r="J263" s="851"/>
      <c r="K263" s="851"/>
      <c r="L263" s="851"/>
      <c r="M263" s="851"/>
      <c r="N263" s="851">
        <v>1</v>
      </c>
      <c r="O263" s="851">
        <v>0</v>
      </c>
      <c r="P263" s="839"/>
      <c r="Q263" s="852">
        <v>0</v>
      </c>
    </row>
    <row r="264" spans="1:17" ht="14.4" customHeight="1" x14ac:dyDescent="0.3">
      <c r="A264" s="833" t="s">
        <v>3562</v>
      </c>
      <c r="B264" s="834" t="s">
        <v>3563</v>
      </c>
      <c r="C264" s="834" t="s">
        <v>2415</v>
      </c>
      <c r="D264" s="834" t="s">
        <v>3610</v>
      </c>
      <c r="E264" s="834" t="s">
        <v>3611</v>
      </c>
      <c r="F264" s="851">
        <v>1</v>
      </c>
      <c r="G264" s="851">
        <v>0</v>
      </c>
      <c r="H264" s="851"/>
      <c r="I264" s="851">
        <v>0</v>
      </c>
      <c r="J264" s="851"/>
      <c r="K264" s="851"/>
      <c r="L264" s="851"/>
      <c r="M264" s="851"/>
      <c r="N264" s="851">
        <v>2</v>
      </c>
      <c r="O264" s="851">
        <v>0</v>
      </c>
      <c r="P264" s="839"/>
      <c r="Q264" s="852">
        <v>0</v>
      </c>
    </row>
    <row r="265" spans="1:17" ht="14.4" customHeight="1" x14ac:dyDescent="0.3">
      <c r="A265" s="833" t="s">
        <v>3562</v>
      </c>
      <c r="B265" s="834" t="s">
        <v>3563</v>
      </c>
      <c r="C265" s="834" t="s">
        <v>2415</v>
      </c>
      <c r="D265" s="834" t="s">
        <v>3612</v>
      </c>
      <c r="E265" s="834" t="s">
        <v>3613</v>
      </c>
      <c r="F265" s="851"/>
      <c r="G265" s="851"/>
      <c r="H265" s="851"/>
      <c r="I265" s="851"/>
      <c r="J265" s="851"/>
      <c r="K265" s="851"/>
      <c r="L265" s="851"/>
      <c r="M265" s="851"/>
      <c r="N265" s="851">
        <v>11</v>
      </c>
      <c r="O265" s="851">
        <v>52833</v>
      </c>
      <c r="P265" s="839"/>
      <c r="Q265" s="852">
        <v>4803</v>
      </c>
    </row>
    <row r="266" spans="1:17" ht="14.4" customHeight="1" x14ac:dyDescent="0.3">
      <c r="A266" s="833" t="s">
        <v>3562</v>
      </c>
      <c r="B266" s="834" t="s">
        <v>3563</v>
      </c>
      <c r="C266" s="834" t="s">
        <v>2415</v>
      </c>
      <c r="D266" s="834" t="s">
        <v>3614</v>
      </c>
      <c r="E266" s="834" t="s">
        <v>3615</v>
      </c>
      <c r="F266" s="851"/>
      <c r="G266" s="851"/>
      <c r="H266" s="851"/>
      <c r="I266" s="851"/>
      <c r="J266" s="851"/>
      <c r="K266" s="851"/>
      <c r="L266" s="851"/>
      <c r="M266" s="851"/>
      <c r="N266" s="851">
        <v>2</v>
      </c>
      <c r="O266" s="851">
        <v>1224</v>
      </c>
      <c r="P266" s="839"/>
      <c r="Q266" s="852">
        <v>612</v>
      </c>
    </row>
    <row r="267" spans="1:17" ht="14.4" customHeight="1" x14ac:dyDescent="0.3">
      <c r="A267" s="833" t="s">
        <v>3562</v>
      </c>
      <c r="B267" s="834" t="s">
        <v>3563</v>
      </c>
      <c r="C267" s="834" t="s">
        <v>2415</v>
      </c>
      <c r="D267" s="834" t="s">
        <v>3616</v>
      </c>
      <c r="E267" s="834" t="s">
        <v>3617</v>
      </c>
      <c r="F267" s="851"/>
      <c r="G267" s="851"/>
      <c r="H267" s="851"/>
      <c r="I267" s="851"/>
      <c r="J267" s="851"/>
      <c r="K267" s="851"/>
      <c r="L267" s="851"/>
      <c r="M267" s="851"/>
      <c r="N267" s="851">
        <v>2</v>
      </c>
      <c r="O267" s="851">
        <v>5690</v>
      </c>
      <c r="P267" s="839"/>
      <c r="Q267" s="852">
        <v>2845</v>
      </c>
    </row>
    <row r="268" spans="1:17" ht="14.4" customHeight="1" x14ac:dyDescent="0.3">
      <c r="A268" s="833" t="s">
        <v>3618</v>
      </c>
      <c r="B268" s="834" t="s">
        <v>3619</v>
      </c>
      <c r="C268" s="834" t="s">
        <v>2415</v>
      </c>
      <c r="D268" s="834" t="s">
        <v>3620</v>
      </c>
      <c r="E268" s="834" t="s">
        <v>3621</v>
      </c>
      <c r="F268" s="851">
        <v>466</v>
      </c>
      <c r="G268" s="851">
        <v>80618</v>
      </c>
      <c r="H268" s="851">
        <v>1.0227855167339068</v>
      </c>
      <c r="I268" s="851">
        <v>173</v>
      </c>
      <c r="J268" s="851">
        <v>453</v>
      </c>
      <c r="K268" s="851">
        <v>78822</v>
      </c>
      <c r="L268" s="851">
        <v>1</v>
      </c>
      <c r="M268" s="851">
        <v>174</v>
      </c>
      <c r="N268" s="851">
        <v>444</v>
      </c>
      <c r="O268" s="851">
        <v>77700</v>
      </c>
      <c r="P268" s="839">
        <v>0.98576539544797137</v>
      </c>
      <c r="Q268" s="852">
        <v>175</v>
      </c>
    </row>
    <row r="269" spans="1:17" ht="14.4" customHeight="1" x14ac:dyDescent="0.3">
      <c r="A269" s="833" t="s">
        <v>3618</v>
      </c>
      <c r="B269" s="834" t="s">
        <v>3619</v>
      </c>
      <c r="C269" s="834" t="s">
        <v>2415</v>
      </c>
      <c r="D269" s="834" t="s">
        <v>3622</v>
      </c>
      <c r="E269" s="834" t="s">
        <v>3623</v>
      </c>
      <c r="F269" s="851">
        <v>34</v>
      </c>
      <c r="G269" s="851">
        <v>1564</v>
      </c>
      <c r="H269" s="851">
        <v>2.125</v>
      </c>
      <c r="I269" s="851">
        <v>46</v>
      </c>
      <c r="J269" s="851">
        <v>16</v>
      </c>
      <c r="K269" s="851">
        <v>736</v>
      </c>
      <c r="L269" s="851">
        <v>1</v>
      </c>
      <c r="M269" s="851">
        <v>46</v>
      </c>
      <c r="N269" s="851">
        <v>1</v>
      </c>
      <c r="O269" s="851">
        <v>47</v>
      </c>
      <c r="P269" s="839">
        <v>6.3858695652173919E-2</v>
      </c>
      <c r="Q269" s="852">
        <v>47</v>
      </c>
    </row>
    <row r="270" spans="1:17" ht="14.4" customHeight="1" x14ac:dyDescent="0.3">
      <c r="A270" s="833" t="s">
        <v>3618</v>
      </c>
      <c r="B270" s="834" t="s">
        <v>3619</v>
      </c>
      <c r="C270" s="834" t="s">
        <v>2415</v>
      </c>
      <c r="D270" s="834" t="s">
        <v>3624</v>
      </c>
      <c r="E270" s="834" t="s">
        <v>3625</v>
      </c>
      <c r="F270" s="851">
        <v>4</v>
      </c>
      <c r="G270" s="851">
        <v>1388</v>
      </c>
      <c r="H270" s="851">
        <v>2</v>
      </c>
      <c r="I270" s="851">
        <v>347</v>
      </c>
      <c r="J270" s="851">
        <v>2</v>
      </c>
      <c r="K270" s="851">
        <v>694</v>
      </c>
      <c r="L270" s="851">
        <v>1</v>
      </c>
      <c r="M270" s="851">
        <v>347</v>
      </c>
      <c r="N270" s="851"/>
      <c r="O270" s="851"/>
      <c r="P270" s="839"/>
      <c r="Q270" s="852"/>
    </row>
    <row r="271" spans="1:17" ht="14.4" customHeight="1" x14ac:dyDescent="0.3">
      <c r="A271" s="833" t="s">
        <v>3618</v>
      </c>
      <c r="B271" s="834" t="s">
        <v>3619</v>
      </c>
      <c r="C271" s="834" t="s">
        <v>2415</v>
      </c>
      <c r="D271" s="834" t="s">
        <v>3626</v>
      </c>
      <c r="E271" s="834" t="s">
        <v>3627</v>
      </c>
      <c r="F271" s="851">
        <v>8</v>
      </c>
      <c r="G271" s="851">
        <v>408</v>
      </c>
      <c r="H271" s="851">
        <v>8</v>
      </c>
      <c r="I271" s="851">
        <v>51</v>
      </c>
      <c r="J271" s="851">
        <v>1</v>
      </c>
      <c r="K271" s="851">
        <v>51</v>
      </c>
      <c r="L271" s="851">
        <v>1</v>
      </c>
      <c r="M271" s="851">
        <v>51</v>
      </c>
      <c r="N271" s="851"/>
      <c r="O271" s="851"/>
      <c r="P271" s="839"/>
      <c r="Q271" s="852"/>
    </row>
    <row r="272" spans="1:17" ht="14.4" customHeight="1" x14ac:dyDescent="0.3">
      <c r="A272" s="833" t="s">
        <v>3618</v>
      </c>
      <c r="B272" s="834" t="s">
        <v>3619</v>
      </c>
      <c r="C272" s="834" t="s">
        <v>2415</v>
      </c>
      <c r="D272" s="834" t="s">
        <v>3628</v>
      </c>
      <c r="E272" s="834" t="s">
        <v>3629</v>
      </c>
      <c r="F272" s="851">
        <v>8</v>
      </c>
      <c r="G272" s="851">
        <v>3016</v>
      </c>
      <c r="H272" s="851">
        <v>0.44444444444444442</v>
      </c>
      <c r="I272" s="851">
        <v>377</v>
      </c>
      <c r="J272" s="851">
        <v>18</v>
      </c>
      <c r="K272" s="851">
        <v>6786</v>
      </c>
      <c r="L272" s="851">
        <v>1</v>
      </c>
      <c r="M272" s="851">
        <v>377</v>
      </c>
      <c r="N272" s="851"/>
      <c r="O272" s="851"/>
      <c r="P272" s="839"/>
      <c r="Q272" s="852"/>
    </row>
    <row r="273" spans="1:17" ht="14.4" customHeight="1" x14ac:dyDescent="0.3">
      <c r="A273" s="833" t="s">
        <v>3618</v>
      </c>
      <c r="B273" s="834" t="s">
        <v>3619</v>
      </c>
      <c r="C273" s="834" t="s">
        <v>2415</v>
      </c>
      <c r="D273" s="834" t="s">
        <v>3630</v>
      </c>
      <c r="E273" s="834" t="s">
        <v>3631</v>
      </c>
      <c r="F273" s="851">
        <v>11</v>
      </c>
      <c r="G273" s="851">
        <v>374</v>
      </c>
      <c r="H273" s="851">
        <v>0.7857142857142857</v>
      </c>
      <c r="I273" s="851">
        <v>34</v>
      </c>
      <c r="J273" s="851">
        <v>14</v>
      </c>
      <c r="K273" s="851">
        <v>476</v>
      </c>
      <c r="L273" s="851">
        <v>1</v>
      </c>
      <c r="M273" s="851">
        <v>34</v>
      </c>
      <c r="N273" s="851">
        <v>7</v>
      </c>
      <c r="O273" s="851">
        <v>238</v>
      </c>
      <c r="P273" s="839">
        <v>0.5</v>
      </c>
      <c r="Q273" s="852">
        <v>34</v>
      </c>
    </row>
    <row r="274" spans="1:17" ht="14.4" customHeight="1" x14ac:dyDescent="0.3">
      <c r="A274" s="833" t="s">
        <v>3618</v>
      </c>
      <c r="B274" s="834" t="s">
        <v>3619</v>
      </c>
      <c r="C274" s="834" t="s">
        <v>2415</v>
      </c>
      <c r="D274" s="834" t="s">
        <v>3632</v>
      </c>
      <c r="E274" s="834" t="s">
        <v>3633</v>
      </c>
      <c r="F274" s="851">
        <v>1</v>
      </c>
      <c r="G274" s="851">
        <v>524</v>
      </c>
      <c r="H274" s="851"/>
      <c r="I274" s="851">
        <v>524</v>
      </c>
      <c r="J274" s="851"/>
      <c r="K274" s="851"/>
      <c r="L274" s="851"/>
      <c r="M274" s="851"/>
      <c r="N274" s="851"/>
      <c r="O274" s="851"/>
      <c r="P274" s="839"/>
      <c r="Q274" s="852"/>
    </row>
    <row r="275" spans="1:17" ht="14.4" customHeight="1" x14ac:dyDescent="0.3">
      <c r="A275" s="833" t="s">
        <v>3618</v>
      </c>
      <c r="B275" s="834" t="s">
        <v>3619</v>
      </c>
      <c r="C275" s="834" t="s">
        <v>2415</v>
      </c>
      <c r="D275" s="834" t="s">
        <v>3634</v>
      </c>
      <c r="E275" s="834" t="s">
        <v>3635</v>
      </c>
      <c r="F275" s="851">
        <v>4</v>
      </c>
      <c r="G275" s="851">
        <v>228</v>
      </c>
      <c r="H275" s="851"/>
      <c r="I275" s="851">
        <v>57</v>
      </c>
      <c r="J275" s="851"/>
      <c r="K275" s="851"/>
      <c r="L275" s="851"/>
      <c r="M275" s="851"/>
      <c r="N275" s="851"/>
      <c r="O275" s="851"/>
      <c r="P275" s="839"/>
      <c r="Q275" s="852"/>
    </row>
    <row r="276" spans="1:17" ht="14.4" customHeight="1" x14ac:dyDescent="0.3">
      <c r="A276" s="833" t="s">
        <v>3618</v>
      </c>
      <c r="B276" s="834" t="s">
        <v>3619</v>
      </c>
      <c r="C276" s="834" t="s">
        <v>2415</v>
      </c>
      <c r="D276" s="834" t="s">
        <v>3636</v>
      </c>
      <c r="E276" s="834" t="s">
        <v>3637</v>
      </c>
      <c r="F276" s="851">
        <v>1</v>
      </c>
      <c r="G276" s="851">
        <v>143</v>
      </c>
      <c r="H276" s="851"/>
      <c r="I276" s="851">
        <v>143</v>
      </c>
      <c r="J276" s="851"/>
      <c r="K276" s="851"/>
      <c r="L276" s="851"/>
      <c r="M276" s="851"/>
      <c r="N276" s="851"/>
      <c r="O276" s="851"/>
      <c r="P276" s="839"/>
      <c r="Q276" s="852"/>
    </row>
    <row r="277" spans="1:17" ht="14.4" customHeight="1" x14ac:dyDescent="0.3">
      <c r="A277" s="833" t="s">
        <v>3618</v>
      </c>
      <c r="B277" s="834" t="s">
        <v>3619</v>
      </c>
      <c r="C277" s="834" t="s">
        <v>2415</v>
      </c>
      <c r="D277" s="834" t="s">
        <v>3638</v>
      </c>
      <c r="E277" s="834" t="s">
        <v>3639</v>
      </c>
      <c r="F277" s="851">
        <v>1</v>
      </c>
      <c r="G277" s="851">
        <v>65</v>
      </c>
      <c r="H277" s="851"/>
      <c r="I277" s="851">
        <v>65</v>
      </c>
      <c r="J277" s="851"/>
      <c r="K277" s="851"/>
      <c r="L277" s="851"/>
      <c r="M277" s="851"/>
      <c r="N277" s="851"/>
      <c r="O277" s="851"/>
      <c r="P277" s="839"/>
      <c r="Q277" s="852"/>
    </row>
    <row r="278" spans="1:17" ht="14.4" customHeight="1" x14ac:dyDescent="0.3">
      <c r="A278" s="833" t="s">
        <v>3618</v>
      </c>
      <c r="B278" s="834" t="s">
        <v>3619</v>
      </c>
      <c r="C278" s="834" t="s">
        <v>2415</v>
      </c>
      <c r="D278" s="834" t="s">
        <v>3640</v>
      </c>
      <c r="E278" s="834" t="s">
        <v>3641</v>
      </c>
      <c r="F278" s="851">
        <v>189</v>
      </c>
      <c r="G278" s="851">
        <v>25704</v>
      </c>
      <c r="H278" s="851">
        <v>1.4001525220612268</v>
      </c>
      <c r="I278" s="851">
        <v>136</v>
      </c>
      <c r="J278" s="851">
        <v>134</v>
      </c>
      <c r="K278" s="851">
        <v>18358</v>
      </c>
      <c r="L278" s="851">
        <v>1</v>
      </c>
      <c r="M278" s="851">
        <v>137</v>
      </c>
      <c r="N278" s="851">
        <v>117</v>
      </c>
      <c r="O278" s="851">
        <v>16146</v>
      </c>
      <c r="P278" s="839">
        <v>0.87950757163089666</v>
      </c>
      <c r="Q278" s="852">
        <v>138</v>
      </c>
    </row>
    <row r="279" spans="1:17" ht="14.4" customHeight="1" x14ac:dyDescent="0.3">
      <c r="A279" s="833" t="s">
        <v>3618</v>
      </c>
      <c r="B279" s="834" t="s">
        <v>3619</v>
      </c>
      <c r="C279" s="834" t="s">
        <v>2415</v>
      </c>
      <c r="D279" s="834" t="s">
        <v>3642</v>
      </c>
      <c r="E279" s="834" t="s">
        <v>3643</v>
      </c>
      <c r="F279" s="851">
        <v>93</v>
      </c>
      <c r="G279" s="851">
        <v>8463</v>
      </c>
      <c r="H279" s="851">
        <v>1.1923076923076923</v>
      </c>
      <c r="I279" s="851">
        <v>91</v>
      </c>
      <c r="J279" s="851">
        <v>78</v>
      </c>
      <c r="K279" s="851">
        <v>7098</v>
      </c>
      <c r="L279" s="851">
        <v>1</v>
      </c>
      <c r="M279" s="851">
        <v>91</v>
      </c>
      <c r="N279" s="851">
        <v>51</v>
      </c>
      <c r="O279" s="851">
        <v>4692</v>
      </c>
      <c r="P279" s="839">
        <v>0.66103127641589177</v>
      </c>
      <c r="Q279" s="852">
        <v>92</v>
      </c>
    </row>
    <row r="280" spans="1:17" ht="14.4" customHeight="1" x14ac:dyDescent="0.3">
      <c r="A280" s="833" t="s">
        <v>3618</v>
      </c>
      <c r="B280" s="834" t="s">
        <v>3619</v>
      </c>
      <c r="C280" s="834" t="s">
        <v>2415</v>
      </c>
      <c r="D280" s="834" t="s">
        <v>3644</v>
      </c>
      <c r="E280" s="834" t="s">
        <v>3645</v>
      </c>
      <c r="F280" s="851">
        <v>3</v>
      </c>
      <c r="G280" s="851">
        <v>411</v>
      </c>
      <c r="H280" s="851"/>
      <c r="I280" s="851">
        <v>137</v>
      </c>
      <c r="J280" s="851"/>
      <c r="K280" s="851"/>
      <c r="L280" s="851"/>
      <c r="M280" s="851"/>
      <c r="N280" s="851"/>
      <c r="O280" s="851"/>
      <c r="P280" s="839"/>
      <c r="Q280" s="852"/>
    </row>
    <row r="281" spans="1:17" ht="14.4" customHeight="1" x14ac:dyDescent="0.3">
      <c r="A281" s="833" t="s">
        <v>3618</v>
      </c>
      <c r="B281" s="834" t="s">
        <v>3619</v>
      </c>
      <c r="C281" s="834" t="s">
        <v>2415</v>
      </c>
      <c r="D281" s="834" t="s">
        <v>3646</v>
      </c>
      <c r="E281" s="834" t="s">
        <v>3647</v>
      </c>
      <c r="F281" s="851">
        <v>15</v>
      </c>
      <c r="G281" s="851">
        <v>990</v>
      </c>
      <c r="H281" s="851">
        <v>1.1538461538461537</v>
      </c>
      <c r="I281" s="851">
        <v>66</v>
      </c>
      <c r="J281" s="851">
        <v>13</v>
      </c>
      <c r="K281" s="851">
        <v>858</v>
      </c>
      <c r="L281" s="851">
        <v>1</v>
      </c>
      <c r="M281" s="851">
        <v>66</v>
      </c>
      <c r="N281" s="851"/>
      <c r="O281" s="851"/>
      <c r="P281" s="839"/>
      <c r="Q281" s="852"/>
    </row>
    <row r="282" spans="1:17" ht="14.4" customHeight="1" x14ac:dyDescent="0.3">
      <c r="A282" s="833" t="s">
        <v>3618</v>
      </c>
      <c r="B282" s="834" t="s">
        <v>3619</v>
      </c>
      <c r="C282" s="834" t="s">
        <v>2415</v>
      </c>
      <c r="D282" s="834" t="s">
        <v>3648</v>
      </c>
      <c r="E282" s="834" t="s">
        <v>3649</v>
      </c>
      <c r="F282" s="851">
        <v>3</v>
      </c>
      <c r="G282" s="851">
        <v>984</v>
      </c>
      <c r="H282" s="851">
        <v>0.27272727272727271</v>
      </c>
      <c r="I282" s="851">
        <v>328</v>
      </c>
      <c r="J282" s="851">
        <v>11</v>
      </c>
      <c r="K282" s="851">
        <v>3608</v>
      </c>
      <c r="L282" s="851">
        <v>1</v>
      </c>
      <c r="M282" s="851">
        <v>328</v>
      </c>
      <c r="N282" s="851">
        <v>2</v>
      </c>
      <c r="O282" s="851">
        <v>658</v>
      </c>
      <c r="P282" s="839">
        <v>0.18237250554323725</v>
      </c>
      <c r="Q282" s="852">
        <v>329</v>
      </c>
    </row>
    <row r="283" spans="1:17" ht="14.4" customHeight="1" x14ac:dyDescent="0.3">
      <c r="A283" s="833" t="s">
        <v>3618</v>
      </c>
      <c r="B283" s="834" t="s">
        <v>3619</v>
      </c>
      <c r="C283" s="834" t="s">
        <v>2415</v>
      </c>
      <c r="D283" s="834" t="s">
        <v>3650</v>
      </c>
      <c r="E283" s="834" t="s">
        <v>3651</v>
      </c>
      <c r="F283" s="851">
        <v>8</v>
      </c>
      <c r="G283" s="851">
        <v>408</v>
      </c>
      <c r="H283" s="851">
        <v>0.42105263157894735</v>
      </c>
      <c r="I283" s="851">
        <v>51</v>
      </c>
      <c r="J283" s="851">
        <v>19</v>
      </c>
      <c r="K283" s="851">
        <v>969</v>
      </c>
      <c r="L283" s="851">
        <v>1</v>
      </c>
      <c r="M283" s="851">
        <v>51</v>
      </c>
      <c r="N283" s="851">
        <v>8</v>
      </c>
      <c r="O283" s="851">
        <v>416</v>
      </c>
      <c r="P283" s="839">
        <v>0.42930856553147573</v>
      </c>
      <c r="Q283" s="852">
        <v>52</v>
      </c>
    </row>
    <row r="284" spans="1:17" ht="14.4" customHeight="1" x14ac:dyDescent="0.3">
      <c r="A284" s="833" t="s">
        <v>3618</v>
      </c>
      <c r="B284" s="834" t="s">
        <v>3619</v>
      </c>
      <c r="C284" s="834" t="s">
        <v>2415</v>
      </c>
      <c r="D284" s="834" t="s">
        <v>3652</v>
      </c>
      <c r="E284" s="834" t="s">
        <v>3653</v>
      </c>
      <c r="F284" s="851"/>
      <c r="G284" s="851"/>
      <c r="H284" s="851"/>
      <c r="I284" s="851"/>
      <c r="J284" s="851">
        <v>1</v>
      </c>
      <c r="K284" s="851">
        <v>207</v>
      </c>
      <c r="L284" s="851">
        <v>1</v>
      </c>
      <c r="M284" s="851">
        <v>207</v>
      </c>
      <c r="N284" s="851">
        <v>1</v>
      </c>
      <c r="O284" s="851">
        <v>209</v>
      </c>
      <c r="P284" s="839">
        <v>1.0096618357487923</v>
      </c>
      <c r="Q284" s="852">
        <v>209</v>
      </c>
    </row>
    <row r="285" spans="1:17" ht="14.4" customHeight="1" x14ac:dyDescent="0.3">
      <c r="A285" s="833" t="s">
        <v>3618</v>
      </c>
      <c r="B285" s="834" t="s">
        <v>3619</v>
      </c>
      <c r="C285" s="834" t="s">
        <v>2415</v>
      </c>
      <c r="D285" s="834" t="s">
        <v>3654</v>
      </c>
      <c r="E285" s="834" t="s">
        <v>3655</v>
      </c>
      <c r="F285" s="851">
        <v>2</v>
      </c>
      <c r="G285" s="851">
        <v>1224</v>
      </c>
      <c r="H285" s="851"/>
      <c r="I285" s="851">
        <v>612</v>
      </c>
      <c r="J285" s="851"/>
      <c r="K285" s="851"/>
      <c r="L285" s="851"/>
      <c r="M285" s="851"/>
      <c r="N285" s="851"/>
      <c r="O285" s="851"/>
      <c r="P285" s="839"/>
      <c r="Q285" s="852"/>
    </row>
    <row r="286" spans="1:17" ht="14.4" customHeight="1" x14ac:dyDescent="0.3">
      <c r="A286" s="833" t="s">
        <v>3618</v>
      </c>
      <c r="B286" s="834" t="s">
        <v>3619</v>
      </c>
      <c r="C286" s="834" t="s">
        <v>2415</v>
      </c>
      <c r="D286" s="834" t="s">
        <v>3656</v>
      </c>
      <c r="E286" s="834" t="s">
        <v>3657</v>
      </c>
      <c r="F286" s="851"/>
      <c r="G286" s="851"/>
      <c r="H286" s="851"/>
      <c r="I286" s="851"/>
      <c r="J286" s="851"/>
      <c r="K286" s="851"/>
      <c r="L286" s="851"/>
      <c r="M286" s="851"/>
      <c r="N286" s="851">
        <v>1</v>
      </c>
      <c r="O286" s="851">
        <v>242</v>
      </c>
      <c r="P286" s="839"/>
      <c r="Q286" s="852">
        <v>242</v>
      </c>
    </row>
    <row r="287" spans="1:17" ht="14.4" customHeight="1" x14ac:dyDescent="0.3">
      <c r="A287" s="833" t="s">
        <v>3618</v>
      </c>
      <c r="B287" s="834" t="s">
        <v>3619</v>
      </c>
      <c r="C287" s="834" t="s">
        <v>2415</v>
      </c>
      <c r="D287" s="834" t="s">
        <v>3658</v>
      </c>
      <c r="E287" s="834" t="s">
        <v>3659</v>
      </c>
      <c r="F287" s="851"/>
      <c r="G287" s="851"/>
      <c r="H287" s="851"/>
      <c r="I287" s="851"/>
      <c r="J287" s="851">
        <v>76</v>
      </c>
      <c r="K287" s="851">
        <v>19836</v>
      </c>
      <c r="L287" s="851">
        <v>1</v>
      </c>
      <c r="M287" s="851">
        <v>261</v>
      </c>
      <c r="N287" s="851">
        <v>80</v>
      </c>
      <c r="O287" s="851">
        <v>20960</v>
      </c>
      <c r="P287" s="839">
        <v>1.0566646501310748</v>
      </c>
      <c r="Q287" s="852">
        <v>262</v>
      </c>
    </row>
    <row r="288" spans="1:17" ht="14.4" customHeight="1" x14ac:dyDescent="0.3">
      <c r="A288" s="833" t="s">
        <v>3618</v>
      </c>
      <c r="B288" s="834" t="s">
        <v>3619</v>
      </c>
      <c r="C288" s="834" t="s">
        <v>2415</v>
      </c>
      <c r="D288" s="834" t="s">
        <v>3660</v>
      </c>
      <c r="E288" s="834" t="s">
        <v>3661</v>
      </c>
      <c r="F288" s="851"/>
      <c r="G288" s="851"/>
      <c r="H288" s="851"/>
      <c r="I288" s="851"/>
      <c r="J288" s="851">
        <v>2</v>
      </c>
      <c r="K288" s="851">
        <v>330</v>
      </c>
      <c r="L288" s="851">
        <v>1</v>
      </c>
      <c r="M288" s="851">
        <v>165</v>
      </c>
      <c r="N288" s="851"/>
      <c r="O288" s="851"/>
      <c r="P288" s="839"/>
      <c r="Q288" s="852"/>
    </row>
    <row r="289" spans="1:17" ht="14.4" customHeight="1" x14ac:dyDescent="0.3">
      <c r="A289" s="833" t="s">
        <v>3618</v>
      </c>
      <c r="B289" s="834" t="s">
        <v>3619</v>
      </c>
      <c r="C289" s="834" t="s">
        <v>2415</v>
      </c>
      <c r="D289" s="834" t="s">
        <v>3662</v>
      </c>
      <c r="E289" s="834" t="s">
        <v>3663</v>
      </c>
      <c r="F289" s="851"/>
      <c r="G289" s="851"/>
      <c r="H289" s="851"/>
      <c r="I289" s="851"/>
      <c r="J289" s="851">
        <v>1</v>
      </c>
      <c r="K289" s="851">
        <v>152</v>
      </c>
      <c r="L289" s="851">
        <v>1</v>
      </c>
      <c r="M289" s="851">
        <v>152</v>
      </c>
      <c r="N289" s="851"/>
      <c r="O289" s="851"/>
      <c r="P289" s="839"/>
      <c r="Q289" s="852"/>
    </row>
    <row r="290" spans="1:17" ht="14.4" customHeight="1" x14ac:dyDescent="0.3">
      <c r="A290" s="833" t="s">
        <v>3664</v>
      </c>
      <c r="B290" s="834" t="s">
        <v>3128</v>
      </c>
      <c r="C290" s="834" t="s">
        <v>2415</v>
      </c>
      <c r="D290" s="834" t="s">
        <v>3129</v>
      </c>
      <c r="E290" s="834" t="s">
        <v>3130</v>
      </c>
      <c r="F290" s="851">
        <v>2</v>
      </c>
      <c r="G290" s="851">
        <v>25588</v>
      </c>
      <c r="H290" s="851"/>
      <c r="I290" s="851">
        <v>12794</v>
      </c>
      <c r="J290" s="851"/>
      <c r="K290" s="851"/>
      <c r="L290" s="851"/>
      <c r="M290" s="851"/>
      <c r="N290" s="851"/>
      <c r="O290" s="851"/>
      <c r="P290" s="839"/>
      <c r="Q290" s="852"/>
    </row>
    <row r="291" spans="1:17" ht="14.4" customHeight="1" x14ac:dyDescent="0.3">
      <c r="A291" s="833" t="s">
        <v>3664</v>
      </c>
      <c r="B291" s="834" t="s">
        <v>3128</v>
      </c>
      <c r="C291" s="834" t="s">
        <v>2415</v>
      </c>
      <c r="D291" s="834" t="s">
        <v>3665</v>
      </c>
      <c r="E291" s="834" t="s">
        <v>3666</v>
      </c>
      <c r="F291" s="851">
        <v>83</v>
      </c>
      <c r="G291" s="851">
        <v>810246</v>
      </c>
      <c r="H291" s="851">
        <v>0.87965423799473674</v>
      </c>
      <c r="I291" s="851">
        <v>9762</v>
      </c>
      <c r="J291" s="851">
        <v>88</v>
      </c>
      <c r="K291" s="851">
        <v>921096</v>
      </c>
      <c r="L291" s="851">
        <v>1</v>
      </c>
      <c r="M291" s="851">
        <v>10467</v>
      </c>
      <c r="N291" s="851">
        <v>78</v>
      </c>
      <c r="O291" s="851">
        <v>819000</v>
      </c>
      <c r="P291" s="839">
        <v>0.88915813335417804</v>
      </c>
      <c r="Q291" s="852">
        <v>10500</v>
      </c>
    </row>
    <row r="292" spans="1:17" ht="14.4" customHeight="1" x14ac:dyDescent="0.3">
      <c r="A292" s="833" t="s">
        <v>3664</v>
      </c>
      <c r="B292" s="834" t="s">
        <v>3128</v>
      </c>
      <c r="C292" s="834" t="s">
        <v>2415</v>
      </c>
      <c r="D292" s="834" t="s">
        <v>3667</v>
      </c>
      <c r="E292" s="834" t="s">
        <v>3668</v>
      </c>
      <c r="F292" s="851">
        <v>4</v>
      </c>
      <c r="G292" s="851">
        <v>30224</v>
      </c>
      <c r="H292" s="851"/>
      <c r="I292" s="851">
        <v>7556</v>
      </c>
      <c r="J292" s="851"/>
      <c r="K292" s="851"/>
      <c r="L292" s="851"/>
      <c r="M292" s="851"/>
      <c r="N292" s="851">
        <v>1</v>
      </c>
      <c r="O292" s="851">
        <v>7561</v>
      </c>
      <c r="P292" s="839"/>
      <c r="Q292" s="852">
        <v>7561</v>
      </c>
    </row>
    <row r="293" spans="1:17" ht="14.4" customHeight="1" x14ac:dyDescent="0.3">
      <c r="A293" s="833" t="s">
        <v>3664</v>
      </c>
      <c r="B293" s="834" t="s">
        <v>3128</v>
      </c>
      <c r="C293" s="834" t="s">
        <v>2415</v>
      </c>
      <c r="D293" s="834" t="s">
        <v>3669</v>
      </c>
      <c r="E293" s="834" t="s">
        <v>3670</v>
      </c>
      <c r="F293" s="851">
        <v>1</v>
      </c>
      <c r="G293" s="851">
        <v>0</v>
      </c>
      <c r="H293" s="851"/>
      <c r="I293" s="851">
        <v>0</v>
      </c>
      <c r="J293" s="851"/>
      <c r="K293" s="851"/>
      <c r="L293" s="851"/>
      <c r="M293" s="851"/>
      <c r="N293" s="851">
        <v>1</v>
      </c>
      <c r="O293" s="851">
        <v>0</v>
      </c>
      <c r="P293" s="839"/>
      <c r="Q293" s="852">
        <v>0</v>
      </c>
    </row>
    <row r="294" spans="1:17" ht="14.4" customHeight="1" x14ac:dyDescent="0.3">
      <c r="A294" s="833" t="s">
        <v>3664</v>
      </c>
      <c r="B294" s="834" t="s">
        <v>3128</v>
      </c>
      <c r="C294" s="834" t="s">
        <v>2415</v>
      </c>
      <c r="D294" s="834" t="s">
        <v>3671</v>
      </c>
      <c r="E294" s="834" t="s">
        <v>3672</v>
      </c>
      <c r="F294" s="851">
        <v>1</v>
      </c>
      <c r="G294" s="851">
        <v>0</v>
      </c>
      <c r="H294" s="851"/>
      <c r="I294" s="851">
        <v>0</v>
      </c>
      <c r="J294" s="851"/>
      <c r="K294" s="851"/>
      <c r="L294" s="851"/>
      <c r="M294" s="851"/>
      <c r="N294" s="851"/>
      <c r="O294" s="851"/>
      <c r="P294" s="839"/>
      <c r="Q294" s="852"/>
    </row>
    <row r="295" spans="1:17" ht="14.4" customHeight="1" x14ac:dyDescent="0.3">
      <c r="A295" s="833" t="s">
        <v>3664</v>
      </c>
      <c r="B295" s="834" t="s">
        <v>3128</v>
      </c>
      <c r="C295" s="834" t="s">
        <v>2415</v>
      </c>
      <c r="D295" s="834" t="s">
        <v>3673</v>
      </c>
      <c r="E295" s="834" t="s">
        <v>3674</v>
      </c>
      <c r="F295" s="851">
        <v>3</v>
      </c>
      <c r="G295" s="851">
        <v>0</v>
      </c>
      <c r="H295" s="851"/>
      <c r="I295" s="851">
        <v>0</v>
      </c>
      <c r="J295" s="851"/>
      <c r="K295" s="851"/>
      <c r="L295" s="851"/>
      <c r="M295" s="851"/>
      <c r="N295" s="851"/>
      <c r="O295" s="851"/>
      <c r="P295" s="839"/>
      <c r="Q295" s="852"/>
    </row>
    <row r="296" spans="1:17" ht="14.4" customHeight="1" x14ac:dyDescent="0.3">
      <c r="A296" s="833" t="s">
        <v>3664</v>
      </c>
      <c r="B296" s="834" t="s">
        <v>3128</v>
      </c>
      <c r="C296" s="834" t="s">
        <v>2415</v>
      </c>
      <c r="D296" s="834" t="s">
        <v>3675</v>
      </c>
      <c r="E296" s="834" t="s">
        <v>3676</v>
      </c>
      <c r="F296" s="851">
        <v>1</v>
      </c>
      <c r="G296" s="851">
        <v>0</v>
      </c>
      <c r="H296" s="851"/>
      <c r="I296" s="851">
        <v>0</v>
      </c>
      <c r="J296" s="851"/>
      <c r="K296" s="851"/>
      <c r="L296" s="851"/>
      <c r="M296" s="851"/>
      <c r="N296" s="851"/>
      <c r="O296" s="851"/>
      <c r="P296" s="839"/>
      <c r="Q296" s="852"/>
    </row>
    <row r="297" spans="1:17" ht="14.4" customHeight="1" x14ac:dyDescent="0.3">
      <c r="A297" s="833" t="s">
        <v>3664</v>
      </c>
      <c r="B297" s="834" t="s">
        <v>3128</v>
      </c>
      <c r="C297" s="834" t="s">
        <v>2415</v>
      </c>
      <c r="D297" s="834" t="s">
        <v>3677</v>
      </c>
      <c r="E297" s="834" t="s">
        <v>3678</v>
      </c>
      <c r="F297" s="851"/>
      <c r="G297" s="851"/>
      <c r="H297" s="851"/>
      <c r="I297" s="851"/>
      <c r="J297" s="851">
        <v>6</v>
      </c>
      <c r="K297" s="851">
        <v>6642</v>
      </c>
      <c r="L297" s="851">
        <v>1</v>
      </c>
      <c r="M297" s="851">
        <v>1107</v>
      </c>
      <c r="N297" s="851">
        <v>20</v>
      </c>
      <c r="O297" s="851">
        <v>22200</v>
      </c>
      <c r="P297" s="839">
        <v>3.3423667570009035</v>
      </c>
      <c r="Q297" s="852">
        <v>1110</v>
      </c>
    </row>
    <row r="298" spans="1:17" ht="14.4" customHeight="1" x14ac:dyDescent="0.3">
      <c r="A298" s="833" t="s">
        <v>3664</v>
      </c>
      <c r="B298" s="834" t="s">
        <v>3128</v>
      </c>
      <c r="C298" s="834" t="s">
        <v>2415</v>
      </c>
      <c r="D298" s="834" t="s">
        <v>3679</v>
      </c>
      <c r="E298" s="834" t="s">
        <v>3680</v>
      </c>
      <c r="F298" s="851"/>
      <c r="G298" s="851"/>
      <c r="H298" s="851"/>
      <c r="I298" s="851"/>
      <c r="J298" s="851">
        <v>6</v>
      </c>
      <c r="K298" s="851">
        <v>52836</v>
      </c>
      <c r="L298" s="851">
        <v>1</v>
      </c>
      <c r="M298" s="851">
        <v>8806</v>
      </c>
      <c r="N298" s="851">
        <v>17</v>
      </c>
      <c r="O298" s="851">
        <v>149821</v>
      </c>
      <c r="P298" s="839">
        <v>2.8355855855855854</v>
      </c>
      <c r="Q298" s="852">
        <v>8813</v>
      </c>
    </row>
    <row r="299" spans="1:17" ht="14.4" customHeight="1" thickBot="1" x14ac:dyDescent="0.35">
      <c r="A299" s="841" t="s">
        <v>3664</v>
      </c>
      <c r="B299" s="842" t="s">
        <v>3128</v>
      </c>
      <c r="C299" s="842" t="s">
        <v>2415</v>
      </c>
      <c r="D299" s="842" t="s">
        <v>3681</v>
      </c>
      <c r="E299" s="842" t="s">
        <v>3682</v>
      </c>
      <c r="F299" s="853"/>
      <c r="G299" s="853"/>
      <c r="H299" s="853"/>
      <c r="I299" s="853"/>
      <c r="J299" s="853"/>
      <c r="K299" s="853"/>
      <c r="L299" s="853"/>
      <c r="M299" s="853"/>
      <c r="N299" s="853">
        <v>104</v>
      </c>
      <c r="O299" s="853">
        <v>169728</v>
      </c>
      <c r="P299" s="847"/>
      <c r="Q299" s="854">
        <v>1632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2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88" bestFit="1" customWidth="1"/>
    <col min="2" max="2" width="15.6640625" style="188" bestFit="1" customWidth="1"/>
    <col min="3" max="3" width="8.33203125" style="196" hidden="1" customWidth="1" outlineLevel="1"/>
    <col min="4" max="4" width="8.33203125" style="196" customWidth="1" collapsed="1"/>
    <col min="5" max="5" width="8.33203125" style="196" customWidth="1"/>
    <col min="6" max="6" width="6.109375" style="197" customWidth="1"/>
    <col min="7" max="7" width="8.33203125" style="196" hidden="1" customWidth="1" outlineLevel="1"/>
    <col min="8" max="8" width="8.33203125" style="196" customWidth="1" collapsed="1"/>
    <col min="9" max="9" width="8.33203125" style="196" customWidth="1"/>
    <col min="10" max="10" width="6.109375" style="197" customWidth="1"/>
    <col min="11" max="11" width="8.33203125" style="196" hidden="1" customWidth="1" outlineLevel="1"/>
    <col min="12" max="12" width="8.33203125" style="196" customWidth="1" collapsed="1"/>
    <col min="13" max="14" width="8.33203125" style="196" customWidth="1"/>
    <col min="15" max="16384" width="8.88671875" style="188"/>
  </cols>
  <sheetData>
    <row r="1" spans="1:14" ht="18.600000000000001" customHeight="1" thickBot="1" x14ac:dyDescent="0.4">
      <c r="A1" s="693" t="s">
        <v>180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</row>
    <row r="2" spans="1:14" ht="14.4" customHeight="1" thickBot="1" x14ac:dyDescent="0.35">
      <c r="A2" s="371" t="s">
        <v>328</v>
      </c>
      <c r="B2" s="189"/>
      <c r="C2" s="189"/>
      <c r="D2" s="189"/>
      <c r="E2" s="189"/>
      <c r="F2" s="189"/>
      <c r="G2" s="387"/>
      <c r="H2" s="387"/>
      <c r="I2" s="387"/>
      <c r="J2" s="189"/>
      <c r="K2" s="387"/>
      <c r="L2" s="387"/>
      <c r="M2" s="387"/>
      <c r="N2" s="189"/>
    </row>
    <row r="3" spans="1:14" ht="14.4" customHeight="1" thickBot="1" x14ac:dyDescent="0.35">
      <c r="A3" s="190"/>
      <c r="B3" s="191" t="s">
        <v>158</v>
      </c>
      <c r="C3" s="192">
        <f>SUBTOTAL(9,C6:C1048576)</f>
        <v>2051</v>
      </c>
      <c r="D3" s="193">
        <f>SUBTOTAL(9,D6:D1048576)</f>
        <v>1957</v>
      </c>
      <c r="E3" s="193">
        <f>SUBTOTAL(9,E6:E1048576)</f>
        <v>2067</v>
      </c>
      <c r="F3" s="194">
        <f>IF(OR(E3=0,D3=0),"",E3/D3)</f>
        <v>1.0562084823709761</v>
      </c>
      <c r="G3" s="388">
        <f>SUBTOTAL(9,G6:G1048576)</f>
        <v>8434.9528599999994</v>
      </c>
      <c r="H3" s="389">
        <f>SUBTOTAL(9,H6:H1048576)</f>
        <v>8004.7736799999993</v>
      </c>
      <c r="I3" s="389">
        <f>SUBTOTAL(9,I6:I1048576)</f>
        <v>8180.7960199999998</v>
      </c>
      <c r="J3" s="194">
        <f>IF(OR(I3=0,H3=0),"",I3/H3)</f>
        <v>1.0219896710433918</v>
      </c>
      <c r="K3" s="388">
        <f>SUBTOTAL(9,K6:K1048576)</f>
        <v>2049.2399999999998</v>
      </c>
      <c r="L3" s="389">
        <f>SUBTOTAL(9,L6:L1048576)</f>
        <v>1996.58</v>
      </c>
      <c r="M3" s="389">
        <f>SUBTOTAL(9,M6:M1048576)</f>
        <v>1926.78</v>
      </c>
      <c r="N3" s="195">
        <f>IF(OR(M3=0,E3=0),"",M3*1000/E3)</f>
        <v>932.16255442670536</v>
      </c>
    </row>
    <row r="4" spans="1:14" ht="14.4" customHeight="1" x14ac:dyDescent="0.3">
      <c r="A4" s="695" t="s">
        <v>89</v>
      </c>
      <c r="B4" s="696" t="s">
        <v>11</v>
      </c>
      <c r="C4" s="697" t="s">
        <v>90</v>
      </c>
      <c r="D4" s="697"/>
      <c r="E4" s="697"/>
      <c r="F4" s="698"/>
      <c r="G4" s="699" t="s">
        <v>268</v>
      </c>
      <c r="H4" s="697"/>
      <c r="I4" s="697"/>
      <c r="J4" s="698"/>
      <c r="K4" s="699" t="s">
        <v>91</v>
      </c>
      <c r="L4" s="697"/>
      <c r="M4" s="697"/>
      <c r="N4" s="700"/>
    </row>
    <row r="5" spans="1:14" ht="14.4" customHeight="1" thickBot="1" x14ac:dyDescent="0.35">
      <c r="A5" s="995"/>
      <c r="B5" s="996"/>
      <c r="C5" s="1003">
        <v>2015</v>
      </c>
      <c r="D5" s="1003">
        <v>2018</v>
      </c>
      <c r="E5" s="1003">
        <v>2019</v>
      </c>
      <c r="F5" s="1004" t="s">
        <v>2</v>
      </c>
      <c r="G5" s="1014">
        <v>2015</v>
      </c>
      <c r="H5" s="1003">
        <v>2018</v>
      </c>
      <c r="I5" s="1003">
        <v>2019</v>
      </c>
      <c r="J5" s="1004" t="s">
        <v>2</v>
      </c>
      <c r="K5" s="1014">
        <v>2015</v>
      </c>
      <c r="L5" s="1003">
        <v>2018</v>
      </c>
      <c r="M5" s="1003">
        <v>2019</v>
      </c>
      <c r="N5" s="1015" t="s">
        <v>92</v>
      </c>
    </row>
    <row r="6" spans="1:14" ht="14.4" customHeight="1" x14ac:dyDescent="0.3">
      <c r="A6" s="997" t="s">
        <v>2753</v>
      </c>
      <c r="B6" s="1000" t="s">
        <v>3684</v>
      </c>
      <c r="C6" s="1005">
        <v>1534</v>
      </c>
      <c r="D6" s="1006">
        <v>1478</v>
      </c>
      <c r="E6" s="1006">
        <v>1548</v>
      </c>
      <c r="F6" s="1011"/>
      <c r="G6" s="1005">
        <v>1525.5892000000001</v>
      </c>
      <c r="H6" s="1006">
        <v>1475.4338999999995</v>
      </c>
      <c r="I6" s="1006">
        <v>1550.3738599999999</v>
      </c>
      <c r="J6" s="1011"/>
      <c r="K6" s="1005">
        <v>168.74</v>
      </c>
      <c r="L6" s="1006">
        <v>162.58000000000001</v>
      </c>
      <c r="M6" s="1006">
        <v>170.28</v>
      </c>
      <c r="N6" s="1016">
        <v>110</v>
      </c>
    </row>
    <row r="7" spans="1:14" ht="14.4" customHeight="1" x14ac:dyDescent="0.3">
      <c r="A7" s="998" t="s">
        <v>2916</v>
      </c>
      <c r="B7" s="1001" t="s">
        <v>3685</v>
      </c>
      <c r="C7" s="1007">
        <v>14</v>
      </c>
      <c r="D7" s="1008">
        <v>14</v>
      </c>
      <c r="E7" s="1008">
        <v>4</v>
      </c>
      <c r="F7" s="1012"/>
      <c r="G7" s="1007">
        <v>402.77160000000009</v>
      </c>
      <c r="H7" s="1008">
        <v>402.77160000000009</v>
      </c>
      <c r="I7" s="1008">
        <v>115.0776</v>
      </c>
      <c r="J7" s="1012"/>
      <c r="K7" s="1007">
        <v>154</v>
      </c>
      <c r="L7" s="1008">
        <v>154</v>
      </c>
      <c r="M7" s="1008">
        <v>44</v>
      </c>
      <c r="N7" s="1017">
        <v>11000</v>
      </c>
    </row>
    <row r="8" spans="1:14" ht="14.4" customHeight="1" x14ac:dyDescent="0.3">
      <c r="A8" s="998" t="s">
        <v>2935</v>
      </c>
      <c r="B8" s="1001" t="s">
        <v>3685</v>
      </c>
      <c r="C8" s="1007">
        <v>73</v>
      </c>
      <c r="D8" s="1008">
        <v>70</v>
      </c>
      <c r="E8" s="1008">
        <v>64</v>
      </c>
      <c r="F8" s="1012"/>
      <c r="G8" s="1007">
        <v>1868.1288</v>
      </c>
      <c r="H8" s="1008">
        <v>1769.68848</v>
      </c>
      <c r="I8" s="1008">
        <v>1610.8416000000002</v>
      </c>
      <c r="J8" s="1012"/>
      <c r="K8" s="1007">
        <v>657</v>
      </c>
      <c r="L8" s="1008">
        <v>630</v>
      </c>
      <c r="M8" s="1008">
        <v>576</v>
      </c>
      <c r="N8" s="1017">
        <v>9000</v>
      </c>
    </row>
    <row r="9" spans="1:14" ht="14.4" customHeight="1" x14ac:dyDescent="0.3">
      <c r="A9" s="998" t="s">
        <v>2930</v>
      </c>
      <c r="B9" s="1001" t="s">
        <v>3685</v>
      </c>
      <c r="C9" s="1007">
        <v>84</v>
      </c>
      <c r="D9" s="1008">
        <v>94</v>
      </c>
      <c r="E9" s="1008">
        <v>89</v>
      </c>
      <c r="F9" s="1012"/>
      <c r="G9" s="1007">
        <v>1827.6471599999998</v>
      </c>
      <c r="H9" s="1008">
        <v>2039.5066000000002</v>
      </c>
      <c r="I9" s="1008">
        <v>1919.6766</v>
      </c>
      <c r="J9" s="1012"/>
      <c r="K9" s="1007">
        <v>588</v>
      </c>
      <c r="L9" s="1008">
        <v>658</v>
      </c>
      <c r="M9" s="1008">
        <v>623</v>
      </c>
      <c r="N9" s="1017">
        <v>7000</v>
      </c>
    </row>
    <row r="10" spans="1:14" ht="14.4" customHeight="1" x14ac:dyDescent="0.3">
      <c r="A10" s="998" t="s">
        <v>2918</v>
      </c>
      <c r="B10" s="1001" t="s">
        <v>3685</v>
      </c>
      <c r="C10" s="1007">
        <v>173</v>
      </c>
      <c r="D10" s="1008">
        <v>123</v>
      </c>
      <c r="E10" s="1008">
        <v>182</v>
      </c>
      <c r="F10" s="1012"/>
      <c r="G10" s="1007">
        <v>1852.3629000000001</v>
      </c>
      <c r="H10" s="1008">
        <v>1316.9978999999998</v>
      </c>
      <c r="I10" s="1008">
        <v>1962.0532400000002</v>
      </c>
      <c r="J10" s="1012"/>
      <c r="K10" s="1007">
        <v>346</v>
      </c>
      <c r="L10" s="1008">
        <v>246</v>
      </c>
      <c r="M10" s="1008">
        <v>364</v>
      </c>
      <c r="N10" s="1017">
        <v>2000</v>
      </c>
    </row>
    <row r="11" spans="1:14" ht="14.4" customHeight="1" x14ac:dyDescent="0.3">
      <c r="A11" s="998" t="s">
        <v>2932</v>
      </c>
      <c r="B11" s="1001" t="s">
        <v>3685</v>
      </c>
      <c r="C11" s="1007">
        <v>98</v>
      </c>
      <c r="D11" s="1008">
        <v>114</v>
      </c>
      <c r="E11" s="1008">
        <v>119</v>
      </c>
      <c r="F11" s="1012"/>
      <c r="G11" s="1007">
        <v>588.82320000000004</v>
      </c>
      <c r="H11" s="1008">
        <v>684.95760000000007</v>
      </c>
      <c r="I11" s="1008">
        <v>720.60744</v>
      </c>
      <c r="J11" s="1012"/>
      <c r="K11" s="1007">
        <v>98</v>
      </c>
      <c r="L11" s="1008">
        <v>114</v>
      </c>
      <c r="M11" s="1008">
        <v>119</v>
      </c>
      <c r="N11" s="1017">
        <v>1000</v>
      </c>
    </row>
    <row r="12" spans="1:14" ht="14.4" customHeight="1" thickBot="1" x14ac:dyDescent="0.35">
      <c r="A12" s="999" t="s">
        <v>2928</v>
      </c>
      <c r="B12" s="1002" t="s">
        <v>3685</v>
      </c>
      <c r="C12" s="1009">
        <v>75</v>
      </c>
      <c r="D12" s="1010">
        <v>64</v>
      </c>
      <c r="E12" s="1010">
        <v>61</v>
      </c>
      <c r="F12" s="1013"/>
      <c r="G12" s="1009">
        <v>369.63000000000011</v>
      </c>
      <c r="H12" s="1010">
        <v>315.41759999999999</v>
      </c>
      <c r="I12" s="1010">
        <v>302.16568000000001</v>
      </c>
      <c r="J12" s="1013"/>
      <c r="K12" s="1009">
        <v>37.5</v>
      </c>
      <c r="L12" s="1010">
        <v>32</v>
      </c>
      <c r="M12" s="1010">
        <v>30.5</v>
      </c>
      <c r="N12" s="1018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47"/>
    <col min="2" max="13" width="8.88671875" style="247" customWidth="1"/>
    <col min="14" max="16384" width="8.88671875" style="247"/>
  </cols>
  <sheetData>
    <row r="1" spans="1:13" ht="18.600000000000001" customHeight="1" thickBot="1" x14ac:dyDescent="0.4">
      <c r="A1" s="512" t="s">
        <v>127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x14ac:dyDescent="0.3">
      <c r="A2" s="371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" customHeight="1" x14ac:dyDescent="0.3">
      <c r="A3" s="320"/>
      <c r="B3" s="321" t="s">
        <v>102</v>
      </c>
      <c r="C3" s="322" t="s">
        <v>103</v>
      </c>
      <c r="D3" s="322" t="s">
        <v>104</v>
      </c>
      <c r="E3" s="321" t="s">
        <v>105</v>
      </c>
      <c r="F3" s="322" t="s">
        <v>106</v>
      </c>
      <c r="G3" s="322" t="s">
        <v>107</v>
      </c>
      <c r="H3" s="322" t="s">
        <v>108</v>
      </c>
      <c r="I3" s="322" t="s">
        <v>109</v>
      </c>
      <c r="J3" s="322" t="s">
        <v>110</v>
      </c>
      <c r="K3" s="322" t="s">
        <v>111</v>
      </c>
      <c r="L3" s="322" t="s">
        <v>112</v>
      </c>
      <c r="M3" s="322" t="s">
        <v>113</v>
      </c>
    </row>
    <row r="4" spans="1:13" ht="14.4" customHeight="1" x14ac:dyDescent="0.3">
      <c r="A4" s="320" t="s">
        <v>101</v>
      </c>
      <c r="B4" s="323">
        <f>(B10+B8)/B6</f>
        <v>0.3268246175873013</v>
      </c>
      <c r="C4" s="323">
        <f t="shared" ref="C4:M4" si="0">(C10+C8)/C6</f>
        <v>1.0162626718122323</v>
      </c>
      <c r="D4" s="323">
        <f t="shared" si="0"/>
        <v>0.9573624381186413</v>
      </c>
      <c r="E4" s="323">
        <f t="shared" si="0"/>
        <v>1.6051722247279725E-2</v>
      </c>
      <c r="F4" s="323">
        <f t="shared" si="0"/>
        <v>1.6051722247279725E-2</v>
      </c>
      <c r="G4" s="323">
        <f t="shared" si="0"/>
        <v>1.6051722247279725E-2</v>
      </c>
      <c r="H4" s="323">
        <f t="shared" si="0"/>
        <v>1.6051722247279725E-2</v>
      </c>
      <c r="I4" s="323">
        <f t="shared" si="0"/>
        <v>1.6051722247279725E-2</v>
      </c>
      <c r="J4" s="323">
        <f t="shared" si="0"/>
        <v>1.6051722247279725E-2</v>
      </c>
      <c r="K4" s="323">
        <f t="shared" si="0"/>
        <v>1.6051722247279725E-2</v>
      </c>
      <c r="L4" s="323">
        <f t="shared" si="0"/>
        <v>1.6051722247279725E-2</v>
      </c>
      <c r="M4" s="323">
        <f t="shared" si="0"/>
        <v>1.6051722247279725E-2</v>
      </c>
    </row>
    <row r="5" spans="1:13" ht="14.4" customHeight="1" x14ac:dyDescent="0.3">
      <c r="A5" s="324" t="s">
        <v>53</v>
      </c>
      <c r="B5" s="323">
        <f>IF(ISERROR(VLOOKUP($A5,'Man Tab'!$A:$Q,COLUMN()+2,0)),0,VLOOKUP($A5,'Man Tab'!$A:$Q,COLUMN()+2,0))</f>
        <v>13915.15114</v>
      </c>
      <c r="C5" s="323">
        <f>IF(ISERROR(VLOOKUP($A5,'Man Tab'!$A:$Q,COLUMN()+2,0)),0,VLOOKUP($A5,'Man Tab'!$A:$Q,COLUMN()+2,0))</f>
        <v>11379.527050000001</v>
      </c>
      <c r="D5" s="323">
        <f>IF(ISERROR(VLOOKUP($A5,'Man Tab'!$A:$Q,COLUMN()+2,0)),0,VLOOKUP($A5,'Man Tab'!$A:$Q,COLUMN()+2,0))</f>
        <v>14156.51404</v>
      </c>
      <c r="E5" s="323">
        <f>IF(ISERROR(VLOOKUP($A5,'Man Tab'!$A:$Q,COLUMN()+2,0)),0,VLOOKUP($A5,'Man Tab'!$A:$Q,COLUMN()+2,0))</f>
        <v>0</v>
      </c>
      <c r="F5" s="323">
        <f>IF(ISERROR(VLOOKUP($A5,'Man Tab'!$A:$Q,COLUMN()+2,0)),0,VLOOKUP($A5,'Man Tab'!$A:$Q,COLUMN()+2,0))</f>
        <v>0</v>
      </c>
      <c r="G5" s="323">
        <f>IF(ISERROR(VLOOKUP($A5,'Man Tab'!$A:$Q,COLUMN()+2,0)),0,VLOOKUP($A5,'Man Tab'!$A:$Q,COLUMN()+2,0))</f>
        <v>0</v>
      </c>
      <c r="H5" s="323">
        <f>IF(ISERROR(VLOOKUP($A5,'Man Tab'!$A:$Q,COLUMN()+2,0)),0,VLOOKUP($A5,'Man Tab'!$A:$Q,COLUMN()+2,0))</f>
        <v>0</v>
      </c>
      <c r="I5" s="323">
        <f>IF(ISERROR(VLOOKUP($A5,'Man Tab'!$A:$Q,COLUMN()+2,0)),0,VLOOKUP($A5,'Man Tab'!$A:$Q,COLUMN()+2,0))</f>
        <v>0</v>
      </c>
      <c r="J5" s="323">
        <f>IF(ISERROR(VLOOKUP($A5,'Man Tab'!$A:$Q,COLUMN()+2,0)),0,VLOOKUP($A5,'Man Tab'!$A:$Q,COLUMN()+2,0))</f>
        <v>0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" customHeight="1" x14ac:dyDescent="0.3">
      <c r="A6" s="324" t="s">
        <v>97</v>
      </c>
      <c r="B6" s="325">
        <f>B5</f>
        <v>13915.15114</v>
      </c>
      <c r="C6" s="325">
        <f t="shared" ref="C6:M6" si="1">C5+B6</f>
        <v>25294.678189999999</v>
      </c>
      <c r="D6" s="325">
        <f t="shared" si="1"/>
        <v>39451.192230000001</v>
      </c>
      <c r="E6" s="325">
        <f t="shared" si="1"/>
        <v>39451.192230000001</v>
      </c>
      <c r="F6" s="325">
        <f t="shared" si="1"/>
        <v>39451.192230000001</v>
      </c>
      <c r="G6" s="325">
        <f t="shared" si="1"/>
        <v>39451.192230000001</v>
      </c>
      <c r="H6" s="325">
        <f t="shared" si="1"/>
        <v>39451.192230000001</v>
      </c>
      <c r="I6" s="325">
        <f t="shared" si="1"/>
        <v>39451.192230000001</v>
      </c>
      <c r="J6" s="325">
        <f t="shared" si="1"/>
        <v>39451.192230000001</v>
      </c>
      <c r="K6" s="325">
        <f t="shared" si="1"/>
        <v>39451.192230000001</v>
      </c>
      <c r="L6" s="325">
        <f t="shared" si="1"/>
        <v>39451.192230000001</v>
      </c>
      <c r="M6" s="325">
        <f t="shared" si="1"/>
        <v>39451.192230000001</v>
      </c>
    </row>
    <row r="7" spans="1:13" ht="14.4" customHeight="1" x14ac:dyDescent="0.3">
      <c r="A7" s="324" t="s">
        <v>125</v>
      </c>
      <c r="B7" s="324">
        <v>143.672</v>
      </c>
      <c r="C7" s="324">
        <v>841.68899999999996</v>
      </c>
      <c r="D7" s="324">
        <v>1237.8610000000001</v>
      </c>
      <c r="E7" s="324"/>
      <c r="F7" s="324"/>
      <c r="G7" s="324"/>
      <c r="H7" s="324"/>
      <c r="I7" s="324"/>
      <c r="J7" s="324"/>
      <c r="K7" s="324"/>
      <c r="L7" s="324"/>
      <c r="M7" s="324"/>
    </row>
    <row r="8" spans="1:13" ht="14.4" customHeight="1" x14ac:dyDescent="0.3">
      <c r="A8" s="324" t="s">
        <v>98</v>
      </c>
      <c r="B8" s="325">
        <f>B7*30</f>
        <v>4310.16</v>
      </c>
      <c r="C8" s="325">
        <f t="shared" ref="C8:M8" si="2">C7*30</f>
        <v>25250.67</v>
      </c>
      <c r="D8" s="325">
        <f t="shared" si="2"/>
        <v>37135.83</v>
      </c>
      <c r="E8" s="325">
        <f t="shared" si="2"/>
        <v>0</v>
      </c>
      <c r="F8" s="325">
        <f t="shared" si="2"/>
        <v>0</v>
      </c>
      <c r="G8" s="325">
        <f t="shared" si="2"/>
        <v>0</v>
      </c>
      <c r="H8" s="325">
        <f t="shared" si="2"/>
        <v>0</v>
      </c>
      <c r="I8" s="325">
        <f t="shared" si="2"/>
        <v>0</v>
      </c>
      <c r="J8" s="325">
        <f t="shared" si="2"/>
        <v>0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" customHeight="1" x14ac:dyDescent="0.3">
      <c r="A9" s="324" t="s">
        <v>126</v>
      </c>
      <c r="B9" s="324">
        <v>237653.95</v>
      </c>
      <c r="C9" s="324">
        <v>217713.29000000004</v>
      </c>
      <c r="D9" s="324">
        <v>177892.33999999997</v>
      </c>
      <c r="E9" s="324">
        <v>0</v>
      </c>
      <c r="F9" s="324">
        <v>0</v>
      </c>
      <c r="G9" s="324">
        <v>0</v>
      </c>
      <c r="H9" s="324">
        <v>0</v>
      </c>
      <c r="I9" s="324">
        <v>0</v>
      </c>
      <c r="J9" s="324">
        <v>0</v>
      </c>
      <c r="K9" s="324">
        <v>0</v>
      </c>
      <c r="L9" s="324">
        <v>0</v>
      </c>
      <c r="M9" s="324">
        <v>0</v>
      </c>
    </row>
    <row r="10" spans="1:13" ht="14.4" customHeight="1" x14ac:dyDescent="0.3">
      <c r="A10" s="324" t="s">
        <v>99</v>
      </c>
      <c r="B10" s="325">
        <f>B9/1000</f>
        <v>237.65395000000001</v>
      </c>
      <c r="C10" s="325">
        <f t="shared" ref="C10:M10" si="3">C9/1000+B10</f>
        <v>455.36724000000004</v>
      </c>
      <c r="D10" s="325">
        <f t="shared" si="3"/>
        <v>633.25958000000003</v>
      </c>
      <c r="E10" s="325">
        <f t="shared" si="3"/>
        <v>633.25958000000003</v>
      </c>
      <c r="F10" s="325">
        <f t="shared" si="3"/>
        <v>633.25958000000003</v>
      </c>
      <c r="G10" s="325">
        <f t="shared" si="3"/>
        <v>633.25958000000003</v>
      </c>
      <c r="H10" s="325">
        <f t="shared" si="3"/>
        <v>633.25958000000003</v>
      </c>
      <c r="I10" s="325">
        <f t="shared" si="3"/>
        <v>633.25958000000003</v>
      </c>
      <c r="J10" s="325">
        <f t="shared" si="3"/>
        <v>633.25958000000003</v>
      </c>
      <c r="K10" s="325">
        <f t="shared" si="3"/>
        <v>633.25958000000003</v>
      </c>
      <c r="L10" s="325">
        <f t="shared" si="3"/>
        <v>633.25958000000003</v>
      </c>
      <c r="M10" s="325">
        <f t="shared" si="3"/>
        <v>633.25958000000003</v>
      </c>
    </row>
    <row r="11" spans="1:13" ht="14.4" customHeight="1" x14ac:dyDescent="0.3">
      <c r="A11" s="320"/>
      <c r="B11" s="320" t="s">
        <v>115</v>
      </c>
      <c r="C11" s="320">
        <f ca="1">IF(MONTH(TODAY())=1,12,MONTH(TODAY())-1)</f>
        <v>3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" customHeight="1" x14ac:dyDescent="0.3">
      <c r="A12" s="320">
        <v>0</v>
      </c>
      <c r="B12" s="323">
        <f>IF(ISERROR(HI!F15),#REF!,HI!F15)</f>
        <v>0.91508931138958327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" customHeight="1" x14ac:dyDescent="0.3">
      <c r="A13" s="320">
        <v>1</v>
      </c>
      <c r="B13" s="323">
        <f>IF(ISERROR(HI!F15),#REF!,HI!F15)</f>
        <v>0.91508931138958327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47" bestFit="1" customWidth="1"/>
    <col min="2" max="2" width="12.77734375" style="247" bestFit="1" customWidth="1"/>
    <col min="3" max="3" width="13.6640625" style="247" bestFit="1" customWidth="1"/>
    <col min="4" max="15" width="7.77734375" style="247" bestFit="1" customWidth="1"/>
    <col min="16" max="16" width="8.88671875" style="247" customWidth="1"/>
    <col min="17" max="17" width="6.6640625" style="247" bestFit="1" customWidth="1"/>
    <col min="18" max="16384" width="8.88671875" style="247"/>
  </cols>
  <sheetData>
    <row r="1" spans="1:17" s="326" customFormat="1" ht="18.600000000000001" customHeight="1" thickBot="1" x14ac:dyDescent="0.4">
      <c r="A1" s="524" t="s">
        <v>330</v>
      </c>
      <c r="B1" s="524"/>
      <c r="C1" s="524"/>
      <c r="D1" s="524"/>
      <c r="E1" s="524"/>
      <c r="F1" s="524"/>
      <c r="G1" s="524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s="326" customFormat="1" ht="14.4" customHeight="1" thickBot="1" x14ac:dyDescent="0.3">
      <c r="A2" s="371" t="s">
        <v>328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" customHeight="1" x14ac:dyDescent="0.3">
      <c r="A3" s="101"/>
      <c r="B3" s="525" t="s">
        <v>29</v>
      </c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256"/>
      <c r="Q3" s="258"/>
    </row>
    <row r="4" spans="1:17" ht="14.4" customHeight="1" x14ac:dyDescent="0.3">
      <c r="A4" s="102"/>
      <c r="B4" s="24">
        <v>2019</v>
      </c>
      <c r="C4" s="257" t="s">
        <v>30</v>
      </c>
      <c r="D4" s="406" t="s">
        <v>308</v>
      </c>
      <c r="E4" s="406" t="s">
        <v>309</v>
      </c>
      <c r="F4" s="406" t="s">
        <v>310</v>
      </c>
      <c r="G4" s="406" t="s">
        <v>311</v>
      </c>
      <c r="H4" s="406" t="s">
        <v>312</v>
      </c>
      <c r="I4" s="406" t="s">
        <v>313</v>
      </c>
      <c r="J4" s="406" t="s">
        <v>314</v>
      </c>
      <c r="K4" s="406" t="s">
        <v>315</v>
      </c>
      <c r="L4" s="406" t="s">
        <v>316</v>
      </c>
      <c r="M4" s="406" t="s">
        <v>317</v>
      </c>
      <c r="N4" s="406" t="s">
        <v>318</v>
      </c>
      <c r="O4" s="406" t="s">
        <v>319</v>
      </c>
      <c r="P4" s="527" t="s">
        <v>3</v>
      </c>
      <c r="Q4" s="528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329</v>
      </c>
    </row>
    <row r="7" spans="1:17" ht="14.4" customHeight="1" x14ac:dyDescent="0.3">
      <c r="A7" s="19" t="s">
        <v>35</v>
      </c>
      <c r="B7" s="55">
        <v>6899.7928077228098</v>
      </c>
      <c r="C7" s="56">
        <v>574.98273397690105</v>
      </c>
      <c r="D7" s="56">
        <v>484.858190000001</v>
      </c>
      <c r="E7" s="56">
        <v>542.87226000000101</v>
      </c>
      <c r="F7" s="56">
        <v>594.685149999999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1622.4156</v>
      </c>
      <c r="Q7" s="185">
        <v>0.94055902558899995</v>
      </c>
    </row>
    <row r="8" spans="1:17" ht="14.4" customHeight="1" x14ac:dyDescent="0.3">
      <c r="A8" s="19" t="s">
        <v>36</v>
      </c>
      <c r="B8" s="55">
        <v>970.83518178029703</v>
      </c>
      <c r="C8" s="56">
        <v>80.902931815024004</v>
      </c>
      <c r="D8" s="56">
        <v>46.91</v>
      </c>
      <c r="E8" s="56">
        <v>20.6</v>
      </c>
      <c r="F8" s="56">
        <v>101.03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168.54</v>
      </c>
      <c r="Q8" s="185">
        <v>0.69441241175799995</v>
      </c>
    </row>
    <row r="9" spans="1:17" ht="14.4" customHeight="1" x14ac:dyDescent="0.3">
      <c r="A9" s="19" t="s">
        <v>37</v>
      </c>
      <c r="B9" s="55">
        <v>63799.166397917303</v>
      </c>
      <c r="C9" s="56">
        <v>5316.5971998264404</v>
      </c>
      <c r="D9" s="56">
        <v>5492.2375400000101</v>
      </c>
      <c r="E9" s="56">
        <v>3143.6659600000098</v>
      </c>
      <c r="F9" s="56">
        <v>5194.06220999999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13829.96571</v>
      </c>
      <c r="Q9" s="185">
        <v>0.86709381898399995</v>
      </c>
    </row>
    <row r="10" spans="1:17" ht="14.4" customHeight="1" x14ac:dyDescent="0.3">
      <c r="A10" s="19" t="s">
        <v>38</v>
      </c>
      <c r="B10" s="55">
        <v>644.13735551846696</v>
      </c>
      <c r="C10" s="56">
        <v>53.678112959872003</v>
      </c>
      <c r="D10" s="56">
        <v>59.670450000000002</v>
      </c>
      <c r="E10" s="56">
        <v>60.157409999999999</v>
      </c>
      <c r="F10" s="56">
        <v>54.540879999998999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174.36874</v>
      </c>
      <c r="Q10" s="185">
        <v>1.082804706208</v>
      </c>
    </row>
    <row r="11" spans="1:17" ht="14.4" customHeight="1" x14ac:dyDescent="0.3">
      <c r="A11" s="19" t="s">
        <v>39</v>
      </c>
      <c r="B11" s="55">
        <v>1153.8109476695199</v>
      </c>
      <c r="C11" s="56">
        <v>96.150912305793</v>
      </c>
      <c r="D11" s="56">
        <v>97.664429999999996</v>
      </c>
      <c r="E11" s="56">
        <v>93.53031</v>
      </c>
      <c r="F11" s="56">
        <v>91.732669999999004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282.92741000000001</v>
      </c>
      <c r="Q11" s="185">
        <v>0.980844948893</v>
      </c>
    </row>
    <row r="12" spans="1:17" ht="14.4" customHeight="1" x14ac:dyDescent="0.3">
      <c r="A12" s="19" t="s">
        <v>40</v>
      </c>
      <c r="B12" s="55">
        <v>212.42733894743401</v>
      </c>
      <c r="C12" s="56">
        <v>17.702278245618999</v>
      </c>
      <c r="D12" s="56">
        <v>5.5907299999999998</v>
      </c>
      <c r="E12" s="56">
        <v>9.0408500000000007</v>
      </c>
      <c r="F12" s="56">
        <v>6.3161299999990002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20.947710000000001</v>
      </c>
      <c r="Q12" s="185">
        <v>0.39444470949499999</v>
      </c>
    </row>
    <row r="13" spans="1:17" ht="14.4" customHeight="1" x14ac:dyDescent="0.3">
      <c r="A13" s="19" t="s">
        <v>41</v>
      </c>
      <c r="B13" s="55">
        <v>2351.60506345665</v>
      </c>
      <c r="C13" s="56">
        <v>195.96708862138701</v>
      </c>
      <c r="D13" s="56">
        <v>220.18704</v>
      </c>
      <c r="E13" s="56">
        <v>194.63323</v>
      </c>
      <c r="F13" s="56">
        <v>234.83896999999899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649.65923999999995</v>
      </c>
      <c r="Q13" s="185">
        <v>1.1050482074479999</v>
      </c>
    </row>
    <row r="14" spans="1:17" ht="14.4" customHeight="1" x14ac:dyDescent="0.3">
      <c r="A14" s="19" t="s">
        <v>42</v>
      </c>
      <c r="B14" s="55">
        <v>2622.9460255762701</v>
      </c>
      <c r="C14" s="56">
        <v>218.57883546468901</v>
      </c>
      <c r="D14" s="56">
        <v>321.87000000000103</v>
      </c>
      <c r="E14" s="56">
        <v>260.93700000000001</v>
      </c>
      <c r="F14" s="56">
        <v>246.50299999999899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829.31000000000097</v>
      </c>
      <c r="Q14" s="185">
        <v>1.2647000615540001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329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" customHeight="1" x14ac:dyDescent="0.3">
      <c r="A17" s="19" t="s">
        <v>45</v>
      </c>
      <c r="B17" s="55">
        <v>1211.0507390277901</v>
      </c>
      <c r="C17" s="56">
        <v>100.920894918982</v>
      </c>
      <c r="D17" s="56">
        <v>70.264120000000005</v>
      </c>
      <c r="E17" s="56">
        <v>108.26857</v>
      </c>
      <c r="F17" s="56">
        <v>217.97286999999901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396.50556</v>
      </c>
      <c r="Q17" s="185">
        <v>1.3096249305559999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0.66900000000000004</v>
      </c>
      <c r="E18" s="56">
        <v>0</v>
      </c>
      <c r="F18" s="56">
        <v>11.972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12.641</v>
      </c>
      <c r="Q18" s="185" t="s">
        <v>329</v>
      </c>
    </row>
    <row r="19" spans="1:17" ht="14.4" customHeight="1" x14ac:dyDescent="0.3">
      <c r="A19" s="19" t="s">
        <v>47</v>
      </c>
      <c r="B19" s="55">
        <v>2899.6063236539098</v>
      </c>
      <c r="C19" s="56">
        <v>241.633860304493</v>
      </c>
      <c r="D19" s="56">
        <v>301.88686000000098</v>
      </c>
      <c r="E19" s="56">
        <v>162.03524999999999</v>
      </c>
      <c r="F19" s="56">
        <v>301.20992999999902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765.13203999999996</v>
      </c>
      <c r="Q19" s="185">
        <v>1.05549782225</v>
      </c>
    </row>
    <row r="20" spans="1:17" ht="14.4" customHeight="1" x14ac:dyDescent="0.3">
      <c r="A20" s="19" t="s">
        <v>48</v>
      </c>
      <c r="B20" s="55">
        <v>77089.951470000102</v>
      </c>
      <c r="C20" s="56">
        <v>6424.16262250001</v>
      </c>
      <c r="D20" s="56">
        <v>6305.7906200000098</v>
      </c>
      <c r="E20" s="56">
        <v>6249.1573500000104</v>
      </c>
      <c r="F20" s="56">
        <v>6409.2979499999801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18964.245920000001</v>
      </c>
      <c r="Q20" s="185">
        <v>0.98400611536899996</v>
      </c>
    </row>
    <row r="21" spans="1:17" ht="14.4" customHeight="1" x14ac:dyDescent="0.3">
      <c r="A21" s="20" t="s">
        <v>49</v>
      </c>
      <c r="B21" s="55">
        <v>4346.99999999994</v>
      </c>
      <c r="C21" s="56">
        <v>362.249999999995</v>
      </c>
      <c r="D21" s="56">
        <v>471.35959000000099</v>
      </c>
      <c r="E21" s="56">
        <v>470.844570000001</v>
      </c>
      <c r="F21" s="56">
        <v>470.84456999999901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1413.04873</v>
      </c>
      <c r="Q21" s="185">
        <v>1.3002518794569999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21.725999999999999</v>
      </c>
      <c r="E22" s="56">
        <v>62.205559999999998</v>
      </c>
      <c r="F22" s="56">
        <v>206.90902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290.84057999999999</v>
      </c>
      <c r="Q22" s="185" t="s">
        <v>329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" customHeight="1" x14ac:dyDescent="0.3">
      <c r="A24" s="20" t="s">
        <v>52</v>
      </c>
      <c r="B24" s="55">
        <v>0</v>
      </c>
      <c r="C24" s="56">
        <v>0</v>
      </c>
      <c r="D24" s="56">
        <v>14.466570000003999</v>
      </c>
      <c r="E24" s="56">
        <v>1.5787299999990001</v>
      </c>
      <c r="F24" s="56">
        <v>14.598689999997999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30.643990000001999</v>
      </c>
      <c r="Q24" s="185"/>
    </row>
    <row r="25" spans="1:17" ht="14.4" customHeight="1" x14ac:dyDescent="0.3">
      <c r="A25" s="21" t="s">
        <v>53</v>
      </c>
      <c r="B25" s="58">
        <v>164202.32965127</v>
      </c>
      <c r="C25" s="59">
        <v>13683.5274709392</v>
      </c>
      <c r="D25" s="59">
        <v>13915.15114</v>
      </c>
      <c r="E25" s="59">
        <v>11379.527050000001</v>
      </c>
      <c r="F25" s="59">
        <v>14156.51404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39451.192230000001</v>
      </c>
      <c r="Q25" s="186">
        <v>0.96103855076300004</v>
      </c>
    </row>
    <row r="26" spans="1:17" ht="14.4" customHeight="1" x14ac:dyDescent="0.3">
      <c r="A26" s="19" t="s">
        <v>54</v>
      </c>
      <c r="B26" s="55">
        <v>12316.504160509499</v>
      </c>
      <c r="C26" s="56">
        <v>1026.3753467091301</v>
      </c>
      <c r="D26" s="56">
        <v>1004.45201</v>
      </c>
      <c r="E26" s="56">
        <v>1103.90291</v>
      </c>
      <c r="F26" s="56">
        <v>968.69689000000096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3077.0518099999999</v>
      </c>
      <c r="Q26" s="185">
        <v>0.99932635751099996</v>
      </c>
    </row>
    <row r="27" spans="1:17" ht="14.4" customHeight="1" x14ac:dyDescent="0.3">
      <c r="A27" s="22" t="s">
        <v>55</v>
      </c>
      <c r="B27" s="58">
        <v>176518.83381178</v>
      </c>
      <c r="C27" s="59">
        <v>14709.902817648301</v>
      </c>
      <c r="D27" s="59">
        <v>14919.603150000001</v>
      </c>
      <c r="E27" s="59">
        <v>12483.429959999999</v>
      </c>
      <c r="F27" s="59">
        <v>15125.210929999999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42528.244039999998</v>
      </c>
      <c r="Q27" s="186">
        <v>0.96371006133699999</v>
      </c>
    </row>
    <row r="28" spans="1:17" ht="14.4" customHeight="1" x14ac:dyDescent="0.3">
      <c r="A28" s="20" t="s">
        <v>56</v>
      </c>
      <c r="B28" s="55">
        <v>617.95305263268096</v>
      </c>
      <c r="C28" s="56">
        <v>51.496087719389998</v>
      </c>
      <c r="D28" s="56">
        <v>60.014180000000003</v>
      </c>
      <c r="E28" s="56">
        <v>0.34773999999900002</v>
      </c>
      <c r="F28" s="56">
        <v>27.85473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88.216650000000001</v>
      </c>
      <c r="Q28" s="185">
        <v>0.57102493222799999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87" t="s">
        <v>329</v>
      </c>
    </row>
    <row r="32" spans="1:17" ht="14.4" customHeight="1" x14ac:dyDescent="0.3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" customHeight="1" x14ac:dyDescent="0.3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" customHeight="1" x14ac:dyDescent="0.3">
      <c r="A34" s="253" t="s">
        <v>306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" customHeight="1" x14ac:dyDescent="0.3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4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47" customWidth="1"/>
    <col min="2" max="11" width="10" style="247" customWidth="1"/>
    <col min="12" max="16384" width="8.88671875" style="247"/>
  </cols>
  <sheetData>
    <row r="1" spans="1:11" s="64" customFormat="1" ht="18.600000000000001" customHeight="1" thickBot="1" x14ac:dyDescent="0.4">
      <c r="A1" s="524" t="s">
        <v>61</v>
      </c>
      <c r="B1" s="524"/>
      <c r="C1" s="524"/>
      <c r="D1" s="524"/>
      <c r="E1" s="524"/>
      <c r="F1" s="524"/>
      <c r="G1" s="524"/>
      <c r="H1" s="529"/>
      <c r="I1" s="529"/>
      <c r="J1" s="529"/>
      <c r="K1" s="529"/>
    </row>
    <row r="2" spans="1:11" s="64" customFormat="1" ht="14.4" customHeight="1" thickBot="1" x14ac:dyDescent="0.35">
      <c r="A2" s="371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525" t="s">
        <v>62</v>
      </c>
      <c r="C3" s="526"/>
      <c r="D3" s="526"/>
      <c r="E3" s="526"/>
      <c r="F3" s="532" t="s">
        <v>63</v>
      </c>
      <c r="G3" s="526"/>
      <c r="H3" s="526"/>
      <c r="I3" s="526"/>
      <c r="J3" s="526"/>
      <c r="K3" s="533"/>
    </row>
    <row r="4" spans="1:11" ht="14.4" customHeight="1" x14ac:dyDescent="0.3">
      <c r="A4" s="102"/>
      <c r="B4" s="530"/>
      <c r="C4" s="531"/>
      <c r="D4" s="531"/>
      <c r="E4" s="531"/>
      <c r="F4" s="534" t="s">
        <v>324</v>
      </c>
      <c r="G4" s="536" t="s">
        <v>64</v>
      </c>
      <c r="H4" s="259" t="s">
        <v>182</v>
      </c>
      <c r="I4" s="534" t="s">
        <v>65</v>
      </c>
      <c r="J4" s="536" t="s">
        <v>326</v>
      </c>
      <c r="K4" s="537" t="s">
        <v>327</v>
      </c>
    </row>
    <row r="5" spans="1:11" ht="42" thickBot="1" x14ac:dyDescent="0.35">
      <c r="A5" s="103"/>
      <c r="B5" s="28" t="s">
        <v>320</v>
      </c>
      <c r="C5" s="29" t="s">
        <v>321</v>
      </c>
      <c r="D5" s="30" t="s">
        <v>322</v>
      </c>
      <c r="E5" s="30" t="s">
        <v>323</v>
      </c>
      <c r="F5" s="535"/>
      <c r="G5" s="535"/>
      <c r="H5" s="29" t="s">
        <v>325</v>
      </c>
      <c r="I5" s="535"/>
      <c r="J5" s="535"/>
      <c r="K5" s="538"/>
    </row>
    <row r="6" spans="1:11" ht="14.4" customHeight="1" thickBot="1" x14ac:dyDescent="0.35">
      <c r="A6" s="721" t="s">
        <v>331</v>
      </c>
      <c r="B6" s="701">
        <v>154892.243323804</v>
      </c>
      <c r="C6" s="701">
        <v>159028.14965000001</v>
      </c>
      <c r="D6" s="702">
        <v>4135.9063261965102</v>
      </c>
      <c r="E6" s="703">
        <v>1.026701829849</v>
      </c>
      <c r="F6" s="701">
        <v>164202.32965127</v>
      </c>
      <c r="G6" s="702">
        <v>41050.582412817603</v>
      </c>
      <c r="H6" s="704">
        <v>14156.51404</v>
      </c>
      <c r="I6" s="701">
        <v>39451.192230000001</v>
      </c>
      <c r="J6" s="702">
        <v>-1599.3901828175899</v>
      </c>
      <c r="K6" s="705">
        <v>0.24025963769</v>
      </c>
    </row>
    <row r="7" spans="1:11" ht="14.4" customHeight="1" thickBot="1" x14ac:dyDescent="0.35">
      <c r="A7" s="722" t="s">
        <v>332</v>
      </c>
      <c r="B7" s="701">
        <v>75591.558522174397</v>
      </c>
      <c r="C7" s="701">
        <v>74205.060750000193</v>
      </c>
      <c r="D7" s="702">
        <v>-1386.49777217429</v>
      </c>
      <c r="E7" s="703">
        <v>0.98165803431900001</v>
      </c>
      <c r="F7" s="701">
        <v>78654.721118588699</v>
      </c>
      <c r="G7" s="702">
        <v>19663.6802796472</v>
      </c>
      <c r="H7" s="704">
        <v>6523.7076999999799</v>
      </c>
      <c r="I7" s="701">
        <v>17578.5304</v>
      </c>
      <c r="J7" s="702">
        <v>-2085.1498796471701</v>
      </c>
      <c r="K7" s="705">
        <v>0.22348983188800001</v>
      </c>
    </row>
    <row r="8" spans="1:11" ht="14.4" customHeight="1" thickBot="1" x14ac:dyDescent="0.35">
      <c r="A8" s="723" t="s">
        <v>333</v>
      </c>
      <c r="B8" s="701">
        <v>73298.123089497894</v>
      </c>
      <c r="C8" s="701">
        <v>71943.5287500001</v>
      </c>
      <c r="D8" s="702">
        <v>-1354.5943394977901</v>
      </c>
      <c r="E8" s="703">
        <v>0.98151938572999997</v>
      </c>
      <c r="F8" s="701">
        <v>76031.775093012402</v>
      </c>
      <c r="G8" s="702">
        <v>19007.943773253101</v>
      </c>
      <c r="H8" s="704">
        <v>6277.2046999999802</v>
      </c>
      <c r="I8" s="701">
        <v>16749.220399999998</v>
      </c>
      <c r="J8" s="702">
        <v>-2258.7233732530999</v>
      </c>
      <c r="K8" s="705">
        <v>0.22029237617399999</v>
      </c>
    </row>
    <row r="9" spans="1:11" ht="14.4" customHeight="1" thickBot="1" x14ac:dyDescent="0.35">
      <c r="A9" s="724" t="s">
        <v>334</v>
      </c>
      <c r="B9" s="706">
        <v>0</v>
      </c>
      <c r="C9" s="706">
        <v>4.6899999990000002E-3</v>
      </c>
      <c r="D9" s="707">
        <v>4.6899999990000002E-3</v>
      </c>
      <c r="E9" s="708" t="s">
        <v>329</v>
      </c>
      <c r="F9" s="706">
        <v>0</v>
      </c>
      <c r="G9" s="707">
        <v>0</v>
      </c>
      <c r="H9" s="709">
        <v>-1.31E-3</v>
      </c>
      <c r="I9" s="706">
        <v>-9.9999999999952608E-6</v>
      </c>
      <c r="J9" s="707">
        <v>-9.9999999999952608E-6</v>
      </c>
      <c r="K9" s="710" t="s">
        <v>329</v>
      </c>
    </row>
    <row r="10" spans="1:11" ht="14.4" customHeight="1" thickBot="1" x14ac:dyDescent="0.35">
      <c r="A10" s="725" t="s">
        <v>335</v>
      </c>
      <c r="B10" s="701">
        <v>0</v>
      </c>
      <c r="C10" s="701">
        <v>4.6899999990000002E-3</v>
      </c>
      <c r="D10" s="702">
        <v>4.6899999990000002E-3</v>
      </c>
      <c r="E10" s="711" t="s">
        <v>329</v>
      </c>
      <c r="F10" s="701">
        <v>0</v>
      </c>
      <c r="G10" s="702">
        <v>0</v>
      </c>
      <c r="H10" s="704">
        <v>-1.31E-3</v>
      </c>
      <c r="I10" s="701">
        <v>-9.9999999999952608E-6</v>
      </c>
      <c r="J10" s="702">
        <v>-9.9999999999952608E-6</v>
      </c>
      <c r="K10" s="712" t="s">
        <v>329</v>
      </c>
    </row>
    <row r="11" spans="1:11" ht="14.4" customHeight="1" thickBot="1" x14ac:dyDescent="0.35">
      <c r="A11" s="724" t="s">
        <v>336</v>
      </c>
      <c r="B11" s="706">
        <v>6905.8472750353303</v>
      </c>
      <c r="C11" s="706">
        <v>6944.2004000000097</v>
      </c>
      <c r="D11" s="707">
        <v>38.353124964684</v>
      </c>
      <c r="E11" s="713">
        <v>1.0055537175139999</v>
      </c>
      <c r="F11" s="706">
        <v>6899.7928077228098</v>
      </c>
      <c r="G11" s="707">
        <v>1724.9482019307</v>
      </c>
      <c r="H11" s="709">
        <v>594.685149999999</v>
      </c>
      <c r="I11" s="706">
        <v>1622.4156</v>
      </c>
      <c r="J11" s="707">
        <v>-102.532601930702</v>
      </c>
      <c r="K11" s="714">
        <v>0.23513975639699999</v>
      </c>
    </row>
    <row r="12" spans="1:11" ht="14.4" customHeight="1" thickBot="1" x14ac:dyDescent="0.35">
      <c r="A12" s="725" t="s">
        <v>337</v>
      </c>
      <c r="B12" s="701">
        <v>3924.9155201325202</v>
      </c>
      <c r="C12" s="701">
        <v>3980.3257600000102</v>
      </c>
      <c r="D12" s="702">
        <v>55.410239867484002</v>
      </c>
      <c r="E12" s="703">
        <v>1.014117562424</v>
      </c>
      <c r="F12" s="701">
        <v>3920</v>
      </c>
      <c r="G12" s="702">
        <v>980</v>
      </c>
      <c r="H12" s="704">
        <v>414.30439999999902</v>
      </c>
      <c r="I12" s="701">
        <v>985.27599999999995</v>
      </c>
      <c r="J12" s="702">
        <v>5.2759999999999998</v>
      </c>
      <c r="K12" s="705">
        <v>0.25134591836699999</v>
      </c>
    </row>
    <row r="13" spans="1:11" ht="14.4" customHeight="1" thickBot="1" x14ac:dyDescent="0.35">
      <c r="A13" s="725" t="s">
        <v>338</v>
      </c>
      <c r="B13" s="701">
        <v>170.33175490280601</v>
      </c>
      <c r="C13" s="701">
        <v>155.25806</v>
      </c>
      <c r="D13" s="702">
        <v>-15.073694902806</v>
      </c>
      <c r="E13" s="703">
        <v>0.91150390652900004</v>
      </c>
      <c r="F13" s="701">
        <v>130</v>
      </c>
      <c r="G13" s="702">
        <v>32.5</v>
      </c>
      <c r="H13" s="704">
        <v>0</v>
      </c>
      <c r="I13" s="701">
        <v>28.190100000000001</v>
      </c>
      <c r="J13" s="702">
        <v>-4.3098999999989998</v>
      </c>
      <c r="K13" s="705">
        <v>0.21684692307600001</v>
      </c>
    </row>
    <row r="14" spans="1:11" ht="14.4" customHeight="1" thickBot="1" x14ac:dyDescent="0.35">
      <c r="A14" s="725" t="s">
        <v>339</v>
      </c>
      <c r="B14" s="701">
        <v>140</v>
      </c>
      <c r="C14" s="701">
        <v>140.34055000000001</v>
      </c>
      <c r="D14" s="702">
        <v>0.34055000000000002</v>
      </c>
      <c r="E14" s="703">
        <v>1.0024325000000001</v>
      </c>
      <c r="F14" s="701">
        <v>140</v>
      </c>
      <c r="G14" s="702">
        <v>35</v>
      </c>
      <c r="H14" s="704">
        <v>9.7330399999990007</v>
      </c>
      <c r="I14" s="701">
        <v>32.647030000000001</v>
      </c>
      <c r="J14" s="702">
        <v>-2.3529699999989999</v>
      </c>
      <c r="K14" s="705">
        <v>0.233193071428</v>
      </c>
    </row>
    <row r="15" spans="1:11" ht="14.4" customHeight="1" thickBot="1" x14ac:dyDescent="0.35">
      <c r="A15" s="725" t="s">
        <v>340</v>
      </c>
      <c r="B15" s="701">
        <v>720</v>
      </c>
      <c r="C15" s="701">
        <v>843.16530000000103</v>
      </c>
      <c r="D15" s="702">
        <v>123.165300000001</v>
      </c>
      <c r="E15" s="703">
        <v>1.171062916666</v>
      </c>
      <c r="F15" s="701">
        <v>790</v>
      </c>
      <c r="G15" s="702">
        <v>197.5</v>
      </c>
      <c r="H15" s="704">
        <v>26.926319999998999</v>
      </c>
      <c r="I15" s="701">
        <v>119.31113999999999</v>
      </c>
      <c r="J15" s="702">
        <v>-78.188859999998996</v>
      </c>
      <c r="K15" s="705">
        <v>0.15102675949300001</v>
      </c>
    </row>
    <row r="16" spans="1:11" ht="14.4" customHeight="1" thickBot="1" x14ac:dyDescent="0.35">
      <c r="A16" s="725" t="s">
        <v>341</v>
      </c>
      <c r="B16" s="701">
        <v>1030</v>
      </c>
      <c r="C16" s="701">
        <v>1130.03972</v>
      </c>
      <c r="D16" s="702">
        <v>100.03972000000201</v>
      </c>
      <c r="E16" s="703">
        <v>1.0971259417470001</v>
      </c>
      <c r="F16" s="701">
        <v>1209.79280772281</v>
      </c>
      <c r="G16" s="702">
        <v>302.44820193070302</v>
      </c>
      <c r="H16" s="704">
        <v>88.775339999999005</v>
      </c>
      <c r="I16" s="701">
        <v>295.9178</v>
      </c>
      <c r="J16" s="702">
        <v>-6.5304019307020003</v>
      </c>
      <c r="K16" s="705">
        <v>0.244602049302</v>
      </c>
    </row>
    <row r="17" spans="1:11" ht="14.4" customHeight="1" thickBot="1" x14ac:dyDescent="0.35">
      <c r="A17" s="725" t="s">
        <v>342</v>
      </c>
      <c r="B17" s="701">
        <v>430</v>
      </c>
      <c r="C17" s="701">
        <v>392.92199000000102</v>
      </c>
      <c r="D17" s="702">
        <v>-37.078009999998997</v>
      </c>
      <c r="E17" s="703">
        <v>0.91377206976699998</v>
      </c>
      <c r="F17" s="701">
        <v>430</v>
      </c>
      <c r="G17" s="702">
        <v>107.5</v>
      </c>
      <c r="H17" s="704">
        <v>39.121959999999</v>
      </c>
      <c r="I17" s="701">
        <v>109.41024</v>
      </c>
      <c r="J17" s="702">
        <v>1.9102399999990001</v>
      </c>
      <c r="K17" s="705">
        <v>0.25444241860400002</v>
      </c>
    </row>
    <row r="18" spans="1:11" ht="14.4" customHeight="1" thickBot="1" x14ac:dyDescent="0.35">
      <c r="A18" s="725" t="s">
        <v>343</v>
      </c>
      <c r="B18" s="701">
        <v>35</v>
      </c>
      <c r="C18" s="701">
        <v>11.457470000000001</v>
      </c>
      <c r="D18" s="702">
        <v>-23.542529999999999</v>
      </c>
      <c r="E18" s="703">
        <v>0.32735628571399999</v>
      </c>
      <c r="F18" s="701">
        <v>20</v>
      </c>
      <c r="G18" s="702">
        <v>5</v>
      </c>
      <c r="H18" s="704">
        <v>0</v>
      </c>
      <c r="I18" s="701">
        <v>0.49004999999999999</v>
      </c>
      <c r="J18" s="702">
        <v>-4.5099499999999999</v>
      </c>
      <c r="K18" s="705">
        <v>2.45025E-2</v>
      </c>
    </row>
    <row r="19" spans="1:11" ht="14.4" customHeight="1" thickBot="1" x14ac:dyDescent="0.35">
      <c r="A19" s="725" t="s">
        <v>344</v>
      </c>
      <c r="B19" s="701">
        <v>195.6</v>
      </c>
      <c r="C19" s="701">
        <v>88.98648</v>
      </c>
      <c r="D19" s="702">
        <v>-106.61351999999999</v>
      </c>
      <c r="E19" s="703">
        <v>0.45494110429399998</v>
      </c>
      <c r="F19" s="701">
        <v>0</v>
      </c>
      <c r="G19" s="702">
        <v>0</v>
      </c>
      <c r="H19" s="704">
        <v>0</v>
      </c>
      <c r="I19" s="701">
        <v>0</v>
      </c>
      <c r="J19" s="702">
        <v>0</v>
      </c>
      <c r="K19" s="712" t="s">
        <v>329</v>
      </c>
    </row>
    <row r="20" spans="1:11" ht="14.4" customHeight="1" thickBot="1" x14ac:dyDescent="0.35">
      <c r="A20" s="725" t="s">
        <v>345</v>
      </c>
      <c r="B20" s="701">
        <v>260</v>
      </c>
      <c r="C20" s="701">
        <v>201.70507000000001</v>
      </c>
      <c r="D20" s="702">
        <v>-58.294929999998999</v>
      </c>
      <c r="E20" s="703">
        <v>0.77578873076900001</v>
      </c>
      <c r="F20" s="701">
        <v>260</v>
      </c>
      <c r="G20" s="702">
        <v>65</v>
      </c>
      <c r="H20" s="704">
        <v>15.82409</v>
      </c>
      <c r="I20" s="701">
        <v>51.17324</v>
      </c>
      <c r="J20" s="702">
        <v>-13.826759999999</v>
      </c>
      <c r="K20" s="705">
        <v>0.19682015384599999</v>
      </c>
    </row>
    <row r="21" spans="1:11" ht="14.4" customHeight="1" thickBot="1" x14ac:dyDescent="0.35">
      <c r="A21" s="724" t="s">
        <v>346</v>
      </c>
      <c r="B21" s="706">
        <v>1356.7879879572299</v>
      </c>
      <c r="C21" s="706">
        <v>905.32500000000095</v>
      </c>
      <c r="D21" s="707">
        <v>-451.46298795722998</v>
      </c>
      <c r="E21" s="713">
        <v>0.66725605476700001</v>
      </c>
      <c r="F21" s="706">
        <v>970.83518178029703</v>
      </c>
      <c r="G21" s="707">
        <v>242.708795445074</v>
      </c>
      <c r="H21" s="709">
        <v>101.03</v>
      </c>
      <c r="I21" s="706">
        <v>168.54</v>
      </c>
      <c r="J21" s="707">
        <v>-74.168795445073997</v>
      </c>
      <c r="K21" s="714">
        <v>0.173603102939</v>
      </c>
    </row>
    <row r="22" spans="1:11" ht="14.4" customHeight="1" thickBot="1" x14ac:dyDescent="0.35">
      <c r="A22" s="725" t="s">
        <v>347</v>
      </c>
      <c r="B22" s="701">
        <v>1159.1402394045799</v>
      </c>
      <c r="C22" s="701">
        <v>775.74500000000103</v>
      </c>
      <c r="D22" s="702">
        <v>-383.395239404584</v>
      </c>
      <c r="E22" s="703">
        <v>0.66924171349399997</v>
      </c>
      <c r="F22" s="701">
        <v>821.767050459031</v>
      </c>
      <c r="G22" s="702">
        <v>205.44176261475801</v>
      </c>
      <c r="H22" s="704">
        <v>94.039999999998997</v>
      </c>
      <c r="I22" s="701">
        <v>151.44</v>
      </c>
      <c r="J22" s="702">
        <v>-54.001762614756998</v>
      </c>
      <c r="K22" s="705">
        <v>0.184285802059</v>
      </c>
    </row>
    <row r="23" spans="1:11" ht="14.4" customHeight="1" thickBot="1" x14ac:dyDescent="0.35">
      <c r="A23" s="725" t="s">
        <v>348</v>
      </c>
      <c r="B23" s="701">
        <v>197.64774855264699</v>
      </c>
      <c r="C23" s="701">
        <v>129.58000000000001</v>
      </c>
      <c r="D23" s="702">
        <v>-68.067748552645995</v>
      </c>
      <c r="E23" s="703">
        <v>0.65561080735199995</v>
      </c>
      <c r="F23" s="701">
        <v>149.068131321267</v>
      </c>
      <c r="G23" s="702">
        <v>37.267032830315998</v>
      </c>
      <c r="H23" s="704">
        <v>6.9899999999990001</v>
      </c>
      <c r="I23" s="701">
        <v>17.100000000000001</v>
      </c>
      <c r="J23" s="702">
        <v>-20.167032830316</v>
      </c>
      <c r="K23" s="705">
        <v>0.114712647488</v>
      </c>
    </row>
    <row r="24" spans="1:11" ht="14.4" customHeight="1" thickBot="1" x14ac:dyDescent="0.35">
      <c r="A24" s="724" t="s">
        <v>349</v>
      </c>
      <c r="B24" s="706">
        <v>60640.013354868599</v>
      </c>
      <c r="C24" s="706">
        <v>59913.187650000102</v>
      </c>
      <c r="D24" s="707">
        <v>-726.82570486848294</v>
      </c>
      <c r="E24" s="713">
        <v>0.98801409062000001</v>
      </c>
      <c r="F24" s="706">
        <v>63799.166397917303</v>
      </c>
      <c r="G24" s="707">
        <v>15949.7915994793</v>
      </c>
      <c r="H24" s="709">
        <v>5194.06220999999</v>
      </c>
      <c r="I24" s="706">
        <v>13829.96571</v>
      </c>
      <c r="J24" s="707">
        <v>-2119.8258894793098</v>
      </c>
      <c r="K24" s="714">
        <v>0.21677345474599999</v>
      </c>
    </row>
    <row r="25" spans="1:11" ht="14.4" customHeight="1" thickBot="1" x14ac:dyDescent="0.35">
      <c r="A25" s="725" t="s">
        <v>350</v>
      </c>
      <c r="B25" s="701">
        <v>16799.605617995101</v>
      </c>
      <c r="C25" s="701">
        <v>15784.852709999999</v>
      </c>
      <c r="D25" s="702">
        <v>-1014.75290799502</v>
      </c>
      <c r="E25" s="703">
        <v>0.93959662321399995</v>
      </c>
      <c r="F25" s="701">
        <v>18000.003541420199</v>
      </c>
      <c r="G25" s="702">
        <v>4500.0008853550598</v>
      </c>
      <c r="H25" s="704">
        <v>1182.1008400000001</v>
      </c>
      <c r="I25" s="701">
        <v>4037.07132</v>
      </c>
      <c r="J25" s="702">
        <v>-462.92956535505698</v>
      </c>
      <c r="K25" s="705">
        <v>0.22428169587300001</v>
      </c>
    </row>
    <row r="26" spans="1:11" ht="14.4" customHeight="1" thickBot="1" x14ac:dyDescent="0.35">
      <c r="A26" s="725" t="s">
        <v>351</v>
      </c>
      <c r="B26" s="701">
        <v>8000.1457892917397</v>
      </c>
      <c r="C26" s="701">
        <v>7877.1408200000196</v>
      </c>
      <c r="D26" s="702">
        <v>-123.004969291728</v>
      </c>
      <c r="E26" s="703">
        <v>0.984624659033</v>
      </c>
      <c r="F26" s="701">
        <v>8000</v>
      </c>
      <c r="G26" s="702">
        <v>2000</v>
      </c>
      <c r="H26" s="704">
        <v>0</v>
      </c>
      <c r="I26" s="701">
        <v>0</v>
      </c>
      <c r="J26" s="702">
        <v>-2000</v>
      </c>
      <c r="K26" s="705">
        <v>0</v>
      </c>
    </row>
    <row r="27" spans="1:11" ht="14.4" customHeight="1" thickBot="1" x14ac:dyDescent="0.35">
      <c r="A27" s="725" t="s">
        <v>352</v>
      </c>
      <c r="B27" s="701">
        <v>23170.322709851</v>
      </c>
      <c r="C27" s="701">
        <v>23070.099409999999</v>
      </c>
      <c r="D27" s="702">
        <v>-100.22329985095</v>
      </c>
      <c r="E27" s="703">
        <v>0.99567449702300004</v>
      </c>
      <c r="F27" s="701">
        <v>25000</v>
      </c>
      <c r="G27" s="702">
        <v>6250</v>
      </c>
      <c r="H27" s="704">
        <v>3173.2439399999898</v>
      </c>
      <c r="I27" s="701">
        <v>6918.3543399999999</v>
      </c>
      <c r="J27" s="702">
        <v>668.354339999996</v>
      </c>
      <c r="K27" s="705">
        <v>0.27673417360000002</v>
      </c>
    </row>
    <row r="28" spans="1:11" ht="14.4" customHeight="1" thickBot="1" x14ac:dyDescent="0.35">
      <c r="A28" s="725" t="s">
        <v>353</v>
      </c>
      <c r="B28" s="701">
        <v>3810.1483565318999</v>
      </c>
      <c r="C28" s="701">
        <v>4106.1402700000099</v>
      </c>
      <c r="D28" s="702">
        <v>295.99191346811</v>
      </c>
      <c r="E28" s="703">
        <v>1.0776851413040001</v>
      </c>
      <c r="F28" s="701">
        <v>3810</v>
      </c>
      <c r="G28" s="702">
        <v>952.5</v>
      </c>
      <c r="H28" s="704">
        <v>138.15786</v>
      </c>
      <c r="I28" s="701">
        <v>569.14707000000101</v>
      </c>
      <c r="J28" s="702">
        <v>-383.35293000000001</v>
      </c>
      <c r="K28" s="705">
        <v>0.14938243306999999</v>
      </c>
    </row>
    <row r="29" spans="1:11" ht="14.4" customHeight="1" thickBot="1" x14ac:dyDescent="0.35">
      <c r="A29" s="725" t="s">
        <v>354</v>
      </c>
      <c r="B29" s="701">
        <v>15</v>
      </c>
      <c r="C29" s="701">
        <v>12.884740000000001</v>
      </c>
      <c r="D29" s="702">
        <v>-2.1152599999990001</v>
      </c>
      <c r="E29" s="703">
        <v>0.85898266666599998</v>
      </c>
      <c r="F29" s="701">
        <v>10</v>
      </c>
      <c r="G29" s="702">
        <v>2.5</v>
      </c>
      <c r="H29" s="704">
        <v>0</v>
      </c>
      <c r="I29" s="701">
        <v>0</v>
      </c>
      <c r="J29" s="702">
        <v>-2.5</v>
      </c>
      <c r="K29" s="705">
        <v>0</v>
      </c>
    </row>
    <row r="30" spans="1:11" ht="14.4" customHeight="1" thickBot="1" x14ac:dyDescent="0.35">
      <c r="A30" s="725" t="s">
        <v>355</v>
      </c>
      <c r="B30" s="701">
        <v>0</v>
      </c>
      <c r="C30" s="701">
        <v>0.47139999999999999</v>
      </c>
      <c r="D30" s="702">
        <v>0.47139999999999999</v>
      </c>
      <c r="E30" s="711" t="s">
        <v>356</v>
      </c>
      <c r="F30" s="701">
        <v>1</v>
      </c>
      <c r="G30" s="702">
        <v>0.25</v>
      </c>
      <c r="H30" s="704">
        <v>0</v>
      </c>
      <c r="I30" s="701">
        <v>0</v>
      </c>
      <c r="J30" s="702">
        <v>-0.25</v>
      </c>
      <c r="K30" s="705">
        <v>0</v>
      </c>
    </row>
    <row r="31" spans="1:11" ht="14.4" customHeight="1" thickBot="1" x14ac:dyDescent="0.35">
      <c r="A31" s="725" t="s">
        <v>357</v>
      </c>
      <c r="B31" s="701">
        <v>1615.06521006307</v>
      </c>
      <c r="C31" s="701">
        <v>1699.27917</v>
      </c>
      <c r="D31" s="702">
        <v>84.213959936936007</v>
      </c>
      <c r="E31" s="703">
        <v>1.0521427614259999</v>
      </c>
      <c r="F31" s="701">
        <v>1612.36503351587</v>
      </c>
      <c r="G31" s="702">
        <v>403.09125837896698</v>
      </c>
      <c r="H31" s="704">
        <v>108.52321000000001</v>
      </c>
      <c r="I31" s="701">
        <v>365.7987</v>
      </c>
      <c r="J31" s="702">
        <v>-37.292558378967001</v>
      </c>
      <c r="K31" s="705">
        <v>0.22687089610300001</v>
      </c>
    </row>
    <row r="32" spans="1:11" ht="14.4" customHeight="1" thickBot="1" x14ac:dyDescent="0.35">
      <c r="A32" s="725" t="s">
        <v>358</v>
      </c>
      <c r="B32" s="701">
        <v>4619.6189300987398</v>
      </c>
      <c r="C32" s="701">
        <v>4706.9550100000097</v>
      </c>
      <c r="D32" s="702">
        <v>87.336079901266999</v>
      </c>
      <c r="E32" s="703">
        <v>1.0189054727719999</v>
      </c>
      <c r="F32" s="701">
        <v>4707.7568575646701</v>
      </c>
      <c r="G32" s="702">
        <v>1176.93921439117</v>
      </c>
      <c r="H32" s="704">
        <v>253.53950999999901</v>
      </c>
      <c r="I32" s="701">
        <v>1104.9602299999999</v>
      </c>
      <c r="J32" s="702">
        <v>-71.978984391165</v>
      </c>
      <c r="K32" s="705">
        <v>0.23471055609499999</v>
      </c>
    </row>
    <row r="33" spans="1:11" ht="14.4" customHeight="1" thickBot="1" x14ac:dyDescent="0.35">
      <c r="A33" s="725" t="s">
        <v>359</v>
      </c>
      <c r="B33" s="701">
        <v>75</v>
      </c>
      <c r="C33" s="701">
        <v>89.398790000000005</v>
      </c>
      <c r="D33" s="702">
        <v>14.39879</v>
      </c>
      <c r="E33" s="703">
        <v>1.1919838666660001</v>
      </c>
      <c r="F33" s="701">
        <v>91</v>
      </c>
      <c r="G33" s="702">
        <v>22.75</v>
      </c>
      <c r="H33" s="704">
        <v>15.895300000000001</v>
      </c>
      <c r="I33" s="701">
        <v>42.530279999999998</v>
      </c>
      <c r="J33" s="702">
        <v>19.780280000000001</v>
      </c>
      <c r="K33" s="705">
        <v>0.46736571428500001</v>
      </c>
    </row>
    <row r="34" spans="1:11" ht="14.4" customHeight="1" thickBot="1" x14ac:dyDescent="0.35">
      <c r="A34" s="725" t="s">
        <v>360</v>
      </c>
      <c r="B34" s="701">
        <v>770</v>
      </c>
      <c r="C34" s="701">
        <v>804.00012000000095</v>
      </c>
      <c r="D34" s="702">
        <v>34.000120000000997</v>
      </c>
      <c r="E34" s="703">
        <v>1.0441560000000001</v>
      </c>
      <c r="F34" s="701">
        <v>770</v>
      </c>
      <c r="G34" s="702">
        <v>192.5</v>
      </c>
      <c r="H34" s="704">
        <v>87.510199999999003</v>
      </c>
      <c r="I34" s="701">
        <v>251.82675</v>
      </c>
      <c r="J34" s="702">
        <v>59.326749999999997</v>
      </c>
      <c r="K34" s="705">
        <v>0.32704772727199999</v>
      </c>
    </row>
    <row r="35" spans="1:11" ht="14.4" customHeight="1" thickBot="1" x14ac:dyDescent="0.35">
      <c r="A35" s="725" t="s">
        <v>361</v>
      </c>
      <c r="B35" s="701">
        <v>90</v>
      </c>
      <c r="C35" s="701">
        <v>177.54597999999999</v>
      </c>
      <c r="D35" s="702">
        <v>87.54598</v>
      </c>
      <c r="E35" s="703">
        <v>1.972733111111</v>
      </c>
      <c r="F35" s="701">
        <v>120</v>
      </c>
      <c r="G35" s="702">
        <v>30</v>
      </c>
      <c r="H35" s="704">
        <v>6.1473899999989996</v>
      </c>
      <c r="I35" s="701">
        <v>24.294740000000001</v>
      </c>
      <c r="J35" s="702">
        <v>-5.7052599999989999</v>
      </c>
      <c r="K35" s="705">
        <v>0.202456166666</v>
      </c>
    </row>
    <row r="36" spans="1:11" ht="14.4" customHeight="1" thickBot="1" x14ac:dyDescent="0.35">
      <c r="A36" s="725" t="s">
        <v>362</v>
      </c>
      <c r="B36" s="701">
        <v>390</v>
      </c>
      <c r="C36" s="701">
        <v>476.25569000000098</v>
      </c>
      <c r="D36" s="702">
        <v>86.255690000000001</v>
      </c>
      <c r="E36" s="703">
        <v>1.2211684358970001</v>
      </c>
      <c r="F36" s="701">
        <v>480</v>
      </c>
      <c r="G36" s="702">
        <v>120</v>
      </c>
      <c r="H36" s="704">
        <v>20.664650000000002</v>
      </c>
      <c r="I36" s="701">
        <v>94.688050000000004</v>
      </c>
      <c r="J36" s="702">
        <v>-25.311949999999001</v>
      </c>
      <c r="K36" s="705">
        <v>0.19726677083300001</v>
      </c>
    </row>
    <row r="37" spans="1:11" ht="14.4" customHeight="1" thickBot="1" x14ac:dyDescent="0.35">
      <c r="A37" s="725" t="s">
        <v>363</v>
      </c>
      <c r="B37" s="701">
        <v>180</v>
      </c>
      <c r="C37" s="701">
        <v>181.30772999999999</v>
      </c>
      <c r="D37" s="702">
        <v>1.3077300000000001</v>
      </c>
      <c r="E37" s="703">
        <v>1.007265166666</v>
      </c>
      <c r="F37" s="701">
        <v>150</v>
      </c>
      <c r="G37" s="702">
        <v>37.5</v>
      </c>
      <c r="H37" s="704">
        <v>105.80879</v>
      </c>
      <c r="I37" s="701">
        <v>105.80879</v>
      </c>
      <c r="J37" s="702">
        <v>68.308789999998993</v>
      </c>
      <c r="K37" s="705">
        <v>0.70539193333299999</v>
      </c>
    </row>
    <row r="38" spans="1:11" ht="14.4" customHeight="1" thickBot="1" x14ac:dyDescent="0.35">
      <c r="A38" s="725" t="s">
        <v>364</v>
      </c>
      <c r="B38" s="701">
        <v>750.10674103710403</v>
      </c>
      <c r="C38" s="701">
        <v>613.26134000000104</v>
      </c>
      <c r="D38" s="702">
        <v>-136.84540103710299</v>
      </c>
      <c r="E38" s="703">
        <v>0.81756542962400003</v>
      </c>
      <c r="F38" s="701">
        <v>750</v>
      </c>
      <c r="G38" s="702">
        <v>187.5</v>
      </c>
      <c r="H38" s="704">
        <v>40.718309999999001</v>
      </c>
      <c r="I38" s="701">
        <v>106.98927999999999</v>
      </c>
      <c r="J38" s="702">
        <v>-80.510720000000006</v>
      </c>
      <c r="K38" s="705">
        <v>0.14265237333299999</v>
      </c>
    </row>
    <row r="39" spans="1:11" ht="14.4" customHeight="1" thickBot="1" x14ac:dyDescent="0.35">
      <c r="A39" s="725" t="s">
        <v>365</v>
      </c>
      <c r="B39" s="701">
        <v>340</v>
      </c>
      <c r="C39" s="701">
        <v>295.10027000000099</v>
      </c>
      <c r="D39" s="702">
        <v>-44.899729999999003</v>
      </c>
      <c r="E39" s="703">
        <v>0.86794197058800004</v>
      </c>
      <c r="F39" s="701">
        <v>297.04096541649</v>
      </c>
      <c r="G39" s="702">
        <v>74.260241354122002</v>
      </c>
      <c r="H39" s="704">
        <v>24.847209999998999</v>
      </c>
      <c r="I39" s="701">
        <v>85.085620000000006</v>
      </c>
      <c r="J39" s="702">
        <v>10.825378645877</v>
      </c>
      <c r="K39" s="705">
        <v>0.28644405959500002</v>
      </c>
    </row>
    <row r="40" spans="1:11" ht="14.4" customHeight="1" thickBot="1" x14ac:dyDescent="0.35">
      <c r="A40" s="725" t="s">
        <v>366</v>
      </c>
      <c r="B40" s="701">
        <v>15</v>
      </c>
      <c r="C40" s="701">
        <v>6.1452</v>
      </c>
      <c r="D40" s="702">
        <v>-8.8547999999990008</v>
      </c>
      <c r="E40" s="703">
        <v>0.40967999999999999</v>
      </c>
      <c r="F40" s="701">
        <v>0</v>
      </c>
      <c r="G40" s="702">
        <v>0</v>
      </c>
      <c r="H40" s="704">
        <v>36.904999999998999</v>
      </c>
      <c r="I40" s="701">
        <v>123.41054</v>
      </c>
      <c r="J40" s="702">
        <v>123.41054</v>
      </c>
      <c r="K40" s="712" t="s">
        <v>329</v>
      </c>
    </row>
    <row r="41" spans="1:11" ht="14.4" customHeight="1" thickBot="1" x14ac:dyDescent="0.35">
      <c r="A41" s="725" t="s">
        <v>367</v>
      </c>
      <c r="B41" s="701">
        <v>0</v>
      </c>
      <c r="C41" s="701">
        <v>12.349</v>
      </c>
      <c r="D41" s="702">
        <v>12.349</v>
      </c>
      <c r="E41" s="711" t="s">
        <v>356</v>
      </c>
      <c r="F41" s="701">
        <v>0</v>
      </c>
      <c r="G41" s="702">
        <v>0</v>
      </c>
      <c r="H41" s="704">
        <v>0</v>
      </c>
      <c r="I41" s="701">
        <v>0</v>
      </c>
      <c r="J41" s="702">
        <v>0</v>
      </c>
      <c r="K41" s="712" t="s">
        <v>329</v>
      </c>
    </row>
    <row r="42" spans="1:11" ht="14.4" customHeight="1" thickBot="1" x14ac:dyDescent="0.35">
      <c r="A42" s="724" t="s">
        <v>368</v>
      </c>
      <c r="B42" s="706">
        <v>635.82602787072597</v>
      </c>
      <c r="C42" s="706">
        <v>658.79668000000095</v>
      </c>
      <c r="D42" s="707">
        <v>22.970652129274001</v>
      </c>
      <c r="E42" s="713">
        <v>1.0361272598510001</v>
      </c>
      <c r="F42" s="706">
        <v>644.13735551846696</v>
      </c>
      <c r="G42" s="707">
        <v>161.034338879617</v>
      </c>
      <c r="H42" s="709">
        <v>54.540879999998999</v>
      </c>
      <c r="I42" s="706">
        <v>174.36874</v>
      </c>
      <c r="J42" s="707">
        <v>13.334401120382999</v>
      </c>
      <c r="K42" s="714">
        <v>0.27070117655199999</v>
      </c>
    </row>
    <row r="43" spans="1:11" ht="14.4" customHeight="1" thickBot="1" x14ac:dyDescent="0.35">
      <c r="A43" s="725" t="s">
        <v>369</v>
      </c>
      <c r="B43" s="701">
        <v>541.71733041511902</v>
      </c>
      <c r="C43" s="701">
        <v>584.31020000000103</v>
      </c>
      <c r="D43" s="702">
        <v>42.592869584882003</v>
      </c>
      <c r="E43" s="703">
        <v>1.0786256359049999</v>
      </c>
      <c r="F43" s="701">
        <v>570.69789262351298</v>
      </c>
      <c r="G43" s="702">
        <v>142.67447315587799</v>
      </c>
      <c r="H43" s="704">
        <v>44.446609999998998</v>
      </c>
      <c r="I43" s="701">
        <v>143.84688</v>
      </c>
      <c r="J43" s="702">
        <v>1.172406844121</v>
      </c>
      <c r="K43" s="705">
        <v>0.252054338835</v>
      </c>
    </row>
    <row r="44" spans="1:11" ht="14.4" customHeight="1" thickBot="1" x14ac:dyDescent="0.35">
      <c r="A44" s="725" t="s">
        <v>370</v>
      </c>
      <c r="B44" s="701">
        <v>94.108697455607</v>
      </c>
      <c r="C44" s="701">
        <v>74.48648</v>
      </c>
      <c r="D44" s="702">
        <v>-19.622217455607</v>
      </c>
      <c r="E44" s="703">
        <v>0.79149411280600002</v>
      </c>
      <c r="F44" s="701">
        <v>73.439462894952996</v>
      </c>
      <c r="G44" s="702">
        <v>18.359865723738</v>
      </c>
      <c r="H44" s="704">
        <v>10.09427</v>
      </c>
      <c r="I44" s="701">
        <v>30.52186</v>
      </c>
      <c r="J44" s="702">
        <v>12.161994276261</v>
      </c>
      <c r="K44" s="705">
        <v>0.41560570838599997</v>
      </c>
    </row>
    <row r="45" spans="1:11" ht="14.4" customHeight="1" thickBot="1" x14ac:dyDescent="0.35">
      <c r="A45" s="724" t="s">
        <v>371</v>
      </c>
      <c r="B45" s="706">
        <v>1073.37270312296</v>
      </c>
      <c r="C45" s="706">
        <v>1147.51774</v>
      </c>
      <c r="D45" s="707">
        <v>74.145036877042998</v>
      </c>
      <c r="E45" s="713">
        <v>1.069076693175</v>
      </c>
      <c r="F45" s="706">
        <v>1153.8109476695199</v>
      </c>
      <c r="G45" s="707">
        <v>288.45273691737901</v>
      </c>
      <c r="H45" s="709">
        <v>91.732669999999004</v>
      </c>
      <c r="I45" s="706">
        <v>282.92741000000001</v>
      </c>
      <c r="J45" s="707">
        <v>-5.525326917378</v>
      </c>
      <c r="K45" s="714">
        <v>0.24521123722300001</v>
      </c>
    </row>
    <row r="46" spans="1:11" ht="14.4" customHeight="1" thickBot="1" x14ac:dyDescent="0.35">
      <c r="A46" s="725" t="s">
        <v>372</v>
      </c>
      <c r="B46" s="701">
        <v>0</v>
      </c>
      <c r="C46" s="701">
        <v>1.1494999999990001</v>
      </c>
      <c r="D46" s="702">
        <v>1.1494999999990001</v>
      </c>
      <c r="E46" s="711" t="s">
        <v>329</v>
      </c>
      <c r="F46" s="701">
        <v>0</v>
      </c>
      <c r="G46" s="702">
        <v>0</v>
      </c>
      <c r="H46" s="704">
        <v>7.84084</v>
      </c>
      <c r="I46" s="701">
        <v>7.84084</v>
      </c>
      <c r="J46" s="702">
        <v>7.84084</v>
      </c>
      <c r="K46" s="712" t="s">
        <v>329</v>
      </c>
    </row>
    <row r="47" spans="1:11" ht="14.4" customHeight="1" thickBot="1" x14ac:dyDescent="0.35">
      <c r="A47" s="725" t="s">
        <v>373</v>
      </c>
      <c r="B47" s="701">
        <v>75</v>
      </c>
      <c r="C47" s="701">
        <v>65.794889999999995</v>
      </c>
      <c r="D47" s="702">
        <v>-9.2051099999989994</v>
      </c>
      <c r="E47" s="703">
        <v>0.87726519999999997</v>
      </c>
      <c r="F47" s="701">
        <v>81.729005974811002</v>
      </c>
      <c r="G47" s="702">
        <v>20.432251493702999</v>
      </c>
      <c r="H47" s="704">
        <v>6.4425699999989998</v>
      </c>
      <c r="I47" s="701">
        <v>24.356649999999998</v>
      </c>
      <c r="J47" s="702">
        <v>3.9243985062969999</v>
      </c>
      <c r="K47" s="705">
        <v>0.29801720588000002</v>
      </c>
    </row>
    <row r="48" spans="1:11" ht="14.4" customHeight="1" thickBot="1" x14ac:dyDescent="0.35">
      <c r="A48" s="725" t="s">
        <v>374</v>
      </c>
      <c r="B48" s="701">
        <v>411.57572987162803</v>
      </c>
      <c r="C48" s="701">
        <v>488.01177000000098</v>
      </c>
      <c r="D48" s="702">
        <v>76.436040128371999</v>
      </c>
      <c r="E48" s="703">
        <v>1.185715615816</v>
      </c>
      <c r="F48" s="701">
        <v>470</v>
      </c>
      <c r="G48" s="702">
        <v>117.5</v>
      </c>
      <c r="H48" s="704">
        <v>32.254259999999</v>
      </c>
      <c r="I48" s="701">
        <v>90.147369999999995</v>
      </c>
      <c r="J48" s="702">
        <v>-27.352629999998999</v>
      </c>
      <c r="K48" s="705">
        <v>0.191802914893</v>
      </c>
    </row>
    <row r="49" spans="1:11" ht="14.4" customHeight="1" thickBot="1" x14ac:dyDescent="0.35">
      <c r="A49" s="725" t="s">
        <v>375</v>
      </c>
      <c r="B49" s="701">
        <v>115</v>
      </c>
      <c r="C49" s="701">
        <v>104.19626</v>
      </c>
      <c r="D49" s="702">
        <v>-10.803739999998999</v>
      </c>
      <c r="E49" s="703">
        <v>0.90605443478199998</v>
      </c>
      <c r="F49" s="701">
        <v>125.16770630261399</v>
      </c>
      <c r="G49" s="702">
        <v>31.291926575653001</v>
      </c>
      <c r="H49" s="704">
        <v>8.091119999999</v>
      </c>
      <c r="I49" s="701">
        <v>25.04682</v>
      </c>
      <c r="J49" s="702">
        <v>-6.2451065756529998</v>
      </c>
      <c r="K49" s="705">
        <v>0.200106087583</v>
      </c>
    </row>
    <row r="50" spans="1:11" ht="14.4" customHeight="1" thickBot="1" x14ac:dyDescent="0.35">
      <c r="A50" s="725" t="s">
        <v>376</v>
      </c>
      <c r="B50" s="701">
        <v>53.320483009919002</v>
      </c>
      <c r="C50" s="701">
        <v>12.765280000000001</v>
      </c>
      <c r="D50" s="702">
        <v>-40.555203009918998</v>
      </c>
      <c r="E50" s="703">
        <v>0.23940668349899999</v>
      </c>
      <c r="F50" s="701">
        <v>12.414516542806</v>
      </c>
      <c r="G50" s="702">
        <v>3.103629135701</v>
      </c>
      <c r="H50" s="704">
        <v>0</v>
      </c>
      <c r="I50" s="701">
        <v>0.60784000000000005</v>
      </c>
      <c r="J50" s="702">
        <v>-2.495789135701</v>
      </c>
      <c r="K50" s="705">
        <v>4.8962035525000003E-2</v>
      </c>
    </row>
    <row r="51" spans="1:11" ht="14.4" customHeight="1" thickBot="1" x14ac:dyDescent="0.35">
      <c r="A51" s="725" t="s">
        <v>377</v>
      </c>
      <c r="B51" s="701">
        <v>5.2394330998819996</v>
      </c>
      <c r="C51" s="701">
        <v>3.6713499999999999</v>
      </c>
      <c r="D51" s="702">
        <v>-1.5680830998819999</v>
      </c>
      <c r="E51" s="703">
        <v>0.70071512127500002</v>
      </c>
      <c r="F51" s="701">
        <v>0</v>
      </c>
      <c r="G51" s="702">
        <v>0</v>
      </c>
      <c r="H51" s="704">
        <v>0.42932999999900001</v>
      </c>
      <c r="I51" s="701">
        <v>1.31474</v>
      </c>
      <c r="J51" s="702">
        <v>1.31474</v>
      </c>
      <c r="K51" s="712" t="s">
        <v>329</v>
      </c>
    </row>
    <row r="52" spans="1:11" ht="14.4" customHeight="1" thickBot="1" x14ac:dyDescent="0.35">
      <c r="A52" s="725" t="s">
        <v>378</v>
      </c>
      <c r="B52" s="701">
        <v>0</v>
      </c>
      <c r="C52" s="701">
        <v>14.452159999999999</v>
      </c>
      <c r="D52" s="702">
        <v>14.452159999999999</v>
      </c>
      <c r="E52" s="711" t="s">
        <v>329</v>
      </c>
      <c r="F52" s="701">
        <v>0</v>
      </c>
      <c r="G52" s="702">
        <v>0</v>
      </c>
      <c r="H52" s="704">
        <v>0.46947999999899998</v>
      </c>
      <c r="I52" s="701">
        <v>0.93896000000000002</v>
      </c>
      <c r="J52" s="702">
        <v>0.93896000000000002</v>
      </c>
      <c r="K52" s="712" t="s">
        <v>329</v>
      </c>
    </row>
    <row r="53" spans="1:11" ht="14.4" customHeight="1" thickBot="1" x14ac:dyDescent="0.35">
      <c r="A53" s="725" t="s">
        <v>379</v>
      </c>
      <c r="B53" s="701">
        <v>18.082650291650001</v>
      </c>
      <c r="C53" s="701">
        <v>7.1840400000000004</v>
      </c>
      <c r="D53" s="702">
        <v>-10.89861029165</v>
      </c>
      <c r="E53" s="703">
        <v>0.39728910774300003</v>
      </c>
      <c r="F53" s="701">
        <v>0</v>
      </c>
      <c r="G53" s="702">
        <v>0</v>
      </c>
      <c r="H53" s="704">
        <v>0.95714999999899997</v>
      </c>
      <c r="I53" s="701">
        <v>2.6768700000000001</v>
      </c>
      <c r="J53" s="702">
        <v>2.6768700000000001</v>
      </c>
      <c r="K53" s="712" t="s">
        <v>329</v>
      </c>
    </row>
    <row r="54" spans="1:11" ht="14.4" customHeight="1" thickBot="1" x14ac:dyDescent="0.35">
      <c r="A54" s="725" t="s">
        <v>380</v>
      </c>
      <c r="B54" s="701">
        <v>250</v>
      </c>
      <c r="C54" s="701">
        <v>247.93038000000001</v>
      </c>
      <c r="D54" s="702">
        <v>-2.0696199999989999</v>
      </c>
      <c r="E54" s="703">
        <v>0.99172152000000002</v>
      </c>
      <c r="F54" s="701">
        <v>273.76556323029098</v>
      </c>
      <c r="G54" s="702">
        <v>68.441390807572006</v>
      </c>
      <c r="H54" s="704">
        <v>21.722729999999</v>
      </c>
      <c r="I54" s="701">
        <v>86.388540000000006</v>
      </c>
      <c r="J54" s="702">
        <v>17.947149192426998</v>
      </c>
      <c r="K54" s="705">
        <v>0.31555663532200001</v>
      </c>
    </row>
    <row r="55" spans="1:11" ht="14.4" customHeight="1" thickBot="1" x14ac:dyDescent="0.35">
      <c r="A55" s="725" t="s">
        <v>381</v>
      </c>
      <c r="B55" s="701">
        <v>35.154406849876999</v>
      </c>
      <c r="C55" s="701">
        <v>36.462380000000003</v>
      </c>
      <c r="D55" s="702">
        <v>1.3079731501230001</v>
      </c>
      <c r="E55" s="703">
        <v>1.0372065202430001</v>
      </c>
      <c r="F55" s="701">
        <v>32.742178972159003</v>
      </c>
      <c r="G55" s="702">
        <v>8.1855447430389994</v>
      </c>
      <c r="H55" s="704">
        <v>1.58752</v>
      </c>
      <c r="I55" s="701">
        <v>5.6944400000000002</v>
      </c>
      <c r="J55" s="702">
        <v>-2.4911047430390001</v>
      </c>
      <c r="K55" s="705">
        <v>0.173917563789</v>
      </c>
    </row>
    <row r="56" spans="1:11" ht="14.4" customHeight="1" thickBot="1" x14ac:dyDescent="0.35">
      <c r="A56" s="725" t="s">
        <v>382</v>
      </c>
      <c r="B56" s="701">
        <v>0</v>
      </c>
      <c r="C56" s="701">
        <v>4.9973200000000002</v>
      </c>
      <c r="D56" s="702">
        <v>4.9973200000000002</v>
      </c>
      <c r="E56" s="711" t="s">
        <v>329</v>
      </c>
      <c r="F56" s="701">
        <v>0</v>
      </c>
      <c r="G56" s="702">
        <v>0</v>
      </c>
      <c r="H56" s="704">
        <v>0</v>
      </c>
      <c r="I56" s="701">
        <v>0</v>
      </c>
      <c r="J56" s="702">
        <v>0</v>
      </c>
      <c r="K56" s="712" t="s">
        <v>329</v>
      </c>
    </row>
    <row r="57" spans="1:11" ht="14.4" customHeight="1" thickBot="1" x14ac:dyDescent="0.35">
      <c r="A57" s="725" t="s">
        <v>383</v>
      </c>
      <c r="B57" s="701">
        <v>0</v>
      </c>
      <c r="C57" s="701">
        <v>15.972</v>
      </c>
      <c r="D57" s="702">
        <v>15.972</v>
      </c>
      <c r="E57" s="711" t="s">
        <v>356</v>
      </c>
      <c r="F57" s="701">
        <v>0</v>
      </c>
      <c r="G57" s="702">
        <v>0</v>
      </c>
      <c r="H57" s="704">
        <v>0</v>
      </c>
      <c r="I57" s="701">
        <v>0</v>
      </c>
      <c r="J57" s="702">
        <v>0</v>
      </c>
      <c r="K57" s="712" t="s">
        <v>329</v>
      </c>
    </row>
    <row r="58" spans="1:11" ht="14.4" customHeight="1" thickBot="1" x14ac:dyDescent="0.35">
      <c r="A58" s="725" t="s">
        <v>384</v>
      </c>
      <c r="B58" s="701">
        <v>0</v>
      </c>
      <c r="C58" s="701">
        <v>6.6376099999999996</v>
      </c>
      <c r="D58" s="702">
        <v>6.6376099999999996</v>
      </c>
      <c r="E58" s="711" t="s">
        <v>329</v>
      </c>
      <c r="F58" s="701">
        <v>0</v>
      </c>
      <c r="G58" s="702">
        <v>0</v>
      </c>
      <c r="H58" s="704">
        <v>0</v>
      </c>
      <c r="I58" s="701">
        <v>0</v>
      </c>
      <c r="J58" s="702">
        <v>0</v>
      </c>
      <c r="K58" s="712" t="s">
        <v>329</v>
      </c>
    </row>
    <row r="59" spans="1:11" ht="14.4" customHeight="1" thickBot="1" x14ac:dyDescent="0.35">
      <c r="A59" s="725" t="s">
        <v>385</v>
      </c>
      <c r="B59" s="701">
        <v>110</v>
      </c>
      <c r="C59" s="701">
        <v>138.15868</v>
      </c>
      <c r="D59" s="702">
        <v>28.15868</v>
      </c>
      <c r="E59" s="703">
        <v>1.2559880000000001</v>
      </c>
      <c r="F59" s="701">
        <v>157.99197664683399</v>
      </c>
      <c r="G59" s="702">
        <v>39.497994161708</v>
      </c>
      <c r="H59" s="704">
        <v>11.937670000000001</v>
      </c>
      <c r="I59" s="701">
        <v>37.914340000000003</v>
      </c>
      <c r="J59" s="702">
        <v>-1.583654161708</v>
      </c>
      <c r="K59" s="705">
        <v>0.23997636338600001</v>
      </c>
    </row>
    <row r="60" spans="1:11" ht="14.4" customHeight="1" thickBot="1" x14ac:dyDescent="0.35">
      <c r="A60" s="725" t="s">
        <v>386</v>
      </c>
      <c r="B60" s="701">
        <v>0</v>
      </c>
      <c r="C60" s="701">
        <v>0.13411999999999999</v>
      </c>
      <c r="D60" s="702">
        <v>0.13411999999999999</v>
      </c>
      <c r="E60" s="711" t="s">
        <v>329</v>
      </c>
      <c r="F60" s="701">
        <v>0</v>
      </c>
      <c r="G60" s="702">
        <v>0</v>
      </c>
      <c r="H60" s="704">
        <v>0</v>
      </c>
      <c r="I60" s="701">
        <v>0</v>
      </c>
      <c r="J60" s="702">
        <v>0</v>
      </c>
      <c r="K60" s="712" t="s">
        <v>329</v>
      </c>
    </row>
    <row r="61" spans="1:11" ht="14.4" customHeight="1" thickBot="1" x14ac:dyDescent="0.35">
      <c r="A61" s="724" t="s">
        <v>387</v>
      </c>
      <c r="B61" s="706">
        <v>606.38094507699998</v>
      </c>
      <c r="C61" s="706">
        <v>269.04878000000002</v>
      </c>
      <c r="D61" s="707">
        <v>-337.33216507700001</v>
      </c>
      <c r="E61" s="713">
        <v>0.443695967335</v>
      </c>
      <c r="F61" s="706">
        <v>212.42733894743401</v>
      </c>
      <c r="G61" s="707">
        <v>53.106834736857998</v>
      </c>
      <c r="H61" s="709">
        <v>6.3161299999990002</v>
      </c>
      <c r="I61" s="706">
        <v>20.947710000000001</v>
      </c>
      <c r="J61" s="707">
        <v>-32.159124736857997</v>
      </c>
      <c r="K61" s="714">
        <v>9.8611177373E-2</v>
      </c>
    </row>
    <row r="62" spans="1:11" ht="14.4" customHeight="1" thickBot="1" x14ac:dyDescent="0.35">
      <c r="A62" s="725" t="s">
        <v>388</v>
      </c>
      <c r="B62" s="701">
        <v>0</v>
      </c>
      <c r="C62" s="701">
        <v>26.189240000000002</v>
      </c>
      <c r="D62" s="702">
        <v>26.189240000000002</v>
      </c>
      <c r="E62" s="711" t="s">
        <v>329</v>
      </c>
      <c r="F62" s="701">
        <v>0</v>
      </c>
      <c r="G62" s="702">
        <v>0</v>
      </c>
      <c r="H62" s="704">
        <v>3.7303699999990001</v>
      </c>
      <c r="I62" s="701">
        <v>11.19111</v>
      </c>
      <c r="J62" s="702">
        <v>11.19111</v>
      </c>
      <c r="K62" s="712" t="s">
        <v>329</v>
      </c>
    </row>
    <row r="63" spans="1:11" ht="14.4" customHeight="1" thickBot="1" x14ac:dyDescent="0.35">
      <c r="A63" s="725" t="s">
        <v>389</v>
      </c>
      <c r="B63" s="701">
        <v>26.426422801249</v>
      </c>
      <c r="C63" s="701">
        <v>37.884720000000002</v>
      </c>
      <c r="D63" s="702">
        <v>11.45829719875</v>
      </c>
      <c r="E63" s="703">
        <v>1.4335924421140001</v>
      </c>
      <c r="F63" s="701">
        <v>33.506673924457999</v>
      </c>
      <c r="G63" s="702">
        <v>8.3766684811140006</v>
      </c>
      <c r="H63" s="704">
        <v>1.1122300000000001</v>
      </c>
      <c r="I63" s="701">
        <v>4.0252699999999999</v>
      </c>
      <c r="J63" s="702">
        <v>-4.3513984811139998</v>
      </c>
      <c r="K63" s="705">
        <v>0.12013338026500001</v>
      </c>
    </row>
    <row r="64" spans="1:11" ht="14.4" customHeight="1" thickBot="1" x14ac:dyDescent="0.35">
      <c r="A64" s="725" t="s">
        <v>390</v>
      </c>
      <c r="B64" s="701">
        <v>7.7855596124869999</v>
      </c>
      <c r="C64" s="701">
        <v>16.607019999999999</v>
      </c>
      <c r="D64" s="702">
        <v>8.8214603875119995</v>
      </c>
      <c r="E64" s="703">
        <v>2.1330541189819998</v>
      </c>
      <c r="F64" s="701">
        <v>4.3087787839339997</v>
      </c>
      <c r="G64" s="702">
        <v>1.0771946959830001</v>
      </c>
      <c r="H64" s="704">
        <v>0</v>
      </c>
      <c r="I64" s="701">
        <v>1.3854500000000001</v>
      </c>
      <c r="J64" s="702">
        <v>0.30825530401599999</v>
      </c>
      <c r="K64" s="705">
        <v>0.32154122304100002</v>
      </c>
    </row>
    <row r="65" spans="1:11" ht="14.4" customHeight="1" thickBot="1" x14ac:dyDescent="0.35">
      <c r="A65" s="725" t="s">
        <v>391</v>
      </c>
      <c r="B65" s="701">
        <v>570.78196884818897</v>
      </c>
      <c r="C65" s="701">
        <v>174.13359</v>
      </c>
      <c r="D65" s="702">
        <v>-396.64837884818797</v>
      </c>
      <c r="E65" s="703">
        <v>0.30507899601499999</v>
      </c>
      <c r="F65" s="701">
        <v>151.85075784926499</v>
      </c>
      <c r="G65" s="702">
        <v>37.962689462316</v>
      </c>
      <c r="H65" s="704">
        <v>0.57517999999900005</v>
      </c>
      <c r="I65" s="701">
        <v>2.9191799999999999</v>
      </c>
      <c r="J65" s="702">
        <v>-35.043509462316003</v>
      </c>
      <c r="K65" s="705">
        <v>1.9224006790000001E-2</v>
      </c>
    </row>
    <row r="66" spans="1:11" ht="14.4" customHeight="1" thickBot="1" x14ac:dyDescent="0.35">
      <c r="A66" s="725" t="s">
        <v>392</v>
      </c>
      <c r="B66" s="701">
        <v>0</v>
      </c>
      <c r="C66" s="701">
        <v>4.4649000000000001</v>
      </c>
      <c r="D66" s="702">
        <v>4.4649000000000001</v>
      </c>
      <c r="E66" s="711" t="s">
        <v>329</v>
      </c>
      <c r="F66" s="701">
        <v>3.7598225497510001</v>
      </c>
      <c r="G66" s="702">
        <v>0.93995563743699995</v>
      </c>
      <c r="H66" s="704">
        <v>0</v>
      </c>
      <c r="I66" s="701">
        <v>0.33879999999999999</v>
      </c>
      <c r="J66" s="702">
        <v>-0.60115563743699996</v>
      </c>
      <c r="K66" s="705">
        <v>9.0110635679000003E-2</v>
      </c>
    </row>
    <row r="67" spans="1:11" ht="14.4" customHeight="1" thickBot="1" x14ac:dyDescent="0.35">
      <c r="A67" s="725" t="s">
        <v>393</v>
      </c>
      <c r="B67" s="701">
        <v>1.386993815074</v>
      </c>
      <c r="C67" s="701">
        <v>9.7693100000000008</v>
      </c>
      <c r="D67" s="702">
        <v>8.3823161849249992</v>
      </c>
      <c r="E67" s="703">
        <v>7.0435137444900002</v>
      </c>
      <c r="F67" s="701">
        <v>8.94748867751</v>
      </c>
      <c r="G67" s="702">
        <v>2.236872169377</v>
      </c>
      <c r="H67" s="704">
        <v>0.898349999999</v>
      </c>
      <c r="I67" s="701">
        <v>1.0879000000000001</v>
      </c>
      <c r="J67" s="702">
        <v>-1.1489721693770001</v>
      </c>
      <c r="K67" s="705">
        <v>0.121587189345</v>
      </c>
    </row>
    <row r="68" spans="1:11" ht="14.4" customHeight="1" thickBot="1" x14ac:dyDescent="0.35">
      <c r="A68" s="725" t="s">
        <v>394</v>
      </c>
      <c r="B68" s="701">
        <v>0</v>
      </c>
      <c r="C68" s="701">
        <v>0</v>
      </c>
      <c r="D68" s="702">
        <v>0</v>
      </c>
      <c r="E68" s="703">
        <v>1</v>
      </c>
      <c r="F68" s="701">
        <v>10.053817162513999</v>
      </c>
      <c r="G68" s="702">
        <v>2.5134542906280002</v>
      </c>
      <c r="H68" s="704">
        <v>0</v>
      </c>
      <c r="I68" s="701">
        <v>0</v>
      </c>
      <c r="J68" s="702">
        <v>-2.5134542906280002</v>
      </c>
      <c r="K68" s="705">
        <v>0</v>
      </c>
    </row>
    <row r="69" spans="1:11" ht="14.4" customHeight="1" thickBot="1" x14ac:dyDescent="0.35">
      <c r="A69" s="724" t="s">
        <v>395</v>
      </c>
      <c r="B69" s="706">
        <v>2079.8947955661201</v>
      </c>
      <c r="C69" s="706">
        <v>2105.4478100000001</v>
      </c>
      <c r="D69" s="707">
        <v>25.553014433885</v>
      </c>
      <c r="E69" s="713">
        <v>1.0122857244929999</v>
      </c>
      <c r="F69" s="706">
        <v>2351.60506345665</v>
      </c>
      <c r="G69" s="707">
        <v>587.90126586416295</v>
      </c>
      <c r="H69" s="709">
        <v>234.83896999999899</v>
      </c>
      <c r="I69" s="706">
        <v>649.65923999999995</v>
      </c>
      <c r="J69" s="707">
        <v>61.757974135837003</v>
      </c>
      <c r="K69" s="714">
        <v>0.27626205186199998</v>
      </c>
    </row>
    <row r="70" spans="1:11" ht="14.4" customHeight="1" thickBot="1" x14ac:dyDescent="0.35">
      <c r="A70" s="725" t="s">
        <v>396</v>
      </c>
      <c r="B70" s="701">
        <v>0</v>
      </c>
      <c r="C70" s="701">
        <v>6.8051700000000004</v>
      </c>
      <c r="D70" s="702">
        <v>6.8051700000000004</v>
      </c>
      <c r="E70" s="711" t="s">
        <v>329</v>
      </c>
      <c r="F70" s="701">
        <v>0</v>
      </c>
      <c r="G70" s="702">
        <v>0</v>
      </c>
      <c r="H70" s="704">
        <v>0</v>
      </c>
      <c r="I70" s="701">
        <v>0.45982000000000001</v>
      </c>
      <c r="J70" s="702">
        <v>0.45982000000000001</v>
      </c>
      <c r="K70" s="712" t="s">
        <v>329</v>
      </c>
    </row>
    <row r="71" spans="1:11" ht="14.4" customHeight="1" thickBot="1" x14ac:dyDescent="0.35">
      <c r="A71" s="725" t="s">
        <v>397</v>
      </c>
      <c r="B71" s="701">
        <v>49.386052139329998</v>
      </c>
      <c r="C71" s="701">
        <v>49.224620000000002</v>
      </c>
      <c r="D71" s="702">
        <v>-0.16143213933</v>
      </c>
      <c r="E71" s="703">
        <v>0.99673122000299996</v>
      </c>
      <c r="F71" s="701">
        <v>0</v>
      </c>
      <c r="G71" s="702">
        <v>0</v>
      </c>
      <c r="H71" s="704">
        <v>0</v>
      </c>
      <c r="I71" s="701">
        <v>17.219909999999999</v>
      </c>
      <c r="J71" s="702">
        <v>17.219909999999999</v>
      </c>
      <c r="K71" s="712" t="s">
        <v>329</v>
      </c>
    </row>
    <row r="72" spans="1:11" ht="14.4" customHeight="1" thickBot="1" x14ac:dyDescent="0.35">
      <c r="A72" s="725" t="s">
        <v>398</v>
      </c>
      <c r="B72" s="701">
        <v>0</v>
      </c>
      <c r="C72" s="701">
        <v>5.2542</v>
      </c>
      <c r="D72" s="702">
        <v>5.2542</v>
      </c>
      <c r="E72" s="711" t="s">
        <v>356</v>
      </c>
      <c r="F72" s="701">
        <v>0</v>
      </c>
      <c r="G72" s="702">
        <v>0</v>
      </c>
      <c r="H72" s="704">
        <v>0</v>
      </c>
      <c r="I72" s="701">
        <v>0.18595999999999999</v>
      </c>
      <c r="J72" s="702">
        <v>0.18595999999999999</v>
      </c>
      <c r="K72" s="712" t="s">
        <v>329</v>
      </c>
    </row>
    <row r="73" spans="1:11" ht="14.4" customHeight="1" thickBot="1" x14ac:dyDescent="0.35">
      <c r="A73" s="725" t="s">
        <v>399</v>
      </c>
      <c r="B73" s="701">
        <v>0</v>
      </c>
      <c r="C73" s="701">
        <v>19.06251</v>
      </c>
      <c r="D73" s="702">
        <v>19.06251</v>
      </c>
      <c r="E73" s="711" t="s">
        <v>329</v>
      </c>
      <c r="F73" s="701">
        <v>0</v>
      </c>
      <c r="G73" s="702">
        <v>0</v>
      </c>
      <c r="H73" s="704">
        <v>0</v>
      </c>
      <c r="I73" s="701">
        <v>0.379</v>
      </c>
      <c r="J73" s="702">
        <v>0.379</v>
      </c>
      <c r="K73" s="712" t="s">
        <v>329</v>
      </c>
    </row>
    <row r="74" spans="1:11" ht="14.4" customHeight="1" thickBot="1" x14ac:dyDescent="0.35">
      <c r="A74" s="725" t="s">
        <v>400</v>
      </c>
      <c r="B74" s="701">
        <v>0</v>
      </c>
      <c r="C74" s="701">
        <v>-6.1499999999999999E-2</v>
      </c>
      <c r="D74" s="702">
        <v>-6.1499999999999999E-2</v>
      </c>
      <c r="E74" s="711" t="s">
        <v>356</v>
      </c>
      <c r="F74" s="701">
        <v>0</v>
      </c>
      <c r="G74" s="702">
        <v>0</v>
      </c>
      <c r="H74" s="704">
        <v>0</v>
      </c>
      <c r="I74" s="701">
        <v>0</v>
      </c>
      <c r="J74" s="702">
        <v>0</v>
      </c>
      <c r="K74" s="712" t="s">
        <v>329</v>
      </c>
    </row>
    <row r="75" spans="1:11" ht="14.4" customHeight="1" thickBot="1" x14ac:dyDescent="0.35">
      <c r="A75" s="725" t="s">
        <v>401</v>
      </c>
      <c r="B75" s="701">
        <v>510.181550775034</v>
      </c>
      <c r="C75" s="701">
        <v>537.91724000000102</v>
      </c>
      <c r="D75" s="702">
        <v>27.735689224965999</v>
      </c>
      <c r="E75" s="703">
        <v>1.054364351636</v>
      </c>
      <c r="F75" s="701">
        <v>540</v>
      </c>
      <c r="G75" s="702">
        <v>135</v>
      </c>
      <c r="H75" s="704">
        <v>38.878489999998997</v>
      </c>
      <c r="I75" s="701">
        <v>126.74218999999999</v>
      </c>
      <c r="J75" s="702">
        <v>-8.2578099999989991</v>
      </c>
      <c r="K75" s="705">
        <v>0.234707759259</v>
      </c>
    </row>
    <row r="76" spans="1:11" ht="14.4" customHeight="1" thickBot="1" x14ac:dyDescent="0.35">
      <c r="A76" s="725" t="s">
        <v>402</v>
      </c>
      <c r="B76" s="701">
        <v>1360</v>
      </c>
      <c r="C76" s="701">
        <v>1315.92364</v>
      </c>
      <c r="D76" s="702">
        <v>-44.076359999997003</v>
      </c>
      <c r="E76" s="703">
        <v>0.96759091176400003</v>
      </c>
      <c r="F76" s="701">
        <v>1599.9355299956401</v>
      </c>
      <c r="G76" s="702">
        <v>399.983882498909</v>
      </c>
      <c r="H76" s="704">
        <v>182.30637999999999</v>
      </c>
      <c r="I76" s="701">
        <v>456.37544000000003</v>
      </c>
      <c r="J76" s="702">
        <v>56.391557501089999</v>
      </c>
      <c r="K76" s="705">
        <v>0.28524614363700002</v>
      </c>
    </row>
    <row r="77" spans="1:11" ht="14.4" customHeight="1" thickBot="1" x14ac:dyDescent="0.35">
      <c r="A77" s="725" t="s">
        <v>403</v>
      </c>
      <c r="B77" s="701">
        <v>160.32719265175299</v>
      </c>
      <c r="C77" s="701">
        <v>171.32193000000001</v>
      </c>
      <c r="D77" s="702">
        <v>10.994737348247</v>
      </c>
      <c r="E77" s="703">
        <v>1.068576871873</v>
      </c>
      <c r="F77" s="701">
        <v>211.669533461013</v>
      </c>
      <c r="G77" s="702">
        <v>52.917383365253002</v>
      </c>
      <c r="H77" s="704">
        <v>13.6541</v>
      </c>
      <c r="I77" s="701">
        <v>48.29692</v>
      </c>
      <c r="J77" s="702">
        <v>-4.6204633652530003</v>
      </c>
      <c r="K77" s="705">
        <v>0.22817133486400001</v>
      </c>
    </row>
    <row r="78" spans="1:11" ht="14.4" customHeight="1" thickBot="1" x14ac:dyDescent="0.35">
      <c r="A78" s="724" t="s">
        <v>404</v>
      </c>
      <c r="B78" s="706">
        <v>0</v>
      </c>
      <c r="C78" s="706">
        <v>0</v>
      </c>
      <c r="D78" s="707">
        <v>0</v>
      </c>
      <c r="E78" s="713">
        <v>1</v>
      </c>
      <c r="F78" s="706">
        <v>0</v>
      </c>
      <c r="G78" s="707">
        <v>0</v>
      </c>
      <c r="H78" s="709">
        <v>0</v>
      </c>
      <c r="I78" s="706">
        <v>0.39600000000000002</v>
      </c>
      <c r="J78" s="707">
        <v>0.39600000000000002</v>
      </c>
      <c r="K78" s="710" t="s">
        <v>356</v>
      </c>
    </row>
    <row r="79" spans="1:11" ht="14.4" customHeight="1" thickBot="1" x14ac:dyDescent="0.35">
      <c r="A79" s="725" t="s">
        <v>405</v>
      </c>
      <c r="B79" s="701">
        <v>0</v>
      </c>
      <c r="C79" s="701">
        <v>0</v>
      </c>
      <c r="D79" s="702">
        <v>0</v>
      </c>
      <c r="E79" s="703">
        <v>1</v>
      </c>
      <c r="F79" s="701">
        <v>0</v>
      </c>
      <c r="G79" s="702">
        <v>0</v>
      </c>
      <c r="H79" s="704">
        <v>0</v>
      </c>
      <c r="I79" s="701">
        <v>0.39600000000000002</v>
      </c>
      <c r="J79" s="702">
        <v>0.39600000000000002</v>
      </c>
      <c r="K79" s="712" t="s">
        <v>356</v>
      </c>
    </row>
    <row r="80" spans="1:11" ht="14.4" customHeight="1" thickBot="1" x14ac:dyDescent="0.35">
      <c r="A80" s="723" t="s">
        <v>42</v>
      </c>
      <c r="B80" s="701">
        <v>2293.4354326765101</v>
      </c>
      <c r="C80" s="701">
        <v>2261.5320000000002</v>
      </c>
      <c r="D80" s="702">
        <v>-31.903432676506998</v>
      </c>
      <c r="E80" s="703">
        <v>0.98608923877999999</v>
      </c>
      <c r="F80" s="701">
        <v>2622.9460255762701</v>
      </c>
      <c r="G80" s="702">
        <v>655.73650639406799</v>
      </c>
      <c r="H80" s="704">
        <v>246.50299999999899</v>
      </c>
      <c r="I80" s="701">
        <v>829.31000000000097</v>
      </c>
      <c r="J80" s="702">
        <v>173.57349360593301</v>
      </c>
      <c r="K80" s="705">
        <v>0.31617501538800002</v>
      </c>
    </row>
    <row r="81" spans="1:11" ht="14.4" customHeight="1" thickBot="1" x14ac:dyDescent="0.35">
      <c r="A81" s="724" t="s">
        <v>406</v>
      </c>
      <c r="B81" s="706">
        <v>2293.4354326765101</v>
      </c>
      <c r="C81" s="706">
        <v>2261.5320000000002</v>
      </c>
      <c r="D81" s="707">
        <v>-31.903432676506998</v>
      </c>
      <c r="E81" s="713">
        <v>0.98608923877999999</v>
      </c>
      <c r="F81" s="706">
        <v>2622.9460255762701</v>
      </c>
      <c r="G81" s="707">
        <v>655.73650639406799</v>
      </c>
      <c r="H81" s="709">
        <v>246.50299999999899</v>
      </c>
      <c r="I81" s="706">
        <v>829.31000000000097</v>
      </c>
      <c r="J81" s="707">
        <v>173.57349360593301</v>
      </c>
      <c r="K81" s="714">
        <v>0.31617501538800002</v>
      </c>
    </row>
    <row r="82" spans="1:11" ht="14.4" customHeight="1" thickBot="1" x14ac:dyDescent="0.35">
      <c r="A82" s="725" t="s">
        <v>407</v>
      </c>
      <c r="B82" s="701">
        <v>763.51065710169496</v>
      </c>
      <c r="C82" s="701">
        <v>795.56900000000098</v>
      </c>
      <c r="D82" s="702">
        <v>32.058342898306002</v>
      </c>
      <c r="E82" s="703">
        <v>1.0419880752149999</v>
      </c>
      <c r="F82" s="701">
        <v>1041.6474735187901</v>
      </c>
      <c r="G82" s="702">
        <v>260.41186837969701</v>
      </c>
      <c r="H82" s="704">
        <v>91.250999999998996</v>
      </c>
      <c r="I82" s="701">
        <v>271.93400000000003</v>
      </c>
      <c r="J82" s="702">
        <v>11.522131620303</v>
      </c>
      <c r="K82" s="705">
        <v>0.261061450167</v>
      </c>
    </row>
    <row r="83" spans="1:11" ht="14.4" customHeight="1" thickBot="1" x14ac:dyDescent="0.35">
      <c r="A83" s="725" t="s">
        <v>408</v>
      </c>
      <c r="B83" s="701">
        <v>213.17424084048099</v>
      </c>
      <c r="C83" s="701">
        <v>225.89</v>
      </c>
      <c r="D83" s="702">
        <v>12.715759159518999</v>
      </c>
      <c r="E83" s="703">
        <v>1.0596496045170001</v>
      </c>
      <c r="F83" s="701">
        <v>222.85281575740299</v>
      </c>
      <c r="G83" s="702">
        <v>55.713203939350002</v>
      </c>
      <c r="H83" s="704">
        <v>17.533000000000001</v>
      </c>
      <c r="I83" s="701">
        <v>58.113</v>
      </c>
      <c r="J83" s="702">
        <v>2.3997960606489999</v>
      </c>
      <c r="K83" s="705">
        <v>0.260768524743</v>
      </c>
    </row>
    <row r="84" spans="1:11" ht="14.4" customHeight="1" thickBot="1" x14ac:dyDescent="0.35">
      <c r="A84" s="725" t="s">
        <v>409</v>
      </c>
      <c r="B84" s="701">
        <v>1316.7505347343399</v>
      </c>
      <c r="C84" s="701">
        <v>1240.0730000000001</v>
      </c>
      <c r="D84" s="702">
        <v>-76.677534734332994</v>
      </c>
      <c r="E84" s="703">
        <v>0.94176760691399997</v>
      </c>
      <c r="F84" s="701">
        <v>1358.4457363000799</v>
      </c>
      <c r="G84" s="702">
        <v>339.61143407502101</v>
      </c>
      <c r="H84" s="704">
        <v>137.71899999999999</v>
      </c>
      <c r="I84" s="701">
        <v>499.26299999999998</v>
      </c>
      <c r="J84" s="702">
        <v>159.65156592497999</v>
      </c>
      <c r="K84" s="705">
        <v>0.367525169875</v>
      </c>
    </row>
    <row r="85" spans="1:11" ht="14.4" customHeight="1" thickBot="1" x14ac:dyDescent="0.35">
      <c r="A85" s="726" t="s">
        <v>410</v>
      </c>
      <c r="B85" s="706">
        <v>4178.5361696336604</v>
      </c>
      <c r="C85" s="706">
        <v>4074.88472000001</v>
      </c>
      <c r="D85" s="707">
        <v>-103.65144963364899</v>
      </c>
      <c r="E85" s="713">
        <v>0.97519431556199998</v>
      </c>
      <c r="F85" s="706">
        <v>4110.6570626817002</v>
      </c>
      <c r="G85" s="707">
        <v>1027.66426567042</v>
      </c>
      <c r="H85" s="709">
        <v>531.154799999999</v>
      </c>
      <c r="I85" s="706">
        <v>1174.2786000000001</v>
      </c>
      <c r="J85" s="707">
        <v>146.614334329576</v>
      </c>
      <c r="K85" s="714">
        <v>0.28566688538899998</v>
      </c>
    </row>
    <row r="86" spans="1:11" ht="14.4" customHeight="1" thickBot="1" x14ac:dyDescent="0.35">
      <c r="A86" s="723" t="s">
        <v>45</v>
      </c>
      <c r="B86" s="701">
        <v>1337.2197460175801</v>
      </c>
      <c r="C86" s="701">
        <v>1164.04719</v>
      </c>
      <c r="D86" s="702">
        <v>-173.172556017582</v>
      </c>
      <c r="E86" s="703">
        <v>0.87049805648300005</v>
      </c>
      <c r="F86" s="701">
        <v>1211.0507390277901</v>
      </c>
      <c r="G86" s="702">
        <v>302.76268475694701</v>
      </c>
      <c r="H86" s="704">
        <v>217.97286999999901</v>
      </c>
      <c r="I86" s="701">
        <v>396.50556</v>
      </c>
      <c r="J86" s="702">
        <v>93.742875243053007</v>
      </c>
      <c r="K86" s="705">
        <v>0.32740623263899998</v>
      </c>
    </row>
    <row r="87" spans="1:11" ht="14.4" customHeight="1" thickBot="1" x14ac:dyDescent="0.35">
      <c r="A87" s="727" t="s">
        <v>411</v>
      </c>
      <c r="B87" s="701">
        <v>1337.2197460175801</v>
      </c>
      <c r="C87" s="701">
        <v>1164.04719</v>
      </c>
      <c r="D87" s="702">
        <v>-173.172556017582</v>
      </c>
      <c r="E87" s="703">
        <v>0.87049805648300005</v>
      </c>
      <c r="F87" s="701">
        <v>1211.0507390277901</v>
      </c>
      <c r="G87" s="702">
        <v>302.76268475694701</v>
      </c>
      <c r="H87" s="704">
        <v>217.97286999999901</v>
      </c>
      <c r="I87" s="701">
        <v>396.50556</v>
      </c>
      <c r="J87" s="702">
        <v>93.742875243053007</v>
      </c>
      <c r="K87" s="705">
        <v>0.32740623263899998</v>
      </c>
    </row>
    <row r="88" spans="1:11" ht="14.4" customHeight="1" thickBot="1" x14ac:dyDescent="0.35">
      <c r="A88" s="725" t="s">
        <v>412</v>
      </c>
      <c r="B88" s="701">
        <v>668.62502463781402</v>
      </c>
      <c r="C88" s="701">
        <v>581.57144000000096</v>
      </c>
      <c r="D88" s="702">
        <v>-87.053584637811994</v>
      </c>
      <c r="E88" s="703">
        <v>0.86980208423200001</v>
      </c>
      <c r="F88" s="701">
        <v>427.91803834851999</v>
      </c>
      <c r="G88" s="702">
        <v>106.97950958713</v>
      </c>
      <c r="H88" s="704">
        <v>108.67739</v>
      </c>
      <c r="I88" s="701">
        <v>207.08942999999999</v>
      </c>
      <c r="J88" s="702">
        <v>100.10992041287</v>
      </c>
      <c r="K88" s="705">
        <v>0.48394648376799998</v>
      </c>
    </row>
    <row r="89" spans="1:11" ht="14.4" customHeight="1" thickBot="1" x14ac:dyDescent="0.35">
      <c r="A89" s="725" t="s">
        <v>413</v>
      </c>
      <c r="B89" s="701">
        <v>0</v>
      </c>
      <c r="C89" s="701">
        <v>3.6429999999999998</v>
      </c>
      <c r="D89" s="702">
        <v>3.6429999999999998</v>
      </c>
      <c r="E89" s="711" t="s">
        <v>356</v>
      </c>
      <c r="F89" s="701">
        <v>7.3553532581020002</v>
      </c>
      <c r="G89" s="702">
        <v>1.838838314525</v>
      </c>
      <c r="H89" s="704">
        <v>0</v>
      </c>
      <c r="I89" s="701">
        <v>0</v>
      </c>
      <c r="J89" s="702">
        <v>-1.838838314525</v>
      </c>
      <c r="K89" s="705">
        <v>0</v>
      </c>
    </row>
    <row r="90" spans="1:11" ht="14.4" customHeight="1" thickBot="1" x14ac:dyDescent="0.35">
      <c r="A90" s="725" t="s">
        <v>414</v>
      </c>
      <c r="B90" s="701">
        <v>81.651664046161997</v>
      </c>
      <c r="C90" s="701">
        <v>103.39892</v>
      </c>
      <c r="D90" s="702">
        <v>21.747255953838</v>
      </c>
      <c r="E90" s="703">
        <v>1.266341858526</v>
      </c>
      <c r="F90" s="701">
        <v>5.145535662596</v>
      </c>
      <c r="G90" s="702">
        <v>1.286383915649</v>
      </c>
      <c r="H90" s="704">
        <v>22.604209999999</v>
      </c>
      <c r="I90" s="701">
        <v>56.783560000000001</v>
      </c>
      <c r="J90" s="702">
        <v>55.497176084350997</v>
      </c>
      <c r="K90" s="705">
        <v>11.035500232321001</v>
      </c>
    </row>
    <row r="91" spans="1:11" ht="14.4" customHeight="1" thickBot="1" x14ac:dyDescent="0.35">
      <c r="A91" s="725" t="s">
        <v>415</v>
      </c>
      <c r="B91" s="701">
        <v>426.541912138638</v>
      </c>
      <c r="C91" s="701">
        <v>310.20335999999998</v>
      </c>
      <c r="D91" s="702">
        <v>-116.33855213863799</v>
      </c>
      <c r="E91" s="703">
        <v>0.72725176863499996</v>
      </c>
      <c r="F91" s="701">
        <v>542.85508709056205</v>
      </c>
      <c r="G91" s="702">
        <v>135.71377177264</v>
      </c>
      <c r="H91" s="704">
        <v>58.375159999998999</v>
      </c>
      <c r="I91" s="701">
        <v>79.040579999998997</v>
      </c>
      <c r="J91" s="702">
        <v>-56.673191772640003</v>
      </c>
      <c r="K91" s="705">
        <v>0.145601619805</v>
      </c>
    </row>
    <row r="92" spans="1:11" ht="14.4" customHeight="1" thickBot="1" x14ac:dyDescent="0.35">
      <c r="A92" s="725" t="s">
        <v>416</v>
      </c>
      <c r="B92" s="701">
        <v>157.819549887618</v>
      </c>
      <c r="C92" s="701">
        <v>165.23047</v>
      </c>
      <c r="D92" s="702">
        <v>7.4109201123819997</v>
      </c>
      <c r="E92" s="703">
        <v>1.0469581881179999</v>
      </c>
      <c r="F92" s="701">
        <v>121.987942796502</v>
      </c>
      <c r="G92" s="702">
        <v>30.496985699124998</v>
      </c>
      <c r="H92" s="704">
        <v>28.316109999999</v>
      </c>
      <c r="I92" s="701">
        <v>53.591990000000003</v>
      </c>
      <c r="J92" s="702">
        <v>23.095004300873999</v>
      </c>
      <c r="K92" s="705">
        <v>0.43932202454899999</v>
      </c>
    </row>
    <row r="93" spans="1:11" ht="14.4" customHeight="1" thickBot="1" x14ac:dyDescent="0.35">
      <c r="A93" s="725" t="s">
        <v>417</v>
      </c>
      <c r="B93" s="701">
        <v>2.5815953073509998</v>
      </c>
      <c r="C93" s="701">
        <v>0</v>
      </c>
      <c r="D93" s="702">
        <v>-2.5815953073509998</v>
      </c>
      <c r="E93" s="703">
        <v>0</v>
      </c>
      <c r="F93" s="701">
        <v>0</v>
      </c>
      <c r="G93" s="702">
        <v>0</v>
      </c>
      <c r="H93" s="704">
        <v>0</v>
      </c>
      <c r="I93" s="701">
        <v>0</v>
      </c>
      <c r="J93" s="702">
        <v>0</v>
      </c>
      <c r="K93" s="705">
        <v>0</v>
      </c>
    </row>
    <row r="94" spans="1:11" ht="14.4" customHeight="1" thickBot="1" x14ac:dyDescent="0.35">
      <c r="A94" s="725" t="s">
        <v>418</v>
      </c>
      <c r="B94" s="701">
        <v>0</v>
      </c>
      <c r="C94" s="701">
        <v>0</v>
      </c>
      <c r="D94" s="702">
        <v>0</v>
      </c>
      <c r="E94" s="703">
        <v>1</v>
      </c>
      <c r="F94" s="701">
        <v>4.4687066703819998</v>
      </c>
      <c r="G94" s="702">
        <v>1.1171766675949999</v>
      </c>
      <c r="H94" s="704">
        <v>0</v>
      </c>
      <c r="I94" s="701">
        <v>0</v>
      </c>
      <c r="J94" s="702">
        <v>-1.1171766675949999</v>
      </c>
      <c r="K94" s="705">
        <v>0</v>
      </c>
    </row>
    <row r="95" spans="1:11" ht="14.4" customHeight="1" thickBot="1" x14ac:dyDescent="0.35">
      <c r="A95" s="725" t="s">
        <v>419</v>
      </c>
      <c r="B95" s="701">
        <v>0</v>
      </c>
      <c r="C95" s="701">
        <v>0</v>
      </c>
      <c r="D95" s="702">
        <v>0</v>
      </c>
      <c r="E95" s="703">
        <v>1</v>
      </c>
      <c r="F95" s="701">
        <v>76.506995560030006</v>
      </c>
      <c r="G95" s="702">
        <v>19.126748890007001</v>
      </c>
      <c r="H95" s="704">
        <v>0</v>
      </c>
      <c r="I95" s="701">
        <v>0</v>
      </c>
      <c r="J95" s="702">
        <v>-19.126748890007001</v>
      </c>
      <c r="K95" s="705">
        <v>0</v>
      </c>
    </row>
    <row r="96" spans="1:11" ht="14.4" customHeight="1" thickBot="1" x14ac:dyDescent="0.35">
      <c r="A96" s="725" t="s">
        <v>420</v>
      </c>
      <c r="B96" s="701">
        <v>0</v>
      </c>
      <c r="C96" s="701">
        <v>0</v>
      </c>
      <c r="D96" s="702">
        <v>0</v>
      </c>
      <c r="E96" s="703">
        <v>1</v>
      </c>
      <c r="F96" s="701">
        <v>24.813079641091001</v>
      </c>
      <c r="G96" s="702">
        <v>6.2032699102719997</v>
      </c>
      <c r="H96" s="704">
        <v>0</v>
      </c>
      <c r="I96" s="701">
        <v>0</v>
      </c>
      <c r="J96" s="702">
        <v>-6.2032699102719997</v>
      </c>
      <c r="K96" s="705">
        <v>0</v>
      </c>
    </row>
    <row r="97" spans="1:11" ht="14.4" customHeight="1" thickBot="1" x14ac:dyDescent="0.35">
      <c r="A97" s="728" t="s">
        <v>46</v>
      </c>
      <c r="B97" s="706">
        <v>0</v>
      </c>
      <c r="C97" s="706">
        <v>67.022999999999996</v>
      </c>
      <c r="D97" s="707">
        <v>67.022999999999996</v>
      </c>
      <c r="E97" s="708" t="s">
        <v>329</v>
      </c>
      <c r="F97" s="706">
        <v>0</v>
      </c>
      <c r="G97" s="707">
        <v>0</v>
      </c>
      <c r="H97" s="709">
        <v>11.972</v>
      </c>
      <c r="I97" s="706">
        <v>12.641</v>
      </c>
      <c r="J97" s="707">
        <v>12.641</v>
      </c>
      <c r="K97" s="710" t="s">
        <v>329</v>
      </c>
    </row>
    <row r="98" spans="1:11" ht="14.4" customHeight="1" thickBot="1" x14ac:dyDescent="0.35">
      <c r="A98" s="724" t="s">
        <v>421</v>
      </c>
      <c r="B98" s="706">
        <v>0</v>
      </c>
      <c r="C98" s="706">
        <v>62.241</v>
      </c>
      <c r="D98" s="707">
        <v>62.241</v>
      </c>
      <c r="E98" s="708" t="s">
        <v>329</v>
      </c>
      <c r="F98" s="706">
        <v>0</v>
      </c>
      <c r="G98" s="707">
        <v>0</v>
      </c>
      <c r="H98" s="709">
        <v>11.972</v>
      </c>
      <c r="I98" s="706">
        <v>12.641</v>
      </c>
      <c r="J98" s="707">
        <v>12.641</v>
      </c>
      <c r="K98" s="710" t="s">
        <v>329</v>
      </c>
    </row>
    <row r="99" spans="1:11" ht="14.4" customHeight="1" thickBot="1" x14ac:dyDescent="0.35">
      <c r="A99" s="725" t="s">
        <v>422</v>
      </c>
      <c r="B99" s="701">
        <v>0</v>
      </c>
      <c r="C99" s="701">
        <v>40.256</v>
      </c>
      <c r="D99" s="702">
        <v>40.256</v>
      </c>
      <c r="E99" s="711" t="s">
        <v>329</v>
      </c>
      <c r="F99" s="701">
        <v>0</v>
      </c>
      <c r="G99" s="702">
        <v>0</v>
      </c>
      <c r="H99" s="704">
        <v>11.972</v>
      </c>
      <c r="I99" s="701">
        <v>11.972</v>
      </c>
      <c r="J99" s="702">
        <v>11.972</v>
      </c>
      <c r="K99" s="712" t="s">
        <v>329</v>
      </c>
    </row>
    <row r="100" spans="1:11" ht="14.4" customHeight="1" thickBot="1" x14ac:dyDescent="0.35">
      <c r="A100" s="725" t="s">
        <v>423</v>
      </c>
      <c r="B100" s="701">
        <v>0</v>
      </c>
      <c r="C100" s="701">
        <v>21.984999999999999</v>
      </c>
      <c r="D100" s="702">
        <v>21.984999999999999</v>
      </c>
      <c r="E100" s="711" t="s">
        <v>329</v>
      </c>
      <c r="F100" s="701">
        <v>0</v>
      </c>
      <c r="G100" s="702">
        <v>0</v>
      </c>
      <c r="H100" s="704">
        <v>0</v>
      </c>
      <c r="I100" s="701">
        <v>0.66900000000000004</v>
      </c>
      <c r="J100" s="702">
        <v>0.66900000000000004</v>
      </c>
      <c r="K100" s="712" t="s">
        <v>329</v>
      </c>
    </row>
    <row r="101" spans="1:11" ht="14.4" customHeight="1" thickBot="1" x14ac:dyDescent="0.35">
      <c r="A101" s="724" t="s">
        <v>424</v>
      </c>
      <c r="B101" s="706">
        <v>0</v>
      </c>
      <c r="C101" s="706">
        <v>4.7819999999989999</v>
      </c>
      <c r="D101" s="707">
        <v>4.7819999999989999</v>
      </c>
      <c r="E101" s="708" t="s">
        <v>356</v>
      </c>
      <c r="F101" s="706">
        <v>0</v>
      </c>
      <c r="G101" s="707">
        <v>0</v>
      </c>
      <c r="H101" s="709">
        <v>0</v>
      </c>
      <c r="I101" s="706">
        <v>0</v>
      </c>
      <c r="J101" s="707">
        <v>0</v>
      </c>
      <c r="K101" s="710" t="s">
        <v>329</v>
      </c>
    </row>
    <row r="102" spans="1:11" ht="14.4" customHeight="1" thickBot="1" x14ac:dyDescent="0.35">
      <c r="A102" s="725" t="s">
        <v>425</v>
      </c>
      <c r="B102" s="701">
        <v>0</v>
      </c>
      <c r="C102" s="701">
        <v>4.782</v>
      </c>
      <c r="D102" s="702">
        <v>4.782</v>
      </c>
      <c r="E102" s="711" t="s">
        <v>356</v>
      </c>
      <c r="F102" s="701">
        <v>0</v>
      </c>
      <c r="G102" s="702">
        <v>0</v>
      </c>
      <c r="H102" s="704">
        <v>0</v>
      </c>
      <c r="I102" s="701">
        <v>0</v>
      </c>
      <c r="J102" s="702">
        <v>0</v>
      </c>
      <c r="K102" s="705">
        <v>3</v>
      </c>
    </row>
    <row r="103" spans="1:11" ht="14.4" customHeight="1" thickBot="1" x14ac:dyDescent="0.35">
      <c r="A103" s="723" t="s">
        <v>47</v>
      </c>
      <c r="B103" s="701">
        <v>2841.3164236160701</v>
      </c>
      <c r="C103" s="701">
        <v>2843.8145300000101</v>
      </c>
      <c r="D103" s="702">
        <v>2.498106383933</v>
      </c>
      <c r="E103" s="703">
        <v>1.0008792073849999</v>
      </c>
      <c r="F103" s="701">
        <v>2899.6063236539098</v>
      </c>
      <c r="G103" s="702">
        <v>724.90158091347803</v>
      </c>
      <c r="H103" s="704">
        <v>301.20992999999902</v>
      </c>
      <c r="I103" s="701">
        <v>765.13203999999996</v>
      </c>
      <c r="J103" s="702">
        <v>40.230459086522004</v>
      </c>
      <c r="K103" s="705">
        <v>0.26387445556200001</v>
      </c>
    </row>
    <row r="104" spans="1:11" ht="14.4" customHeight="1" thickBot="1" x14ac:dyDescent="0.35">
      <c r="A104" s="724" t="s">
        <v>426</v>
      </c>
      <c r="B104" s="706">
        <v>57.108338639353001</v>
      </c>
      <c r="C104" s="706">
        <v>57.89237</v>
      </c>
      <c r="D104" s="707">
        <v>0.78403136064599999</v>
      </c>
      <c r="E104" s="713">
        <v>1.0137288420449999</v>
      </c>
      <c r="F104" s="706">
        <v>58.435339927325998</v>
      </c>
      <c r="G104" s="707">
        <v>14.608834981831</v>
      </c>
      <c r="H104" s="709">
        <v>6.4443399999990003</v>
      </c>
      <c r="I104" s="706">
        <v>16.525490000000001</v>
      </c>
      <c r="J104" s="707">
        <v>1.916655018168</v>
      </c>
      <c r="K104" s="714">
        <v>0.28279958704000002</v>
      </c>
    </row>
    <row r="105" spans="1:11" ht="14.4" customHeight="1" thickBot="1" x14ac:dyDescent="0.35">
      <c r="A105" s="725" t="s">
        <v>427</v>
      </c>
      <c r="B105" s="701">
        <v>15.927629474391001</v>
      </c>
      <c r="C105" s="701">
        <v>15.532400000000001</v>
      </c>
      <c r="D105" s="702">
        <v>-0.39522947439099998</v>
      </c>
      <c r="E105" s="703">
        <v>0.97518591984900005</v>
      </c>
      <c r="F105" s="701">
        <v>15.894110799711999</v>
      </c>
      <c r="G105" s="702">
        <v>3.9735276999279998</v>
      </c>
      <c r="H105" s="704">
        <v>1.2245999999999999</v>
      </c>
      <c r="I105" s="701">
        <v>4.1990999999999996</v>
      </c>
      <c r="J105" s="702">
        <v>0.22557230007099999</v>
      </c>
      <c r="K105" s="705">
        <v>0.26419219375699998</v>
      </c>
    </row>
    <row r="106" spans="1:11" ht="14.4" customHeight="1" thickBot="1" x14ac:dyDescent="0.35">
      <c r="A106" s="725" t="s">
        <v>428</v>
      </c>
      <c r="B106" s="701">
        <v>41.180709164961002</v>
      </c>
      <c r="C106" s="701">
        <v>42.359969999999997</v>
      </c>
      <c r="D106" s="702">
        <v>1.1792608350380001</v>
      </c>
      <c r="E106" s="703">
        <v>1.028636243982</v>
      </c>
      <c r="F106" s="701">
        <v>42.541229127614002</v>
      </c>
      <c r="G106" s="702">
        <v>10.635307281903</v>
      </c>
      <c r="H106" s="704">
        <v>5.2197399999989997</v>
      </c>
      <c r="I106" s="701">
        <v>12.32639</v>
      </c>
      <c r="J106" s="702">
        <v>1.691082718096</v>
      </c>
      <c r="K106" s="705">
        <v>0.28975161867100002</v>
      </c>
    </row>
    <row r="107" spans="1:11" ht="14.4" customHeight="1" thickBot="1" x14ac:dyDescent="0.35">
      <c r="A107" s="724" t="s">
        <v>429</v>
      </c>
      <c r="B107" s="706">
        <v>72.298388045132</v>
      </c>
      <c r="C107" s="706">
        <v>59.972799999999999</v>
      </c>
      <c r="D107" s="707">
        <v>-12.325588045131999</v>
      </c>
      <c r="E107" s="713">
        <v>0.82951780283900001</v>
      </c>
      <c r="F107" s="706">
        <v>30.999999999999002</v>
      </c>
      <c r="G107" s="707">
        <v>7.7499999999989999</v>
      </c>
      <c r="H107" s="709">
        <v>0</v>
      </c>
      <c r="I107" s="706">
        <v>17.380929999999999</v>
      </c>
      <c r="J107" s="707">
        <v>9.6309299999999993</v>
      </c>
      <c r="K107" s="714">
        <v>0.56067516128999995</v>
      </c>
    </row>
    <row r="108" spans="1:11" ht="14.4" customHeight="1" thickBot="1" x14ac:dyDescent="0.35">
      <c r="A108" s="725" t="s">
        <v>430</v>
      </c>
      <c r="B108" s="701">
        <v>32.937464788732001</v>
      </c>
      <c r="C108" s="701">
        <v>31.32</v>
      </c>
      <c r="D108" s="702">
        <v>-1.6174647887319999</v>
      </c>
      <c r="E108" s="703">
        <v>0.950892857142</v>
      </c>
      <c r="F108" s="701">
        <v>30.999999999999002</v>
      </c>
      <c r="G108" s="702">
        <v>7.7499999999989999</v>
      </c>
      <c r="H108" s="704">
        <v>0</v>
      </c>
      <c r="I108" s="701">
        <v>7.83</v>
      </c>
      <c r="J108" s="702">
        <v>0.08</v>
      </c>
      <c r="K108" s="705">
        <v>0.25258064516099998</v>
      </c>
    </row>
    <row r="109" spans="1:11" ht="14.4" customHeight="1" thickBot="1" x14ac:dyDescent="0.35">
      <c r="A109" s="725" t="s">
        <v>431</v>
      </c>
      <c r="B109" s="701">
        <v>39.360923256398998</v>
      </c>
      <c r="C109" s="701">
        <v>28.652799999999999</v>
      </c>
      <c r="D109" s="702">
        <v>-10.708123256399</v>
      </c>
      <c r="E109" s="703">
        <v>0.72795040434699998</v>
      </c>
      <c r="F109" s="701">
        <v>0</v>
      </c>
      <c r="G109" s="702">
        <v>0</v>
      </c>
      <c r="H109" s="704">
        <v>0</v>
      </c>
      <c r="I109" s="701">
        <v>9.5509299999999993</v>
      </c>
      <c r="J109" s="702">
        <v>9.5509299999999993</v>
      </c>
      <c r="K109" s="712" t="s">
        <v>329</v>
      </c>
    </row>
    <row r="110" spans="1:11" ht="14.4" customHeight="1" thickBot="1" x14ac:dyDescent="0.35">
      <c r="A110" s="724" t="s">
        <v>432</v>
      </c>
      <c r="B110" s="706">
        <v>0</v>
      </c>
      <c r="C110" s="706">
        <v>7.26</v>
      </c>
      <c r="D110" s="707">
        <v>7.26</v>
      </c>
      <c r="E110" s="708" t="s">
        <v>356</v>
      </c>
      <c r="F110" s="706">
        <v>0</v>
      </c>
      <c r="G110" s="707">
        <v>0</v>
      </c>
      <c r="H110" s="709">
        <v>0</v>
      </c>
      <c r="I110" s="706">
        <v>0</v>
      </c>
      <c r="J110" s="707">
        <v>0</v>
      </c>
      <c r="K110" s="710" t="s">
        <v>329</v>
      </c>
    </row>
    <row r="111" spans="1:11" ht="14.4" customHeight="1" thickBot="1" x14ac:dyDescent="0.35">
      <c r="A111" s="725" t="s">
        <v>433</v>
      </c>
      <c r="B111" s="701">
        <v>0</v>
      </c>
      <c r="C111" s="701">
        <v>7.26</v>
      </c>
      <c r="D111" s="702">
        <v>7.26</v>
      </c>
      <c r="E111" s="711" t="s">
        <v>356</v>
      </c>
      <c r="F111" s="701">
        <v>0</v>
      </c>
      <c r="G111" s="702">
        <v>0</v>
      </c>
      <c r="H111" s="704">
        <v>0</v>
      </c>
      <c r="I111" s="701">
        <v>0</v>
      </c>
      <c r="J111" s="702">
        <v>0</v>
      </c>
      <c r="K111" s="712" t="s">
        <v>329</v>
      </c>
    </row>
    <row r="112" spans="1:11" ht="14.4" customHeight="1" thickBot="1" x14ac:dyDescent="0.35">
      <c r="A112" s="724" t="s">
        <v>434</v>
      </c>
      <c r="B112" s="706">
        <v>1667.41566474245</v>
      </c>
      <c r="C112" s="706">
        <v>1642.7124100000001</v>
      </c>
      <c r="D112" s="707">
        <v>-24.703254742447001</v>
      </c>
      <c r="E112" s="713">
        <v>0.98518470513</v>
      </c>
      <c r="F112" s="706">
        <v>1682.95211343714</v>
      </c>
      <c r="G112" s="707">
        <v>420.73802835928399</v>
      </c>
      <c r="H112" s="709">
        <v>143.1045</v>
      </c>
      <c r="I112" s="706">
        <v>421.73561000000001</v>
      </c>
      <c r="J112" s="707">
        <v>0.997581640715</v>
      </c>
      <c r="K112" s="714">
        <v>0.25059275699599998</v>
      </c>
    </row>
    <row r="113" spans="1:11" ht="14.4" customHeight="1" thickBot="1" x14ac:dyDescent="0.35">
      <c r="A113" s="725" t="s">
        <v>435</v>
      </c>
      <c r="B113" s="701">
        <v>1334.80369749381</v>
      </c>
      <c r="C113" s="701">
        <v>1310.9193600000001</v>
      </c>
      <c r="D113" s="702">
        <v>-23.884337493808001</v>
      </c>
      <c r="E113" s="703">
        <v>0.982106479373</v>
      </c>
      <c r="F113" s="701">
        <v>1359.0287571613401</v>
      </c>
      <c r="G113" s="702">
        <v>339.75718929033599</v>
      </c>
      <c r="H113" s="704">
        <v>110.49053000000001</v>
      </c>
      <c r="I113" s="701">
        <v>330.99122</v>
      </c>
      <c r="J113" s="702">
        <v>-8.7659692903350006</v>
      </c>
      <c r="K113" s="705">
        <v>0.24354982795999999</v>
      </c>
    </row>
    <row r="114" spans="1:11" ht="14.4" customHeight="1" thickBot="1" x14ac:dyDescent="0.35">
      <c r="A114" s="725" t="s">
        <v>436</v>
      </c>
      <c r="B114" s="701">
        <v>5.6188528999480001</v>
      </c>
      <c r="C114" s="701">
        <v>19.928699999999999</v>
      </c>
      <c r="D114" s="702">
        <v>14.309847100051</v>
      </c>
      <c r="E114" s="703">
        <v>3.546755957996</v>
      </c>
      <c r="F114" s="701">
        <v>0</v>
      </c>
      <c r="G114" s="702">
        <v>0</v>
      </c>
      <c r="H114" s="704">
        <v>4.3559999999989998</v>
      </c>
      <c r="I114" s="701">
        <v>4.5011999999989998</v>
      </c>
      <c r="J114" s="702">
        <v>4.5011999999989998</v>
      </c>
      <c r="K114" s="712" t="s">
        <v>329</v>
      </c>
    </row>
    <row r="115" spans="1:11" ht="14.4" customHeight="1" thickBot="1" x14ac:dyDescent="0.35">
      <c r="A115" s="725" t="s">
        <v>437</v>
      </c>
      <c r="B115" s="701">
        <v>326.99311434869099</v>
      </c>
      <c r="C115" s="701">
        <v>311.86435</v>
      </c>
      <c r="D115" s="702">
        <v>-15.12876434869</v>
      </c>
      <c r="E115" s="703">
        <v>0.95373369136800001</v>
      </c>
      <c r="F115" s="701">
        <v>323.92335627579502</v>
      </c>
      <c r="G115" s="702">
        <v>80.980839068948001</v>
      </c>
      <c r="H115" s="704">
        <v>28.257969999998998</v>
      </c>
      <c r="I115" s="701">
        <v>86.243189999999998</v>
      </c>
      <c r="J115" s="702">
        <v>5.2623509310510004</v>
      </c>
      <c r="K115" s="705">
        <v>0.26624566685000001</v>
      </c>
    </row>
    <row r="116" spans="1:11" ht="14.4" customHeight="1" thickBot="1" x14ac:dyDescent="0.35">
      <c r="A116" s="724" t="s">
        <v>438</v>
      </c>
      <c r="B116" s="706">
        <v>1044.4571279485699</v>
      </c>
      <c r="C116" s="706">
        <v>1070.49145</v>
      </c>
      <c r="D116" s="707">
        <v>26.034322051437002</v>
      </c>
      <c r="E116" s="713">
        <v>1.024926175861</v>
      </c>
      <c r="F116" s="706">
        <v>1127.21887028945</v>
      </c>
      <c r="G116" s="707">
        <v>281.80471757236199</v>
      </c>
      <c r="H116" s="709">
        <v>90.821689999998995</v>
      </c>
      <c r="I116" s="706">
        <v>248.65061</v>
      </c>
      <c r="J116" s="707">
        <v>-33.154107572360999</v>
      </c>
      <c r="K116" s="714">
        <v>0.22058769290800001</v>
      </c>
    </row>
    <row r="117" spans="1:11" ht="14.4" customHeight="1" thickBot="1" x14ac:dyDescent="0.35">
      <c r="A117" s="725" t="s">
        <v>439</v>
      </c>
      <c r="B117" s="701">
        <v>40</v>
      </c>
      <c r="C117" s="701">
        <v>67.446600000000004</v>
      </c>
      <c r="D117" s="702">
        <v>27.4466</v>
      </c>
      <c r="E117" s="703">
        <v>1.6861649999999999</v>
      </c>
      <c r="F117" s="701">
        <v>97.459567445828995</v>
      </c>
      <c r="G117" s="702">
        <v>24.364891861457</v>
      </c>
      <c r="H117" s="704">
        <v>0</v>
      </c>
      <c r="I117" s="701">
        <v>3.6619999999999999</v>
      </c>
      <c r="J117" s="702">
        <v>-20.702891861457001</v>
      </c>
      <c r="K117" s="705">
        <v>3.7574556258999997E-2</v>
      </c>
    </row>
    <row r="118" spans="1:11" ht="14.4" customHeight="1" thickBot="1" x14ac:dyDescent="0.35">
      <c r="A118" s="725" t="s">
        <v>440</v>
      </c>
      <c r="B118" s="701">
        <v>573.502209843983</v>
      </c>
      <c r="C118" s="701">
        <v>533.36727000000099</v>
      </c>
      <c r="D118" s="702">
        <v>-40.134939843981002</v>
      </c>
      <c r="E118" s="703">
        <v>0.93001781134299999</v>
      </c>
      <c r="F118" s="701">
        <v>530.80671739202899</v>
      </c>
      <c r="G118" s="702">
        <v>132.70167934800699</v>
      </c>
      <c r="H118" s="704">
        <v>77.511469999998994</v>
      </c>
      <c r="I118" s="701">
        <v>134.49109000000001</v>
      </c>
      <c r="J118" s="702">
        <v>1.7894106519919999</v>
      </c>
      <c r="K118" s="705">
        <v>0.25337111531000001</v>
      </c>
    </row>
    <row r="119" spans="1:11" ht="14.4" customHeight="1" thickBot="1" x14ac:dyDescent="0.35">
      <c r="A119" s="725" t="s">
        <v>441</v>
      </c>
      <c r="B119" s="701">
        <v>38.669028626002003</v>
      </c>
      <c r="C119" s="701">
        <v>18.8063</v>
      </c>
      <c r="D119" s="702">
        <v>-19.862728626001999</v>
      </c>
      <c r="E119" s="703">
        <v>0.48634011942400002</v>
      </c>
      <c r="F119" s="701">
        <v>18</v>
      </c>
      <c r="G119" s="702">
        <v>4.5</v>
      </c>
      <c r="H119" s="704">
        <v>0</v>
      </c>
      <c r="I119" s="701">
        <v>5.8867000000000003</v>
      </c>
      <c r="J119" s="702">
        <v>1.3867</v>
      </c>
      <c r="K119" s="705">
        <v>0.32703888888799998</v>
      </c>
    </row>
    <row r="120" spans="1:11" ht="14.4" customHeight="1" thickBot="1" x14ac:dyDescent="0.35">
      <c r="A120" s="725" t="s">
        <v>442</v>
      </c>
      <c r="B120" s="701">
        <v>2.3136463418069999</v>
      </c>
      <c r="C120" s="701">
        <v>15.144740000000001</v>
      </c>
      <c r="D120" s="702">
        <v>12.831093658192</v>
      </c>
      <c r="E120" s="703">
        <v>6.5458318872390002</v>
      </c>
      <c r="F120" s="701">
        <v>14.31051494744</v>
      </c>
      <c r="G120" s="702">
        <v>3.5776287368599999</v>
      </c>
      <c r="H120" s="704">
        <v>2.4685099999990001</v>
      </c>
      <c r="I120" s="701">
        <v>4.0945099999999996</v>
      </c>
      <c r="J120" s="702">
        <v>0.51688126313899996</v>
      </c>
      <c r="K120" s="705">
        <v>0.28611898418999998</v>
      </c>
    </row>
    <row r="121" spans="1:11" ht="14.4" customHeight="1" thickBot="1" x14ac:dyDescent="0.35">
      <c r="A121" s="725" t="s">
        <v>443</v>
      </c>
      <c r="B121" s="701">
        <v>389.97224313677202</v>
      </c>
      <c r="C121" s="701">
        <v>435.72654000000102</v>
      </c>
      <c r="D121" s="702">
        <v>45.754296863227999</v>
      </c>
      <c r="E121" s="703">
        <v>1.117327060242</v>
      </c>
      <c r="F121" s="701">
        <v>466.64207050414802</v>
      </c>
      <c r="G121" s="702">
        <v>116.66051762603701</v>
      </c>
      <c r="H121" s="704">
        <v>10.841710000000001</v>
      </c>
      <c r="I121" s="701">
        <v>100.51631</v>
      </c>
      <c r="J121" s="702">
        <v>-16.144207626036</v>
      </c>
      <c r="K121" s="705">
        <v>0.21540344592399999</v>
      </c>
    </row>
    <row r="122" spans="1:11" ht="14.4" customHeight="1" thickBot="1" x14ac:dyDescent="0.35">
      <c r="A122" s="724" t="s">
        <v>444</v>
      </c>
      <c r="B122" s="706">
        <v>3.6904240570000003E-2</v>
      </c>
      <c r="C122" s="706">
        <v>5.4855</v>
      </c>
      <c r="D122" s="707">
        <v>5.4485957594289998</v>
      </c>
      <c r="E122" s="713">
        <v>148.64145461718101</v>
      </c>
      <c r="F122" s="706">
        <v>0</v>
      </c>
      <c r="G122" s="707">
        <v>0</v>
      </c>
      <c r="H122" s="709">
        <v>60.839399999999003</v>
      </c>
      <c r="I122" s="706">
        <v>60.839399999999003</v>
      </c>
      <c r="J122" s="707">
        <v>60.839399999999003</v>
      </c>
      <c r="K122" s="710" t="s">
        <v>329</v>
      </c>
    </row>
    <row r="123" spans="1:11" ht="14.4" customHeight="1" thickBot="1" x14ac:dyDescent="0.35">
      <c r="A123" s="725" t="s">
        <v>445</v>
      </c>
      <c r="B123" s="701">
        <v>3.6904240570000003E-2</v>
      </c>
      <c r="C123" s="701">
        <v>0</v>
      </c>
      <c r="D123" s="702">
        <v>-3.6904240570000003E-2</v>
      </c>
      <c r="E123" s="703">
        <v>0</v>
      </c>
      <c r="F123" s="701">
        <v>0</v>
      </c>
      <c r="G123" s="702">
        <v>0</v>
      </c>
      <c r="H123" s="704">
        <v>26.910999999998999</v>
      </c>
      <c r="I123" s="701">
        <v>26.910999999998999</v>
      </c>
      <c r="J123" s="702">
        <v>26.910999999998999</v>
      </c>
      <c r="K123" s="712" t="s">
        <v>356</v>
      </c>
    </row>
    <row r="124" spans="1:11" ht="14.4" customHeight="1" thickBot="1" x14ac:dyDescent="0.35">
      <c r="A124" s="725" t="s">
        <v>446</v>
      </c>
      <c r="B124" s="701">
        <v>0</v>
      </c>
      <c r="C124" s="701">
        <v>5.4855</v>
      </c>
      <c r="D124" s="702">
        <v>5.4855</v>
      </c>
      <c r="E124" s="711" t="s">
        <v>329</v>
      </c>
      <c r="F124" s="701">
        <v>0</v>
      </c>
      <c r="G124" s="702">
        <v>0</v>
      </c>
      <c r="H124" s="704">
        <v>33.928399999999002</v>
      </c>
      <c r="I124" s="701">
        <v>33.928399999999002</v>
      </c>
      <c r="J124" s="702">
        <v>33.928399999999002</v>
      </c>
      <c r="K124" s="712" t="s">
        <v>329</v>
      </c>
    </row>
    <row r="125" spans="1:11" ht="14.4" customHeight="1" thickBot="1" x14ac:dyDescent="0.35">
      <c r="A125" s="722" t="s">
        <v>48</v>
      </c>
      <c r="B125" s="701">
        <v>68759.480999999796</v>
      </c>
      <c r="C125" s="701">
        <v>73986.319170000104</v>
      </c>
      <c r="D125" s="702">
        <v>5226.8381700003101</v>
      </c>
      <c r="E125" s="703">
        <v>1.076016253962</v>
      </c>
      <c r="F125" s="701">
        <v>77089.951470000102</v>
      </c>
      <c r="G125" s="702">
        <v>19272.4878675</v>
      </c>
      <c r="H125" s="704">
        <v>6409.2979499999801</v>
      </c>
      <c r="I125" s="701">
        <v>18964.245920000001</v>
      </c>
      <c r="J125" s="702">
        <v>-308.24194750000999</v>
      </c>
      <c r="K125" s="705">
        <v>0.24600152884199999</v>
      </c>
    </row>
    <row r="126" spans="1:11" ht="14.4" customHeight="1" thickBot="1" x14ac:dyDescent="0.35">
      <c r="A126" s="728" t="s">
        <v>447</v>
      </c>
      <c r="B126" s="706">
        <v>50590.280999999901</v>
      </c>
      <c r="C126" s="706">
        <v>54797.603000000097</v>
      </c>
      <c r="D126" s="707">
        <v>4207.3220000002502</v>
      </c>
      <c r="E126" s="713">
        <v>1.083164629981</v>
      </c>
      <c r="F126" s="706">
        <v>55940.770000000099</v>
      </c>
      <c r="G126" s="707">
        <v>13985.192499999999</v>
      </c>
      <c r="H126" s="709">
        <v>4714.81699999999</v>
      </c>
      <c r="I126" s="706">
        <v>13956.088</v>
      </c>
      <c r="J126" s="707">
        <v>-29.104500000019002</v>
      </c>
      <c r="K126" s="714">
        <v>0.24947972650299999</v>
      </c>
    </row>
    <row r="127" spans="1:11" ht="14.4" customHeight="1" thickBot="1" x14ac:dyDescent="0.35">
      <c r="A127" s="724" t="s">
        <v>448</v>
      </c>
      <c r="B127" s="706">
        <v>50469.999999999804</v>
      </c>
      <c r="C127" s="706">
        <v>54684.089000000102</v>
      </c>
      <c r="D127" s="707">
        <v>4214.0890000002501</v>
      </c>
      <c r="E127" s="713">
        <v>1.0834969090540001</v>
      </c>
      <c r="F127" s="706">
        <v>55839.570000000102</v>
      </c>
      <c r="G127" s="707">
        <v>13959.8925</v>
      </c>
      <c r="H127" s="709">
        <v>4704.2919999999904</v>
      </c>
      <c r="I127" s="706">
        <v>13895.936</v>
      </c>
      <c r="J127" s="707">
        <v>-63.95650000002</v>
      </c>
      <c r="K127" s="714">
        <v>0.248854638386</v>
      </c>
    </row>
    <row r="128" spans="1:11" ht="14.4" customHeight="1" thickBot="1" x14ac:dyDescent="0.35">
      <c r="A128" s="725" t="s">
        <v>449</v>
      </c>
      <c r="B128" s="701">
        <v>50469.999999999804</v>
      </c>
      <c r="C128" s="701">
        <v>54684.089000000102</v>
      </c>
      <c r="D128" s="702">
        <v>4214.0890000002501</v>
      </c>
      <c r="E128" s="703">
        <v>1.0834969090540001</v>
      </c>
      <c r="F128" s="701">
        <v>55839.570000000102</v>
      </c>
      <c r="G128" s="702">
        <v>13959.8925</v>
      </c>
      <c r="H128" s="704">
        <v>4704.2919999999904</v>
      </c>
      <c r="I128" s="701">
        <v>13895.936</v>
      </c>
      <c r="J128" s="702">
        <v>-63.95650000002</v>
      </c>
      <c r="K128" s="705">
        <v>0.248854638386</v>
      </c>
    </row>
    <row r="129" spans="1:11" ht="14.4" customHeight="1" thickBot="1" x14ac:dyDescent="0.35">
      <c r="A129" s="724" t="s">
        <v>450</v>
      </c>
      <c r="B129" s="706">
        <v>120.28100000000001</v>
      </c>
      <c r="C129" s="706">
        <v>76.513999999999996</v>
      </c>
      <c r="D129" s="707">
        <v>-43.766999999999001</v>
      </c>
      <c r="E129" s="713">
        <v>0.63612706911299999</v>
      </c>
      <c r="F129" s="706">
        <v>64.239999999999995</v>
      </c>
      <c r="G129" s="707">
        <v>16.059999999999999</v>
      </c>
      <c r="H129" s="709">
        <v>8.2749999999990003</v>
      </c>
      <c r="I129" s="706">
        <v>46.402000000000001</v>
      </c>
      <c r="J129" s="707">
        <v>30.341999999999999</v>
      </c>
      <c r="K129" s="714">
        <v>0.72232254047300004</v>
      </c>
    </row>
    <row r="130" spans="1:11" ht="14.4" customHeight="1" thickBot="1" x14ac:dyDescent="0.35">
      <c r="A130" s="725" t="s">
        <v>451</v>
      </c>
      <c r="B130" s="701">
        <v>120.28100000000001</v>
      </c>
      <c r="C130" s="701">
        <v>76.513999999999996</v>
      </c>
      <c r="D130" s="702">
        <v>-43.766999999999001</v>
      </c>
      <c r="E130" s="703">
        <v>0.63612706911299999</v>
      </c>
      <c r="F130" s="701">
        <v>64.239999999999995</v>
      </c>
      <c r="G130" s="702">
        <v>16.059999999999999</v>
      </c>
      <c r="H130" s="704">
        <v>8.2749999999990003</v>
      </c>
      <c r="I130" s="701">
        <v>46.402000000000001</v>
      </c>
      <c r="J130" s="702">
        <v>30.341999999999999</v>
      </c>
      <c r="K130" s="705">
        <v>0.72232254047300004</v>
      </c>
    </row>
    <row r="131" spans="1:11" ht="14.4" customHeight="1" thickBot="1" x14ac:dyDescent="0.35">
      <c r="A131" s="727" t="s">
        <v>452</v>
      </c>
      <c r="B131" s="701">
        <v>0</v>
      </c>
      <c r="C131" s="701">
        <v>37</v>
      </c>
      <c r="D131" s="702">
        <v>37</v>
      </c>
      <c r="E131" s="711" t="s">
        <v>329</v>
      </c>
      <c r="F131" s="701">
        <v>36.96</v>
      </c>
      <c r="G131" s="702">
        <v>9.24</v>
      </c>
      <c r="H131" s="704">
        <v>2.2499999999989999</v>
      </c>
      <c r="I131" s="701">
        <v>13.75</v>
      </c>
      <c r="J131" s="702">
        <v>4.51</v>
      </c>
      <c r="K131" s="705">
        <v>0.37202380952300002</v>
      </c>
    </row>
    <row r="132" spans="1:11" ht="14.4" customHeight="1" thickBot="1" x14ac:dyDescent="0.35">
      <c r="A132" s="725" t="s">
        <v>453</v>
      </c>
      <c r="B132" s="701">
        <v>0</v>
      </c>
      <c r="C132" s="701">
        <v>37</v>
      </c>
      <c r="D132" s="702">
        <v>37</v>
      </c>
      <c r="E132" s="711" t="s">
        <v>329</v>
      </c>
      <c r="F132" s="701">
        <v>36.96</v>
      </c>
      <c r="G132" s="702">
        <v>9.24</v>
      </c>
      <c r="H132" s="704">
        <v>2.2499999999989999</v>
      </c>
      <c r="I132" s="701">
        <v>13.75</v>
      </c>
      <c r="J132" s="702">
        <v>4.51</v>
      </c>
      <c r="K132" s="705">
        <v>0.37202380952300002</v>
      </c>
    </row>
    <row r="133" spans="1:11" ht="14.4" customHeight="1" thickBot="1" x14ac:dyDescent="0.35">
      <c r="A133" s="723" t="s">
        <v>454</v>
      </c>
      <c r="B133" s="701">
        <v>17159.8</v>
      </c>
      <c r="C133" s="701">
        <v>18093.477180000002</v>
      </c>
      <c r="D133" s="702">
        <v>933.67718000003902</v>
      </c>
      <c r="E133" s="703">
        <v>1.0544107262319999</v>
      </c>
      <c r="F133" s="701">
        <v>19709.68</v>
      </c>
      <c r="G133" s="702">
        <v>4927.42</v>
      </c>
      <c r="H133" s="704">
        <v>1600.2184999999999</v>
      </c>
      <c r="I133" s="701">
        <v>4729.2828499999996</v>
      </c>
      <c r="J133" s="702">
        <v>-198.137149999992</v>
      </c>
      <c r="K133" s="705">
        <v>0.23994721629099999</v>
      </c>
    </row>
    <row r="134" spans="1:11" ht="14.4" customHeight="1" thickBot="1" x14ac:dyDescent="0.35">
      <c r="A134" s="724" t="s">
        <v>455</v>
      </c>
      <c r="B134" s="706">
        <v>4542.3000000000102</v>
      </c>
      <c r="C134" s="706">
        <v>4924.8890900000097</v>
      </c>
      <c r="D134" s="707">
        <v>382.58908999999801</v>
      </c>
      <c r="E134" s="713">
        <v>1.0842280540689999</v>
      </c>
      <c r="F134" s="706">
        <v>5355.1399999999903</v>
      </c>
      <c r="G134" s="707">
        <v>1338.7850000000001</v>
      </c>
      <c r="H134" s="709">
        <v>423.582999999999</v>
      </c>
      <c r="I134" s="706">
        <v>1251.8613499999999</v>
      </c>
      <c r="J134" s="707">
        <v>-86.923649999996996</v>
      </c>
      <c r="K134" s="714">
        <v>0.233768183464</v>
      </c>
    </row>
    <row r="135" spans="1:11" ht="14.4" customHeight="1" thickBot="1" x14ac:dyDescent="0.35">
      <c r="A135" s="725" t="s">
        <v>456</v>
      </c>
      <c r="B135" s="701">
        <v>4542.3000000000102</v>
      </c>
      <c r="C135" s="701">
        <v>4924.8890900000097</v>
      </c>
      <c r="D135" s="702">
        <v>382.58908999999801</v>
      </c>
      <c r="E135" s="703">
        <v>1.0842280540689999</v>
      </c>
      <c r="F135" s="701">
        <v>5355.1399999999903</v>
      </c>
      <c r="G135" s="702">
        <v>1338.7850000000001</v>
      </c>
      <c r="H135" s="704">
        <v>423.582999999999</v>
      </c>
      <c r="I135" s="701">
        <v>1251.8613499999999</v>
      </c>
      <c r="J135" s="702">
        <v>-86.923649999996996</v>
      </c>
      <c r="K135" s="705">
        <v>0.233768183464</v>
      </c>
    </row>
    <row r="136" spans="1:11" ht="14.4" customHeight="1" thickBot="1" x14ac:dyDescent="0.35">
      <c r="A136" s="724" t="s">
        <v>457</v>
      </c>
      <c r="B136" s="706">
        <v>12617.5</v>
      </c>
      <c r="C136" s="706">
        <v>13168.588089999999</v>
      </c>
      <c r="D136" s="707">
        <v>551.08809000003896</v>
      </c>
      <c r="E136" s="713">
        <v>1.04367648821</v>
      </c>
      <c r="F136" s="706">
        <v>14354.54</v>
      </c>
      <c r="G136" s="707">
        <v>3588.6350000000002</v>
      </c>
      <c r="H136" s="709">
        <v>1176.6355000000001</v>
      </c>
      <c r="I136" s="706">
        <v>3477.4214999999999</v>
      </c>
      <c r="J136" s="707">
        <v>-111.213499999997</v>
      </c>
      <c r="K136" s="714">
        <v>0.24225238147600001</v>
      </c>
    </row>
    <row r="137" spans="1:11" ht="14.4" customHeight="1" thickBot="1" x14ac:dyDescent="0.35">
      <c r="A137" s="725" t="s">
        <v>458</v>
      </c>
      <c r="B137" s="701">
        <v>12617.5</v>
      </c>
      <c r="C137" s="701">
        <v>13168.588089999999</v>
      </c>
      <c r="D137" s="702">
        <v>551.08809000003896</v>
      </c>
      <c r="E137" s="703">
        <v>1.04367648821</v>
      </c>
      <c r="F137" s="701">
        <v>14354.54</v>
      </c>
      <c r="G137" s="702">
        <v>3588.6350000000002</v>
      </c>
      <c r="H137" s="704">
        <v>1176.6355000000001</v>
      </c>
      <c r="I137" s="701">
        <v>3477.4214999999999</v>
      </c>
      <c r="J137" s="702">
        <v>-111.213499999997</v>
      </c>
      <c r="K137" s="705">
        <v>0.24225238147600001</v>
      </c>
    </row>
    <row r="138" spans="1:11" ht="14.4" customHeight="1" thickBot="1" x14ac:dyDescent="0.35">
      <c r="A138" s="723" t="s">
        <v>459</v>
      </c>
      <c r="B138" s="701">
        <v>0</v>
      </c>
      <c r="C138" s="701">
        <v>0</v>
      </c>
      <c r="D138" s="702">
        <v>0</v>
      </c>
      <c r="E138" s="703">
        <v>1</v>
      </c>
      <c r="F138" s="701">
        <v>249.48147</v>
      </c>
      <c r="G138" s="702">
        <v>62.3703675</v>
      </c>
      <c r="H138" s="704">
        <v>0</v>
      </c>
      <c r="I138" s="701">
        <v>0</v>
      </c>
      <c r="J138" s="702">
        <v>-62.3703675</v>
      </c>
      <c r="K138" s="705">
        <v>0</v>
      </c>
    </row>
    <row r="139" spans="1:11" ht="14.4" customHeight="1" thickBot="1" x14ac:dyDescent="0.35">
      <c r="A139" s="724" t="s">
        <v>460</v>
      </c>
      <c r="B139" s="706">
        <v>0</v>
      </c>
      <c r="C139" s="706">
        <v>0</v>
      </c>
      <c r="D139" s="707">
        <v>0</v>
      </c>
      <c r="E139" s="713">
        <v>1</v>
      </c>
      <c r="F139" s="706">
        <v>249.48147</v>
      </c>
      <c r="G139" s="707">
        <v>62.3703675</v>
      </c>
      <c r="H139" s="709">
        <v>0</v>
      </c>
      <c r="I139" s="706">
        <v>0</v>
      </c>
      <c r="J139" s="707">
        <v>-62.3703675</v>
      </c>
      <c r="K139" s="714">
        <v>0</v>
      </c>
    </row>
    <row r="140" spans="1:11" ht="14.4" customHeight="1" thickBot="1" x14ac:dyDescent="0.35">
      <c r="A140" s="725" t="s">
        <v>461</v>
      </c>
      <c r="B140" s="701">
        <v>0</v>
      </c>
      <c r="C140" s="701">
        <v>0</v>
      </c>
      <c r="D140" s="702">
        <v>0</v>
      </c>
      <c r="E140" s="703">
        <v>1</v>
      </c>
      <c r="F140" s="701">
        <v>249.48147</v>
      </c>
      <c r="G140" s="702">
        <v>62.3703675</v>
      </c>
      <c r="H140" s="704">
        <v>0</v>
      </c>
      <c r="I140" s="701">
        <v>0</v>
      </c>
      <c r="J140" s="702">
        <v>-62.3703675</v>
      </c>
      <c r="K140" s="705">
        <v>0</v>
      </c>
    </row>
    <row r="141" spans="1:11" ht="14.4" customHeight="1" thickBot="1" x14ac:dyDescent="0.35">
      <c r="A141" s="723" t="s">
        <v>462</v>
      </c>
      <c r="B141" s="701">
        <v>1009.4</v>
      </c>
      <c r="C141" s="701">
        <v>1095.2389900000001</v>
      </c>
      <c r="D141" s="702">
        <v>85.838989999998006</v>
      </c>
      <c r="E141" s="703">
        <v>1.085039617594</v>
      </c>
      <c r="F141" s="701">
        <v>1190.02</v>
      </c>
      <c r="G141" s="702">
        <v>297.505</v>
      </c>
      <c r="H141" s="704">
        <v>94.262449999999006</v>
      </c>
      <c r="I141" s="701">
        <v>278.87506999999999</v>
      </c>
      <c r="J141" s="702">
        <v>-18.629929999999</v>
      </c>
      <c r="K141" s="705">
        <v>0.23434485975</v>
      </c>
    </row>
    <row r="142" spans="1:11" ht="14.4" customHeight="1" thickBot="1" x14ac:dyDescent="0.35">
      <c r="A142" s="724" t="s">
        <v>463</v>
      </c>
      <c r="B142" s="706">
        <v>1009.4</v>
      </c>
      <c r="C142" s="706">
        <v>1095.2389900000001</v>
      </c>
      <c r="D142" s="707">
        <v>85.838989999998006</v>
      </c>
      <c r="E142" s="713">
        <v>1.085039617594</v>
      </c>
      <c r="F142" s="706">
        <v>1190.02</v>
      </c>
      <c r="G142" s="707">
        <v>297.505</v>
      </c>
      <c r="H142" s="709">
        <v>94.262449999999006</v>
      </c>
      <c r="I142" s="706">
        <v>278.87506999999999</v>
      </c>
      <c r="J142" s="707">
        <v>-18.629929999999</v>
      </c>
      <c r="K142" s="714">
        <v>0.23434485975</v>
      </c>
    </row>
    <row r="143" spans="1:11" ht="14.4" customHeight="1" thickBot="1" x14ac:dyDescent="0.35">
      <c r="A143" s="725" t="s">
        <v>464</v>
      </c>
      <c r="B143" s="701">
        <v>1009.4</v>
      </c>
      <c r="C143" s="701">
        <v>1095.2389900000001</v>
      </c>
      <c r="D143" s="702">
        <v>85.838989999998006</v>
      </c>
      <c r="E143" s="703">
        <v>1.085039617594</v>
      </c>
      <c r="F143" s="701">
        <v>1190.02</v>
      </c>
      <c r="G143" s="702">
        <v>297.505</v>
      </c>
      <c r="H143" s="704">
        <v>94.262449999999006</v>
      </c>
      <c r="I143" s="701">
        <v>278.87506999999999</v>
      </c>
      <c r="J143" s="702">
        <v>-18.629929999999</v>
      </c>
      <c r="K143" s="705">
        <v>0.23434485975</v>
      </c>
    </row>
    <row r="144" spans="1:11" ht="14.4" customHeight="1" thickBot="1" x14ac:dyDescent="0.35">
      <c r="A144" s="722" t="s">
        <v>465</v>
      </c>
      <c r="B144" s="701">
        <v>0</v>
      </c>
      <c r="C144" s="701">
        <v>132.91968</v>
      </c>
      <c r="D144" s="702">
        <v>132.91968</v>
      </c>
      <c r="E144" s="711" t="s">
        <v>329</v>
      </c>
      <c r="F144" s="701">
        <v>0</v>
      </c>
      <c r="G144" s="702">
        <v>0</v>
      </c>
      <c r="H144" s="704">
        <v>14.6</v>
      </c>
      <c r="I144" s="701">
        <v>30.248000000000001</v>
      </c>
      <c r="J144" s="702">
        <v>30.248000000000001</v>
      </c>
      <c r="K144" s="712" t="s">
        <v>329</v>
      </c>
    </row>
    <row r="145" spans="1:11" ht="14.4" customHeight="1" thickBot="1" x14ac:dyDescent="0.35">
      <c r="A145" s="723" t="s">
        <v>466</v>
      </c>
      <c r="B145" s="701">
        <v>0</v>
      </c>
      <c r="C145" s="701">
        <v>132.91968</v>
      </c>
      <c r="D145" s="702">
        <v>132.91968</v>
      </c>
      <c r="E145" s="711" t="s">
        <v>329</v>
      </c>
      <c r="F145" s="701">
        <v>0</v>
      </c>
      <c r="G145" s="702">
        <v>0</v>
      </c>
      <c r="H145" s="704">
        <v>14.6</v>
      </c>
      <c r="I145" s="701">
        <v>30.248000000000001</v>
      </c>
      <c r="J145" s="702">
        <v>30.248000000000001</v>
      </c>
      <c r="K145" s="712" t="s">
        <v>329</v>
      </c>
    </row>
    <row r="146" spans="1:11" ht="14.4" customHeight="1" thickBot="1" x14ac:dyDescent="0.35">
      <c r="A146" s="724" t="s">
        <v>467</v>
      </c>
      <c r="B146" s="706">
        <v>0</v>
      </c>
      <c r="C146" s="706">
        <v>113.31368000000001</v>
      </c>
      <c r="D146" s="707">
        <v>113.31368000000001</v>
      </c>
      <c r="E146" s="708" t="s">
        <v>329</v>
      </c>
      <c r="F146" s="706">
        <v>0</v>
      </c>
      <c r="G146" s="707">
        <v>0</v>
      </c>
      <c r="H146" s="709">
        <v>14.6</v>
      </c>
      <c r="I146" s="706">
        <v>30.248000000000001</v>
      </c>
      <c r="J146" s="707">
        <v>30.248000000000001</v>
      </c>
      <c r="K146" s="710" t="s">
        <v>329</v>
      </c>
    </row>
    <row r="147" spans="1:11" ht="14.4" customHeight="1" thickBot="1" x14ac:dyDescent="0.35">
      <c r="A147" s="725" t="s">
        <v>468</v>
      </c>
      <c r="B147" s="701">
        <v>0</v>
      </c>
      <c r="C147" s="701">
        <v>0.77349999999999997</v>
      </c>
      <c r="D147" s="702">
        <v>0.77349999999999997</v>
      </c>
      <c r="E147" s="711" t="s">
        <v>329</v>
      </c>
      <c r="F147" s="701">
        <v>0</v>
      </c>
      <c r="G147" s="702">
        <v>0</v>
      </c>
      <c r="H147" s="704">
        <v>0</v>
      </c>
      <c r="I147" s="701">
        <v>6.9119999999999999</v>
      </c>
      <c r="J147" s="702">
        <v>6.9119999999999999</v>
      </c>
      <c r="K147" s="712" t="s">
        <v>329</v>
      </c>
    </row>
    <row r="148" spans="1:11" ht="14.4" customHeight="1" thickBot="1" x14ac:dyDescent="0.35">
      <c r="A148" s="725" t="s">
        <v>469</v>
      </c>
      <c r="B148" s="701">
        <v>0</v>
      </c>
      <c r="C148" s="701">
        <v>42.86918</v>
      </c>
      <c r="D148" s="702">
        <v>42.86918</v>
      </c>
      <c r="E148" s="711" t="s">
        <v>329</v>
      </c>
      <c r="F148" s="701">
        <v>0</v>
      </c>
      <c r="G148" s="702">
        <v>0</v>
      </c>
      <c r="H148" s="704">
        <v>13.6</v>
      </c>
      <c r="I148" s="701">
        <v>13.6</v>
      </c>
      <c r="J148" s="702">
        <v>13.6</v>
      </c>
      <c r="K148" s="712" t="s">
        <v>329</v>
      </c>
    </row>
    <row r="149" spans="1:11" ht="14.4" customHeight="1" thickBot="1" x14ac:dyDescent="0.35">
      <c r="A149" s="725" t="s">
        <v>470</v>
      </c>
      <c r="B149" s="701">
        <v>0</v>
      </c>
      <c r="C149" s="701">
        <v>69.671000000000006</v>
      </c>
      <c r="D149" s="702">
        <v>69.671000000000006</v>
      </c>
      <c r="E149" s="711" t="s">
        <v>329</v>
      </c>
      <c r="F149" s="701">
        <v>0</v>
      </c>
      <c r="G149" s="702">
        <v>0</v>
      </c>
      <c r="H149" s="704">
        <v>0.99999999999900002</v>
      </c>
      <c r="I149" s="701">
        <v>9.7360000000000007</v>
      </c>
      <c r="J149" s="702">
        <v>9.7360000000000007</v>
      </c>
      <c r="K149" s="712" t="s">
        <v>329</v>
      </c>
    </row>
    <row r="150" spans="1:11" ht="14.4" customHeight="1" thickBot="1" x14ac:dyDescent="0.35">
      <c r="A150" s="727" t="s">
        <v>471</v>
      </c>
      <c r="B150" s="701">
        <v>0</v>
      </c>
      <c r="C150" s="701">
        <v>14.006</v>
      </c>
      <c r="D150" s="702">
        <v>14.006</v>
      </c>
      <c r="E150" s="711" t="s">
        <v>356</v>
      </c>
      <c r="F150" s="701">
        <v>0</v>
      </c>
      <c r="G150" s="702">
        <v>0</v>
      </c>
      <c r="H150" s="704">
        <v>0</v>
      </c>
      <c r="I150" s="701">
        <v>0</v>
      </c>
      <c r="J150" s="702">
        <v>0</v>
      </c>
      <c r="K150" s="712" t="s">
        <v>329</v>
      </c>
    </row>
    <row r="151" spans="1:11" ht="14.4" customHeight="1" thickBot="1" x14ac:dyDescent="0.35">
      <c r="A151" s="725" t="s">
        <v>472</v>
      </c>
      <c r="B151" s="701">
        <v>0</v>
      </c>
      <c r="C151" s="701">
        <v>14.006</v>
      </c>
      <c r="D151" s="702">
        <v>14.006</v>
      </c>
      <c r="E151" s="711" t="s">
        <v>356</v>
      </c>
      <c r="F151" s="701">
        <v>0</v>
      </c>
      <c r="G151" s="702">
        <v>0</v>
      </c>
      <c r="H151" s="704">
        <v>0</v>
      </c>
      <c r="I151" s="701">
        <v>0</v>
      </c>
      <c r="J151" s="702">
        <v>0</v>
      </c>
      <c r="K151" s="712" t="s">
        <v>329</v>
      </c>
    </row>
    <row r="152" spans="1:11" ht="14.4" customHeight="1" thickBot="1" x14ac:dyDescent="0.35">
      <c r="A152" s="727" t="s">
        <v>473</v>
      </c>
      <c r="B152" s="701">
        <v>0</v>
      </c>
      <c r="C152" s="701">
        <v>5.6</v>
      </c>
      <c r="D152" s="702">
        <v>5.6</v>
      </c>
      <c r="E152" s="711" t="s">
        <v>329</v>
      </c>
      <c r="F152" s="701">
        <v>0</v>
      </c>
      <c r="G152" s="702">
        <v>0</v>
      </c>
      <c r="H152" s="704">
        <v>0</v>
      </c>
      <c r="I152" s="701">
        <v>0</v>
      </c>
      <c r="J152" s="702">
        <v>0</v>
      </c>
      <c r="K152" s="712" t="s">
        <v>329</v>
      </c>
    </row>
    <row r="153" spans="1:11" ht="14.4" customHeight="1" thickBot="1" x14ac:dyDescent="0.35">
      <c r="A153" s="725" t="s">
        <v>474</v>
      </c>
      <c r="B153" s="701">
        <v>0</v>
      </c>
      <c r="C153" s="701">
        <v>5.6</v>
      </c>
      <c r="D153" s="702">
        <v>5.6</v>
      </c>
      <c r="E153" s="711" t="s">
        <v>329</v>
      </c>
      <c r="F153" s="701">
        <v>0</v>
      </c>
      <c r="G153" s="702">
        <v>0</v>
      </c>
      <c r="H153" s="704">
        <v>0</v>
      </c>
      <c r="I153" s="701">
        <v>0</v>
      </c>
      <c r="J153" s="702">
        <v>0</v>
      </c>
      <c r="K153" s="712" t="s">
        <v>329</v>
      </c>
    </row>
    <row r="154" spans="1:11" ht="14.4" customHeight="1" thickBot="1" x14ac:dyDescent="0.35">
      <c r="A154" s="722" t="s">
        <v>475</v>
      </c>
      <c r="B154" s="701">
        <v>6362.6676319958397</v>
      </c>
      <c r="C154" s="701">
        <v>6628.5718000000097</v>
      </c>
      <c r="D154" s="702">
        <v>265.90416800417</v>
      </c>
      <c r="E154" s="703">
        <v>1.0417913025450001</v>
      </c>
      <c r="F154" s="701">
        <v>4346.99999999994</v>
      </c>
      <c r="G154" s="702">
        <v>1086.74999999998</v>
      </c>
      <c r="H154" s="704">
        <v>677.75358999999798</v>
      </c>
      <c r="I154" s="701">
        <v>1703.88931</v>
      </c>
      <c r="J154" s="702">
        <v>617.13931000001696</v>
      </c>
      <c r="K154" s="705">
        <v>0.39196901541200002</v>
      </c>
    </row>
    <row r="155" spans="1:11" ht="14.4" customHeight="1" thickBot="1" x14ac:dyDescent="0.35">
      <c r="A155" s="723" t="s">
        <v>476</v>
      </c>
      <c r="B155" s="701">
        <v>6293.6676319958397</v>
      </c>
      <c r="C155" s="701">
        <v>5573.0990000000102</v>
      </c>
      <c r="D155" s="702">
        <v>-720.56863199583097</v>
      </c>
      <c r="E155" s="703">
        <v>0.88550894738499997</v>
      </c>
      <c r="F155" s="701">
        <v>4346.99999999994</v>
      </c>
      <c r="G155" s="702">
        <v>1086.74999999998</v>
      </c>
      <c r="H155" s="704">
        <v>470.84456999999901</v>
      </c>
      <c r="I155" s="701">
        <v>1413.04873</v>
      </c>
      <c r="J155" s="702">
        <v>326.29873000001697</v>
      </c>
      <c r="K155" s="705">
        <v>0.32506296986400002</v>
      </c>
    </row>
    <row r="156" spans="1:11" ht="14.4" customHeight="1" thickBot="1" x14ac:dyDescent="0.35">
      <c r="A156" s="724" t="s">
        <v>477</v>
      </c>
      <c r="B156" s="706">
        <v>6293.6676319958397</v>
      </c>
      <c r="C156" s="706">
        <v>5573.0990000000102</v>
      </c>
      <c r="D156" s="707">
        <v>-720.56863199583097</v>
      </c>
      <c r="E156" s="713">
        <v>0.88550894738499997</v>
      </c>
      <c r="F156" s="706">
        <v>4346.99999999994</v>
      </c>
      <c r="G156" s="707">
        <v>1086.74999999998</v>
      </c>
      <c r="H156" s="709">
        <v>470.84456999999901</v>
      </c>
      <c r="I156" s="706">
        <v>1413.04873</v>
      </c>
      <c r="J156" s="707">
        <v>326.29873000001697</v>
      </c>
      <c r="K156" s="714">
        <v>0.32506296986400002</v>
      </c>
    </row>
    <row r="157" spans="1:11" ht="14.4" customHeight="1" thickBot="1" x14ac:dyDescent="0.35">
      <c r="A157" s="725" t="s">
        <v>478</v>
      </c>
      <c r="B157" s="701">
        <v>525.18426062683795</v>
      </c>
      <c r="C157" s="701">
        <v>502.68000000000097</v>
      </c>
      <c r="D157" s="702">
        <v>-22.504260626836</v>
      </c>
      <c r="E157" s="703">
        <v>0.957149780916</v>
      </c>
      <c r="F157" s="701">
        <v>506.99999999999301</v>
      </c>
      <c r="G157" s="702">
        <v>126.749999999998</v>
      </c>
      <c r="H157" s="704">
        <v>42.186619999999003</v>
      </c>
      <c r="I157" s="701">
        <v>126.5599</v>
      </c>
      <c r="J157" s="702">
        <v>-0.19009999999800001</v>
      </c>
      <c r="K157" s="705">
        <v>0.24962504930900001</v>
      </c>
    </row>
    <row r="158" spans="1:11" ht="14.4" customHeight="1" thickBot="1" x14ac:dyDescent="0.35">
      <c r="A158" s="725" t="s">
        <v>479</v>
      </c>
      <c r="B158" s="701">
        <v>1787.7968464451701</v>
      </c>
      <c r="C158" s="701">
        <v>1983.24</v>
      </c>
      <c r="D158" s="702">
        <v>195.44315355483201</v>
      </c>
      <c r="E158" s="703">
        <v>1.1093206725039999</v>
      </c>
      <c r="F158" s="701">
        <v>1978.99999999997</v>
      </c>
      <c r="G158" s="702">
        <v>494.74999999999301</v>
      </c>
      <c r="H158" s="704">
        <v>165.09851</v>
      </c>
      <c r="I158" s="701">
        <v>495.80291</v>
      </c>
      <c r="J158" s="702">
        <v>1.052910000007</v>
      </c>
      <c r="K158" s="705">
        <v>0.25053204143500002</v>
      </c>
    </row>
    <row r="159" spans="1:11" ht="14.4" customHeight="1" thickBot="1" x14ac:dyDescent="0.35">
      <c r="A159" s="725" t="s">
        <v>480</v>
      </c>
      <c r="B159" s="701">
        <v>84.049121431271004</v>
      </c>
      <c r="C159" s="701">
        <v>122.916</v>
      </c>
      <c r="D159" s="702">
        <v>38.866878568729</v>
      </c>
      <c r="E159" s="703">
        <v>1.462430515713</v>
      </c>
      <c r="F159" s="701">
        <v>121.999999999998</v>
      </c>
      <c r="G159" s="702">
        <v>30.499999999999002</v>
      </c>
      <c r="H159" s="704">
        <v>10.243</v>
      </c>
      <c r="I159" s="701">
        <v>30.728999999999999</v>
      </c>
      <c r="J159" s="702">
        <v>0.22900000000000001</v>
      </c>
      <c r="K159" s="705">
        <v>0.25187704917999998</v>
      </c>
    </row>
    <row r="160" spans="1:11" ht="14.4" customHeight="1" thickBot="1" x14ac:dyDescent="0.35">
      <c r="A160" s="725" t="s">
        <v>481</v>
      </c>
      <c r="B160" s="701">
        <v>9.9984084973999998</v>
      </c>
      <c r="C160" s="701">
        <v>9.4529999999999994</v>
      </c>
      <c r="D160" s="702">
        <v>-0.54540849739999997</v>
      </c>
      <c r="E160" s="703">
        <v>0.945450468687</v>
      </c>
      <c r="F160" s="701">
        <v>10.999999999999</v>
      </c>
      <c r="G160" s="702">
        <v>2.7499999999989999</v>
      </c>
      <c r="H160" s="704">
        <v>0.79094999999899995</v>
      </c>
      <c r="I160" s="701">
        <v>2.37283</v>
      </c>
      <c r="J160" s="702">
        <v>-0.37716999999900003</v>
      </c>
      <c r="K160" s="705">
        <v>0.21571181818099999</v>
      </c>
    </row>
    <row r="161" spans="1:11" ht="14.4" customHeight="1" thickBot="1" x14ac:dyDescent="0.35">
      <c r="A161" s="725" t="s">
        <v>482</v>
      </c>
      <c r="B161" s="701">
        <v>3884.15214594287</v>
      </c>
      <c r="C161" s="701">
        <v>2954.81</v>
      </c>
      <c r="D161" s="702">
        <v>-929.34214594286902</v>
      </c>
      <c r="E161" s="703">
        <v>0.760734875714</v>
      </c>
      <c r="F161" s="701">
        <v>1727.99999999997</v>
      </c>
      <c r="G161" s="702">
        <v>431.99999999999397</v>
      </c>
      <c r="H161" s="704">
        <v>252.525489999999</v>
      </c>
      <c r="I161" s="701">
        <v>757.58409000000097</v>
      </c>
      <c r="J161" s="702">
        <v>325.584090000007</v>
      </c>
      <c r="K161" s="705">
        <v>0.43841671874999999</v>
      </c>
    </row>
    <row r="162" spans="1:11" ht="14.4" customHeight="1" thickBot="1" x14ac:dyDescent="0.35">
      <c r="A162" s="725" t="s">
        <v>483</v>
      </c>
      <c r="B162" s="701">
        <v>2.4868490522869999</v>
      </c>
      <c r="C162" s="701">
        <v>0</v>
      </c>
      <c r="D162" s="702">
        <v>-2.4868490522869999</v>
      </c>
      <c r="E162" s="703">
        <v>0</v>
      </c>
      <c r="F162" s="701">
        <v>0</v>
      </c>
      <c r="G162" s="702">
        <v>0</v>
      </c>
      <c r="H162" s="704">
        <v>0</v>
      </c>
      <c r="I162" s="701">
        <v>0</v>
      </c>
      <c r="J162" s="702">
        <v>0</v>
      </c>
      <c r="K162" s="705">
        <v>0</v>
      </c>
    </row>
    <row r="163" spans="1:11" ht="14.4" customHeight="1" thickBot="1" x14ac:dyDescent="0.35">
      <c r="A163" s="723" t="s">
        <v>484</v>
      </c>
      <c r="B163" s="701">
        <v>69</v>
      </c>
      <c r="C163" s="701">
        <v>1055.4728</v>
      </c>
      <c r="D163" s="702">
        <v>986.47280000000103</v>
      </c>
      <c r="E163" s="703">
        <v>15.296707246376</v>
      </c>
      <c r="F163" s="701">
        <v>0</v>
      </c>
      <c r="G163" s="702">
        <v>0</v>
      </c>
      <c r="H163" s="704">
        <v>206.90902</v>
      </c>
      <c r="I163" s="701">
        <v>290.84057999999999</v>
      </c>
      <c r="J163" s="702">
        <v>290.84057999999999</v>
      </c>
      <c r="K163" s="712" t="s">
        <v>329</v>
      </c>
    </row>
    <row r="164" spans="1:11" ht="14.4" customHeight="1" thickBot="1" x14ac:dyDescent="0.35">
      <c r="A164" s="724" t="s">
        <v>485</v>
      </c>
      <c r="B164" s="706">
        <v>69</v>
      </c>
      <c r="C164" s="706">
        <v>783.34362000000101</v>
      </c>
      <c r="D164" s="707">
        <v>714.34362000000101</v>
      </c>
      <c r="E164" s="713">
        <v>11.352806086956001</v>
      </c>
      <c r="F164" s="706">
        <v>0</v>
      </c>
      <c r="G164" s="707">
        <v>0</v>
      </c>
      <c r="H164" s="709">
        <v>206.90902</v>
      </c>
      <c r="I164" s="706">
        <v>290.84057999999999</v>
      </c>
      <c r="J164" s="707">
        <v>290.84057999999999</v>
      </c>
      <c r="K164" s="710" t="s">
        <v>329</v>
      </c>
    </row>
    <row r="165" spans="1:11" ht="14.4" customHeight="1" thickBot="1" x14ac:dyDescent="0.35">
      <c r="A165" s="725" t="s">
        <v>486</v>
      </c>
      <c r="B165" s="701">
        <v>69</v>
      </c>
      <c r="C165" s="701">
        <v>99.214870000000005</v>
      </c>
      <c r="D165" s="702">
        <v>30.214870000000001</v>
      </c>
      <c r="E165" s="703">
        <v>1.437896666666</v>
      </c>
      <c r="F165" s="701">
        <v>0</v>
      </c>
      <c r="G165" s="702">
        <v>0</v>
      </c>
      <c r="H165" s="704">
        <v>8.8489599999989998</v>
      </c>
      <c r="I165" s="701">
        <v>16.724609999999998</v>
      </c>
      <c r="J165" s="702">
        <v>16.724609999999998</v>
      </c>
      <c r="K165" s="712" t="s">
        <v>356</v>
      </c>
    </row>
    <row r="166" spans="1:11" ht="14.4" customHeight="1" thickBot="1" x14ac:dyDescent="0.35">
      <c r="A166" s="725" t="s">
        <v>487</v>
      </c>
      <c r="B166" s="701">
        <v>0</v>
      </c>
      <c r="C166" s="701">
        <v>684.12875000000099</v>
      </c>
      <c r="D166" s="702">
        <v>684.12875000000099</v>
      </c>
      <c r="E166" s="711" t="s">
        <v>329</v>
      </c>
      <c r="F166" s="701">
        <v>0</v>
      </c>
      <c r="G166" s="702">
        <v>0</v>
      </c>
      <c r="H166" s="704">
        <v>198.06005999999999</v>
      </c>
      <c r="I166" s="701">
        <v>274.11597</v>
      </c>
      <c r="J166" s="702">
        <v>274.11597</v>
      </c>
      <c r="K166" s="712" t="s">
        <v>329</v>
      </c>
    </row>
    <row r="167" spans="1:11" ht="14.4" customHeight="1" thickBot="1" x14ac:dyDescent="0.35">
      <c r="A167" s="724" t="s">
        <v>488</v>
      </c>
      <c r="B167" s="706">
        <v>0</v>
      </c>
      <c r="C167" s="706">
        <v>25.760899999999999</v>
      </c>
      <c r="D167" s="707">
        <v>25.760899999999999</v>
      </c>
      <c r="E167" s="708" t="s">
        <v>329</v>
      </c>
      <c r="F167" s="706">
        <v>0</v>
      </c>
      <c r="G167" s="707">
        <v>0</v>
      </c>
      <c r="H167" s="709">
        <v>0</v>
      </c>
      <c r="I167" s="706">
        <v>0</v>
      </c>
      <c r="J167" s="707">
        <v>0</v>
      </c>
      <c r="K167" s="710" t="s">
        <v>329</v>
      </c>
    </row>
    <row r="168" spans="1:11" ht="14.4" customHeight="1" thickBot="1" x14ac:dyDescent="0.35">
      <c r="A168" s="725" t="s">
        <v>489</v>
      </c>
      <c r="B168" s="701">
        <v>0</v>
      </c>
      <c r="C168" s="701">
        <v>25.760899999999999</v>
      </c>
      <c r="D168" s="702">
        <v>25.760899999999999</v>
      </c>
      <c r="E168" s="711" t="s">
        <v>329</v>
      </c>
      <c r="F168" s="701">
        <v>0</v>
      </c>
      <c r="G168" s="702">
        <v>0</v>
      </c>
      <c r="H168" s="704">
        <v>0</v>
      </c>
      <c r="I168" s="701">
        <v>0</v>
      </c>
      <c r="J168" s="702">
        <v>0</v>
      </c>
      <c r="K168" s="712" t="s">
        <v>329</v>
      </c>
    </row>
    <row r="169" spans="1:11" ht="14.4" customHeight="1" thickBot="1" x14ac:dyDescent="0.35">
      <c r="A169" s="724" t="s">
        <v>490</v>
      </c>
      <c r="B169" s="706">
        <v>0</v>
      </c>
      <c r="C169" s="706">
        <v>242.87827999999999</v>
      </c>
      <c r="D169" s="707">
        <v>242.87827999999999</v>
      </c>
      <c r="E169" s="708" t="s">
        <v>329</v>
      </c>
      <c r="F169" s="706">
        <v>0</v>
      </c>
      <c r="G169" s="707">
        <v>0</v>
      </c>
      <c r="H169" s="709">
        <v>0</v>
      </c>
      <c r="I169" s="706">
        <v>0</v>
      </c>
      <c r="J169" s="707">
        <v>0</v>
      </c>
      <c r="K169" s="710" t="s">
        <v>329</v>
      </c>
    </row>
    <row r="170" spans="1:11" ht="14.4" customHeight="1" thickBot="1" x14ac:dyDescent="0.35">
      <c r="A170" s="725" t="s">
        <v>491</v>
      </c>
      <c r="B170" s="701">
        <v>0</v>
      </c>
      <c r="C170" s="701">
        <v>67.760000000000005</v>
      </c>
      <c r="D170" s="702">
        <v>67.760000000000005</v>
      </c>
      <c r="E170" s="711" t="s">
        <v>356</v>
      </c>
      <c r="F170" s="701">
        <v>0</v>
      </c>
      <c r="G170" s="702">
        <v>0</v>
      </c>
      <c r="H170" s="704">
        <v>0</v>
      </c>
      <c r="I170" s="701">
        <v>0</v>
      </c>
      <c r="J170" s="702">
        <v>0</v>
      </c>
      <c r="K170" s="712" t="s">
        <v>329</v>
      </c>
    </row>
    <row r="171" spans="1:11" ht="14.4" customHeight="1" thickBot="1" x14ac:dyDescent="0.35">
      <c r="A171" s="725" t="s">
        <v>492</v>
      </c>
      <c r="B171" s="701">
        <v>0</v>
      </c>
      <c r="C171" s="701">
        <v>175.11828</v>
      </c>
      <c r="D171" s="702">
        <v>175.11828</v>
      </c>
      <c r="E171" s="711" t="s">
        <v>329</v>
      </c>
      <c r="F171" s="701">
        <v>0</v>
      </c>
      <c r="G171" s="702">
        <v>0</v>
      </c>
      <c r="H171" s="704">
        <v>0</v>
      </c>
      <c r="I171" s="701">
        <v>0</v>
      </c>
      <c r="J171" s="702">
        <v>0</v>
      </c>
      <c r="K171" s="712" t="s">
        <v>329</v>
      </c>
    </row>
    <row r="172" spans="1:11" ht="14.4" customHeight="1" thickBot="1" x14ac:dyDescent="0.35">
      <c r="A172" s="724" t="s">
        <v>493</v>
      </c>
      <c r="B172" s="706">
        <v>0</v>
      </c>
      <c r="C172" s="706">
        <v>3.49</v>
      </c>
      <c r="D172" s="707">
        <v>3.49</v>
      </c>
      <c r="E172" s="708" t="s">
        <v>356</v>
      </c>
      <c r="F172" s="706">
        <v>0</v>
      </c>
      <c r="G172" s="707">
        <v>0</v>
      </c>
      <c r="H172" s="709">
        <v>0</v>
      </c>
      <c r="I172" s="706">
        <v>0</v>
      </c>
      <c r="J172" s="707">
        <v>0</v>
      </c>
      <c r="K172" s="710" t="s">
        <v>329</v>
      </c>
    </row>
    <row r="173" spans="1:11" ht="14.4" customHeight="1" thickBot="1" x14ac:dyDescent="0.35">
      <c r="A173" s="725" t="s">
        <v>494</v>
      </c>
      <c r="B173" s="701">
        <v>0</v>
      </c>
      <c r="C173" s="701">
        <v>3.49</v>
      </c>
      <c r="D173" s="702">
        <v>3.49</v>
      </c>
      <c r="E173" s="711" t="s">
        <v>356</v>
      </c>
      <c r="F173" s="701">
        <v>0</v>
      </c>
      <c r="G173" s="702">
        <v>0</v>
      </c>
      <c r="H173" s="704">
        <v>0</v>
      </c>
      <c r="I173" s="701">
        <v>0</v>
      </c>
      <c r="J173" s="702">
        <v>0</v>
      </c>
      <c r="K173" s="712" t="s">
        <v>329</v>
      </c>
    </row>
    <row r="174" spans="1:11" ht="14.4" customHeight="1" thickBot="1" x14ac:dyDescent="0.35">
      <c r="A174" s="722" t="s">
        <v>495</v>
      </c>
      <c r="B174" s="701">
        <v>0</v>
      </c>
      <c r="C174" s="701">
        <v>0.39352999999999999</v>
      </c>
      <c r="D174" s="702">
        <v>0.39352999999999999</v>
      </c>
      <c r="E174" s="711" t="s">
        <v>356</v>
      </c>
      <c r="F174" s="701">
        <v>0</v>
      </c>
      <c r="G174" s="702">
        <v>0</v>
      </c>
      <c r="H174" s="704">
        <v>0</v>
      </c>
      <c r="I174" s="701">
        <v>0</v>
      </c>
      <c r="J174" s="702">
        <v>0</v>
      </c>
      <c r="K174" s="712" t="s">
        <v>329</v>
      </c>
    </row>
    <row r="175" spans="1:11" ht="14.4" customHeight="1" thickBot="1" x14ac:dyDescent="0.35">
      <c r="A175" s="723" t="s">
        <v>496</v>
      </c>
      <c r="B175" s="701">
        <v>0</v>
      </c>
      <c r="C175" s="701">
        <v>0.39352999999999999</v>
      </c>
      <c r="D175" s="702">
        <v>0.39352999999999999</v>
      </c>
      <c r="E175" s="711" t="s">
        <v>356</v>
      </c>
      <c r="F175" s="701">
        <v>0</v>
      </c>
      <c r="G175" s="702">
        <v>0</v>
      </c>
      <c r="H175" s="704">
        <v>0</v>
      </c>
      <c r="I175" s="701">
        <v>0</v>
      </c>
      <c r="J175" s="702">
        <v>0</v>
      </c>
      <c r="K175" s="712" t="s">
        <v>329</v>
      </c>
    </row>
    <row r="176" spans="1:11" ht="14.4" customHeight="1" thickBot="1" x14ac:dyDescent="0.35">
      <c r="A176" s="724" t="s">
        <v>497</v>
      </c>
      <c r="B176" s="706">
        <v>0</v>
      </c>
      <c r="C176" s="706">
        <v>0.39352999999999999</v>
      </c>
      <c r="D176" s="707">
        <v>0.39352999999999999</v>
      </c>
      <c r="E176" s="708" t="s">
        <v>356</v>
      </c>
      <c r="F176" s="706">
        <v>0</v>
      </c>
      <c r="G176" s="707">
        <v>0</v>
      </c>
      <c r="H176" s="709">
        <v>0</v>
      </c>
      <c r="I176" s="706">
        <v>0</v>
      </c>
      <c r="J176" s="707">
        <v>0</v>
      </c>
      <c r="K176" s="710" t="s">
        <v>329</v>
      </c>
    </row>
    <row r="177" spans="1:11" ht="14.4" customHeight="1" thickBot="1" x14ac:dyDescent="0.35">
      <c r="A177" s="725" t="s">
        <v>498</v>
      </c>
      <c r="B177" s="701">
        <v>0</v>
      </c>
      <c r="C177" s="701">
        <v>0.39352999999999999</v>
      </c>
      <c r="D177" s="702">
        <v>0.39352999999999999</v>
      </c>
      <c r="E177" s="711" t="s">
        <v>356</v>
      </c>
      <c r="F177" s="701">
        <v>0</v>
      </c>
      <c r="G177" s="702">
        <v>0</v>
      </c>
      <c r="H177" s="704">
        <v>0</v>
      </c>
      <c r="I177" s="701">
        <v>0</v>
      </c>
      <c r="J177" s="702">
        <v>0</v>
      </c>
      <c r="K177" s="712" t="s">
        <v>329</v>
      </c>
    </row>
    <row r="178" spans="1:11" ht="14.4" customHeight="1" thickBot="1" x14ac:dyDescent="0.35">
      <c r="A178" s="721" t="s">
        <v>499</v>
      </c>
      <c r="B178" s="701">
        <v>125736.748811364</v>
      </c>
      <c r="C178" s="701">
        <v>146766.11382</v>
      </c>
      <c r="D178" s="702">
        <v>21029.365008636101</v>
      </c>
      <c r="E178" s="703">
        <v>1.1672491551390001</v>
      </c>
      <c r="F178" s="701">
        <v>154925.13960842899</v>
      </c>
      <c r="G178" s="702">
        <v>38731.284902107298</v>
      </c>
      <c r="H178" s="704">
        <v>9229.0611499999995</v>
      </c>
      <c r="I178" s="701">
        <v>32936.541149999997</v>
      </c>
      <c r="J178" s="702">
        <v>-5794.7437521072898</v>
      </c>
      <c r="K178" s="705">
        <v>0.212596491655</v>
      </c>
    </row>
    <row r="179" spans="1:11" ht="14.4" customHeight="1" thickBot="1" x14ac:dyDescent="0.35">
      <c r="A179" s="722" t="s">
        <v>500</v>
      </c>
      <c r="B179" s="701">
        <v>125459.15361924301</v>
      </c>
      <c r="C179" s="701">
        <v>146605.55257</v>
      </c>
      <c r="D179" s="702">
        <v>21146.398950757</v>
      </c>
      <c r="E179" s="703">
        <v>1.1685520612939999</v>
      </c>
      <c r="F179" s="701">
        <v>154826.87695103299</v>
      </c>
      <c r="G179" s="702">
        <v>38706.719237758298</v>
      </c>
      <c r="H179" s="704">
        <v>9222.4476099999993</v>
      </c>
      <c r="I179" s="701">
        <v>32915.692490000001</v>
      </c>
      <c r="J179" s="702">
        <v>-5791.0267477583502</v>
      </c>
      <c r="K179" s="705">
        <v>0.21259676057599999</v>
      </c>
    </row>
    <row r="180" spans="1:11" ht="14.4" customHeight="1" thickBot="1" x14ac:dyDescent="0.35">
      <c r="A180" s="723" t="s">
        <v>501</v>
      </c>
      <c r="B180" s="701">
        <v>125459.15361924301</v>
      </c>
      <c r="C180" s="701">
        <v>146605.55257</v>
      </c>
      <c r="D180" s="702">
        <v>21146.398950757</v>
      </c>
      <c r="E180" s="703">
        <v>1.1685520612939999</v>
      </c>
      <c r="F180" s="701">
        <v>154826.87695103299</v>
      </c>
      <c r="G180" s="702">
        <v>38706.719237758298</v>
      </c>
      <c r="H180" s="704">
        <v>9222.4476099999993</v>
      </c>
      <c r="I180" s="701">
        <v>32915.692490000001</v>
      </c>
      <c r="J180" s="702">
        <v>-5791.0267477583502</v>
      </c>
      <c r="K180" s="705">
        <v>0.21259676057599999</v>
      </c>
    </row>
    <row r="181" spans="1:11" ht="14.4" customHeight="1" thickBot="1" x14ac:dyDescent="0.35">
      <c r="A181" s="724" t="s">
        <v>502</v>
      </c>
      <c r="B181" s="706">
        <v>207.23327640504399</v>
      </c>
      <c r="C181" s="706">
        <v>648.34222</v>
      </c>
      <c r="D181" s="707">
        <v>441.10894359495597</v>
      </c>
      <c r="E181" s="713">
        <v>3.1285623199470001</v>
      </c>
      <c r="F181" s="706">
        <v>617.95305263268096</v>
      </c>
      <c r="G181" s="707">
        <v>154.48826315817001</v>
      </c>
      <c r="H181" s="709">
        <v>27.85473</v>
      </c>
      <c r="I181" s="706">
        <v>88.216650000000001</v>
      </c>
      <c r="J181" s="707">
        <v>-66.271613158169998</v>
      </c>
      <c r="K181" s="714">
        <v>0.142756233057</v>
      </c>
    </row>
    <row r="182" spans="1:11" ht="14.4" customHeight="1" thickBot="1" x14ac:dyDescent="0.35">
      <c r="A182" s="725" t="s">
        <v>503</v>
      </c>
      <c r="B182" s="701">
        <v>1.0332534051010001</v>
      </c>
      <c r="C182" s="701">
        <v>10.192550000000001</v>
      </c>
      <c r="D182" s="702">
        <v>9.1592965948980005</v>
      </c>
      <c r="E182" s="703">
        <v>9.8645210842549993</v>
      </c>
      <c r="F182" s="701">
        <v>10.276540660295</v>
      </c>
      <c r="G182" s="702">
        <v>2.5691351650729999</v>
      </c>
      <c r="H182" s="704">
        <v>5.6210000000000003E-2</v>
      </c>
      <c r="I182" s="701">
        <v>0.12234</v>
      </c>
      <c r="J182" s="702">
        <v>-2.446795165073</v>
      </c>
      <c r="K182" s="705">
        <v>1.1904784308E-2</v>
      </c>
    </row>
    <row r="183" spans="1:11" ht="14.4" customHeight="1" thickBot="1" x14ac:dyDescent="0.35">
      <c r="A183" s="725" t="s">
        <v>504</v>
      </c>
      <c r="B183" s="701">
        <v>0.319514780326</v>
      </c>
      <c r="C183" s="701">
        <v>2.0310000000000001</v>
      </c>
      <c r="D183" s="702">
        <v>1.7114852196729999</v>
      </c>
      <c r="E183" s="703">
        <v>6.3565134543299999</v>
      </c>
      <c r="F183" s="701">
        <v>2.5897068776849999</v>
      </c>
      <c r="G183" s="702">
        <v>0.64742671942100005</v>
      </c>
      <c r="H183" s="704">
        <v>0.88751999999999998</v>
      </c>
      <c r="I183" s="701">
        <v>1.6215200000000001</v>
      </c>
      <c r="J183" s="702">
        <v>0.97409328057800004</v>
      </c>
      <c r="K183" s="705">
        <v>0.62614036127799999</v>
      </c>
    </row>
    <row r="184" spans="1:11" ht="14.4" customHeight="1" thickBot="1" x14ac:dyDescent="0.35">
      <c r="A184" s="725" t="s">
        <v>505</v>
      </c>
      <c r="B184" s="701">
        <v>202.815565657744</v>
      </c>
      <c r="C184" s="701">
        <v>633.72398999999996</v>
      </c>
      <c r="D184" s="702">
        <v>430.90842434225601</v>
      </c>
      <c r="E184" s="703">
        <v>3.1246319183870002</v>
      </c>
      <c r="F184" s="701">
        <v>603.14510812523304</v>
      </c>
      <c r="G184" s="702">
        <v>150.786277031308</v>
      </c>
      <c r="H184" s="704">
        <v>26.911000000000001</v>
      </c>
      <c r="I184" s="701">
        <v>86.400049999999993</v>
      </c>
      <c r="J184" s="702">
        <v>-64.386227031307996</v>
      </c>
      <c r="K184" s="705">
        <v>0.14324919299800001</v>
      </c>
    </row>
    <row r="185" spans="1:11" ht="14.4" customHeight="1" thickBot="1" x14ac:dyDescent="0.35">
      <c r="A185" s="725" t="s">
        <v>506</v>
      </c>
      <c r="B185" s="701">
        <v>3.0649425618719999</v>
      </c>
      <c r="C185" s="701">
        <v>2.3946800000000001</v>
      </c>
      <c r="D185" s="702">
        <v>-0.67026256187199995</v>
      </c>
      <c r="E185" s="703">
        <v>0.78131317362599995</v>
      </c>
      <c r="F185" s="701">
        <v>1.941696969466</v>
      </c>
      <c r="G185" s="702">
        <v>0.48542424236600001</v>
      </c>
      <c r="H185" s="704">
        <v>0</v>
      </c>
      <c r="I185" s="701">
        <v>7.2739999998999993E-2</v>
      </c>
      <c r="J185" s="702">
        <v>-0.41268424236599999</v>
      </c>
      <c r="K185" s="705">
        <v>3.7462076288000003E-2</v>
      </c>
    </row>
    <row r="186" spans="1:11" ht="14.4" customHeight="1" thickBot="1" x14ac:dyDescent="0.35">
      <c r="A186" s="724" t="s">
        <v>507</v>
      </c>
      <c r="B186" s="706">
        <v>1149.2374164156899</v>
      </c>
      <c r="C186" s="706">
        <v>1877.2689800000001</v>
      </c>
      <c r="D186" s="707">
        <v>728.03156358430601</v>
      </c>
      <c r="E186" s="713">
        <v>1.633491002977</v>
      </c>
      <c r="F186" s="706">
        <v>0</v>
      </c>
      <c r="G186" s="707">
        <v>0</v>
      </c>
      <c r="H186" s="709">
        <v>0</v>
      </c>
      <c r="I186" s="706">
        <v>0</v>
      </c>
      <c r="J186" s="707">
        <v>0</v>
      </c>
      <c r="K186" s="710" t="s">
        <v>329</v>
      </c>
    </row>
    <row r="187" spans="1:11" ht="14.4" customHeight="1" thickBot="1" x14ac:dyDescent="0.35">
      <c r="A187" s="725" t="s">
        <v>508</v>
      </c>
      <c r="B187" s="701">
        <v>1149.2374164156899</v>
      </c>
      <c r="C187" s="701">
        <v>1877.2689800000001</v>
      </c>
      <c r="D187" s="702">
        <v>728.03156358430601</v>
      </c>
      <c r="E187" s="703">
        <v>1.633491002977</v>
      </c>
      <c r="F187" s="701">
        <v>0</v>
      </c>
      <c r="G187" s="702">
        <v>0</v>
      </c>
      <c r="H187" s="704">
        <v>0</v>
      </c>
      <c r="I187" s="701">
        <v>0</v>
      </c>
      <c r="J187" s="702">
        <v>0</v>
      </c>
      <c r="K187" s="712" t="s">
        <v>329</v>
      </c>
    </row>
    <row r="188" spans="1:11" ht="14.4" customHeight="1" thickBot="1" x14ac:dyDescent="0.35">
      <c r="A188" s="727" t="s">
        <v>509</v>
      </c>
      <c r="B188" s="701">
        <v>101.199122203996</v>
      </c>
      <c r="C188" s="701">
        <v>448.16874999999999</v>
      </c>
      <c r="D188" s="702">
        <v>346.96962779600398</v>
      </c>
      <c r="E188" s="703">
        <v>4.4285833734460001</v>
      </c>
      <c r="F188" s="701">
        <v>1834.7465098891701</v>
      </c>
      <c r="G188" s="702">
        <v>458.686627472292</v>
      </c>
      <c r="H188" s="704">
        <v>83.28098</v>
      </c>
      <c r="I188" s="701">
        <v>642.15346</v>
      </c>
      <c r="J188" s="702">
        <v>183.46683252770899</v>
      </c>
      <c r="K188" s="705">
        <v>0.34999573866900002</v>
      </c>
    </row>
    <row r="189" spans="1:11" ht="14.4" customHeight="1" thickBot="1" x14ac:dyDescent="0.35">
      <c r="A189" s="725" t="s">
        <v>510</v>
      </c>
      <c r="B189" s="701">
        <v>0</v>
      </c>
      <c r="C189" s="701">
        <v>0</v>
      </c>
      <c r="D189" s="702">
        <v>0</v>
      </c>
      <c r="E189" s="703">
        <v>1</v>
      </c>
      <c r="F189" s="701">
        <v>1834.7465098891701</v>
      </c>
      <c r="G189" s="702">
        <v>458.686627472292</v>
      </c>
      <c r="H189" s="704">
        <v>83.28098</v>
      </c>
      <c r="I189" s="701">
        <v>642.15346</v>
      </c>
      <c r="J189" s="702">
        <v>183.46683252770899</v>
      </c>
      <c r="K189" s="705">
        <v>0.34999573866900002</v>
      </c>
    </row>
    <row r="190" spans="1:11" ht="14.4" customHeight="1" thickBot="1" x14ac:dyDescent="0.35">
      <c r="A190" s="725" t="s">
        <v>511</v>
      </c>
      <c r="B190" s="701">
        <v>0</v>
      </c>
      <c r="C190" s="701">
        <v>1.1696299999999999</v>
      </c>
      <c r="D190" s="702">
        <v>1.1696299999999999</v>
      </c>
      <c r="E190" s="711" t="s">
        <v>329</v>
      </c>
      <c r="F190" s="701">
        <v>0</v>
      </c>
      <c r="G190" s="702">
        <v>0</v>
      </c>
      <c r="H190" s="704">
        <v>0</v>
      </c>
      <c r="I190" s="701">
        <v>0</v>
      </c>
      <c r="J190" s="702">
        <v>0</v>
      </c>
      <c r="K190" s="712" t="s">
        <v>329</v>
      </c>
    </row>
    <row r="191" spans="1:11" ht="14.4" customHeight="1" thickBot="1" x14ac:dyDescent="0.35">
      <c r="A191" s="725" t="s">
        <v>512</v>
      </c>
      <c r="B191" s="701">
        <v>101.199122203996</v>
      </c>
      <c r="C191" s="701">
        <v>446.99912</v>
      </c>
      <c r="D191" s="702">
        <v>345.79999779600399</v>
      </c>
      <c r="E191" s="703">
        <v>4.4170256644999997</v>
      </c>
      <c r="F191" s="701">
        <v>0</v>
      </c>
      <c r="G191" s="702">
        <v>0</v>
      </c>
      <c r="H191" s="704">
        <v>0</v>
      </c>
      <c r="I191" s="701">
        <v>0</v>
      </c>
      <c r="J191" s="702">
        <v>0</v>
      </c>
      <c r="K191" s="712" t="s">
        <v>329</v>
      </c>
    </row>
    <row r="192" spans="1:11" ht="14.4" customHeight="1" thickBot="1" x14ac:dyDescent="0.35">
      <c r="A192" s="724" t="s">
        <v>513</v>
      </c>
      <c r="B192" s="706">
        <v>0</v>
      </c>
      <c r="C192" s="706">
        <v>0</v>
      </c>
      <c r="D192" s="707">
        <v>0</v>
      </c>
      <c r="E192" s="708" t="s">
        <v>329</v>
      </c>
      <c r="F192" s="706">
        <v>0</v>
      </c>
      <c r="G192" s="707">
        <v>0</v>
      </c>
      <c r="H192" s="709">
        <v>0</v>
      </c>
      <c r="I192" s="706">
        <v>-34.116239999999003</v>
      </c>
      <c r="J192" s="707">
        <v>-34.116239999999003</v>
      </c>
      <c r="K192" s="710" t="s">
        <v>356</v>
      </c>
    </row>
    <row r="193" spans="1:11" ht="14.4" customHeight="1" thickBot="1" x14ac:dyDescent="0.35">
      <c r="A193" s="725" t="s">
        <v>514</v>
      </c>
      <c r="B193" s="701">
        <v>0</v>
      </c>
      <c r="C193" s="701">
        <v>0</v>
      </c>
      <c r="D193" s="702">
        <v>0</v>
      </c>
      <c r="E193" s="703">
        <v>1</v>
      </c>
      <c r="F193" s="701">
        <v>0</v>
      </c>
      <c r="G193" s="702">
        <v>0</v>
      </c>
      <c r="H193" s="704">
        <v>0</v>
      </c>
      <c r="I193" s="701">
        <v>-34.116239999999003</v>
      </c>
      <c r="J193" s="702">
        <v>-34.116239999999003</v>
      </c>
      <c r="K193" s="712" t="s">
        <v>356</v>
      </c>
    </row>
    <row r="194" spans="1:11" ht="14.4" customHeight="1" thickBot="1" x14ac:dyDescent="0.35">
      <c r="A194" s="724" t="s">
        <v>515</v>
      </c>
      <c r="B194" s="706">
        <v>0</v>
      </c>
      <c r="C194" s="706">
        <v>7.4700000000000003E-2</v>
      </c>
      <c r="D194" s="707">
        <v>7.4700000000000003E-2</v>
      </c>
      <c r="E194" s="708" t="s">
        <v>356</v>
      </c>
      <c r="F194" s="706">
        <v>7.8289552494999998E-2</v>
      </c>
      <c r="G194" s="707">
        <v>1.9572388122999999E-2</v>
      </c>
      <c r="H194" s="709">
        <v>0</v>
      </c>
      <c r="I194" s="706">
        <v>0</v>
      </c>
      <c r="J194" s="707">
        <v>-1.9572388122999999E-2</v>
      </c>
      <c r="K194" s="714">
        <v>0</v>
      </c>
    </row>
    <row r="195" spans="1:11" ht="14.4" customHeight="1" thickBot="1" x14ac:dyDescent="0.35">
      <c r="A195" s="725" t="s">
        <v>516</v>
      </c>
      <c r="B195" s="701">
        <v>0</v>
      </c>
      <c r="C195" s="701">
        <v>7.4700000000000003E-2</v>
      </c>
      <c r="D195" s="702">
        <v>7.4700000000000003E-2</v>
      </c>
      <c r="E195" s="711" t="s">
        <v>356</v>
      </c>
      <c r="F195" s="701">
        <v>7.8289552494999998E-2</v>
      </c>
      <c r="G195" s="702">
        <v>1.9572388122999999E-2</v>
      </c>
      <c r="H195" s="704">
        <v>0</v>
      </c>
      <c r="I195" s="701">
        <v>0</v>
      </c>
      <c r="J195" s="702">
        <v>-1.9572388122999999E-2</v>
      </c>
      <c r="K195" s="705">
        <v>0</v>
      </c>
    </row>
    <row r="196" spans="1:11" ht="14.4" customHeight="1" thickBot="1" x14ac:dyDescent="0.35">
      <c r="A196" s="724" t="s">
        <v>517</v>
      </c>
      <c r="B196" s="706">
        <v>124001.48380421801</v>
      </c>
      <c r="C196" s="706">
        <v>138824.29430000001</v>
      </c>
      <c r="D196" s="707">
        <v>14822.8104957817</v>
      </c>
      <c r="E196" s="713">
        <v>1.1195373639170001</v>
      </c>
      <c r="F196" s="706">
        <v>152374.09909895901</v>
      </c>
      <c r="G196" s="707">
        <v>38093.524774739803</v>
      </c>
      <c r="H196" s="709">
        <v>8896.8728900000006</v>
      </c>
      <c r="I196" s="706">
        <v>30240.028320000001</v>
      </c>
      <c r="J196" s="707">
        <v>-7853.4964547397703</v>
      </c>
      <c r="K196" s="714">
        <v>0.19845911148100001</v>
      </c>
    </row>
    <row r="197" spans="1:11" ht="14.4" customHeight="1" thickBot="1" x14ac:dyDescent="0.35">
      <c r="A197" s="725" t="s">
        <v>518</v>
      </c>
      <c r="B197" s="701">
        <v>55765.752827095901</v>
      </c>
      <c r="C197" s="701">
        <v>63177.091560000001</v>
      </c>
      <c r="D197" s="702">
        <v>7411.3387329041398</v>
      </c>
      <c r="E197" s="703">
        <v>1.132901258517</v>
      </c>
      <c r="F197" s="701">
        <v>0</v>
      </c>
      <c r="G197" s="702">
        <v>0</v>
      </c>
      <c r="H197" s="704">
        <v>0</v>
      </c>
      <c r="I197" s="701">
        <v>0</v>
      </c>
      <c r="J197" s="702">
        <v>0</v>
      </c>
      <c r="K197" s="712" t="s">
        <v>329</v>
      </c>
    </row>
    <row r="198" spans="1:11" ht="14.4" customHeight="1" thickBot="1" x14ac:dyDescent="0.35">
      <c r="A198" s="725" t="s">
        <v>519</v>
      </c>
      <c r="B198" s="701">
        <v>68235.730977122395</v>
      </c>
      <c r="C198" s="701">
        <v>75647.202739999993</v>
      </c>
      <c r="D198" s="702">
        <v>7411.4717628775697</v>
      </c>
      <c r="E198" s="703">
        <v>1.1086157011390001</v>
      </c>
      <c r="F198" s="701">
        <v>152374.09909895901</v>
      </c>
      <c r="G198" s="702">
        <v>38093.524774739803</v>
      </c>
      <c r="H198" s="704">
        <v>8896.8728900000006</v>
      </c>
      <c r="I198" s="701">
        <v>30240.028320000001</v>
      </c>
      <c r="J198" s="702">
        <v>-7853.4964547397703</v>
      </c>
      <c r="K198" s="705">
        <v>0.19845911148100001</v>
      </c>
    </row>
    <row r="199" spans="1:11" ht="14.4" customHeight="1" thickBot="1" x14ac:dyDescent="0.35">
      <c r="A199" s="724" t="s">
        <v>520</v>
      </c>
      <c r="B199" s="706">
        <v>0</v>
      </c>
      <c r="C199" s="706">
        <v>4807.40362</v>
      </c>
      <c r="D199" s="707">
        <v>4807.40362</v>
      </c>
      <c r="E199" s="708" t="s">
        <v>329</v>
      </c>
      <c r="F199" s="706">
        <v>0</v>
      </c>
      <c r="G199" s="707">
        <v>0</v>
      </c>
      <c r="H199" s="709">
        <v>214.43901</v>
      </c>
      <c r="I199" s="706">
        <v>1979.4103</v>
      </c>
      <c r="J199" s="707">
        <v>1979.4103</v>
      </c>
      <c r="K199" s="710" t="s">
        <v>329</v>
      </c>
    </row>
    <row r="200" spans="1:11" ht="14.4" customHeight="1" thickBot="1" x14ac:dyDescent="0.35">
      <c r="A200" s="725" t="s">
        <v>521</v>
      </c>
      <c r="B200" s="701">
        <v>0</v>
      </c>
      <c r="C200" s="701">
        <v>1737.4284299999999</v>
      </c>
      <c r="D200" s="702">
        <v>1737.4284299999999</v>
      </c>
      <c r="E200" s="711" t="s">
        <v>329</v>
      </c>
      <c r="F200" s="701">
        <v>0</v>
      </c>
      <c r="G200" s="702">
        <v>0</v>
      </c>
      <c r="H200" s="704">
        <v>0</v>
      </c>
      <c r="I200" s="701">
        <v>0</v>
      </c>
      <c r="J200" s="702">
        <v>0</v>
      </c>
      <c r="K200" s="712" t="s">
        <v>329</v>
      </c>
    </row>
    <row r="201" spans="1:11" ht="14.4" customHeight="1" thickBot="1" x14ac:dyDescent="0.35">
      <c r="A201" s="725" t="s">
        <v>522</v>
      </c>
      <c r="B201" s="701">
        <v>0</v>
      </c>
      <c r="C201" s="701">
        <v>3069.9751900000001</v>
      </c>
      <c r="D201" s="702">
        <v>3069.9751900000001</v>
      </c>
      <c r="E201" s="711" t="s">
        <v>329</v>
      </c>
      <c r="F201" s="701">
        <v>0</v>
      </c>
      <c r="G201" s="702">
        <v>0</v>
      </c>
      <c r="H201" s="704">
        <v>214.43901</v>
      </c>
      <c r="I201" s="701">
        <v>1979.4103</v>
      </c>
      <c r="J201" s="702">
        <v>1979.4103</v>
      </c>
      <c r="K201" s="712" t="s">
        <v>329</v>
      </c>
    </row>
    <row r="202" spans="1:11" ht="14.4" customHeight="1" thickBot="1" x14ac:dyDescent="0.35">
      <c r="A202" s="722" t="s">
        <v>523</v>
      </c>
      <c r="B202" s="701">
        <v>11.341063210762</v>
      </c>
      <c r="C202" s="701">
        <v>57.777250000000002</v>
      </c>
      <c r="D202" s="702">
        <v>46.436186789236999</v>
      </c>
      <c r="E202" s="703">
        <v>5.0945179412429997</v>
      </c>
      <c r="F202" s="701">
        <v>0.66018112757199998</v>
      </c>
      <c r="G202" s="702">
        <v>0.165045281893</v>
      </c>
      <c r="H202" s="704">
        <v>6.6135400000000004</v>
      </c>
      <c r="I202" s="701">
        <v>19.616430000000001</v>
      </c>
      <c r="J202" s="702">
        <v>19.451384718105999</v>
      </c>
      <c r="K202" s="715" t="s">
        <v>356</v>
      </c>
    </row>
    <row r="203" spans="1:11" ht="14.4" customHeight="1" thickBot="1" x14ac:dyDescent="0.35">
      <c r="A203" s="723" t="s">
        <v>524</v>
      </c>
      <c r="B203" s="701">
        <v>0</v>
      </c>
      <c r="C203" s="701">
        <v>37</v>
      </c>
      <c r="D203" s="702">
        <v>37</v>
      </c>
      <c r="E203" s="711" t="s">
        <v>329</v>
      </c>
      <c r="F203" s="701">
        <v>0</v>
      </c>
      <c r="G203" s="702">
        <v>0</v>
      </c>
      <c r="H203" s="704">
        <v>2.25</v>
      </c>
      <c r="I203" s="701">
        <v>13.75</v>
      </c>
      <c r="J203" s="702">
        <v>13.75</v>
      </c>
      <c r="K203" s="712" t="s">
        <v>329</v>
      </c>
    </row>
    <row r="204" spans="1:11" ht="14.4" customHeight="1" thickBot="1" x14ac:dyDescent="0.35">
      <c r="A204" s="724" t="s">
        <v>525</v>
      </c>
      <c r="B204" s="706">
        <v>0</v>
      </c>
      <c r="C204" s="706">
        <v>37</v>
      </c>
      <c r="D204" s="707">
        <v>37</v>
      </c>
      <c r="E204" s="708" t="s">
        <v>329</v>
      </c>
      <c r="F204" s="706">
        <v>0</v>
      </c>
      <c r="G204" s="707">
        <v>0</v>
      </c>
      <c r="H204" s="709">
        <v>2.25</v>
      </c>
      <c r="I204" s="706">
        <v>13.75</v>
      </c>
      <c r="J204" s="707">
        <v>13.75</v>
      </c>
      <c r="K204" s="710" t="s">
        <v>329</v>
      </c>
    </row>
    <row r="205" spans="1:11" ht="14.4" customHeight="1" thickBot="1" x14ac:dyDescent="0.35">
      <c r="A205" s="725" t="s">
        <v>526</v>
      </c>
      <c r="B205" s="701">
        <v>0</v>
      </c>
      <c r="C205" s="701">
        <v>37</v>
      </c>
      <c r="D205" s="702">
        <v>37</v>
      </c>
      <c r="E205" s="711" t="s">
        <v>329</v>
      </c>
      <c r="F205" s="701">
        <v>0</v>
      </c>
      <c r="G205" s="702">
        <v>0</v>
      </c>
      <c r="H205" s="704">
        <v>2.25</v>
      </c>
      <c r="I205" s="701">
        <v>13.75</v>
      </c>
      <c r="J205" s="702">
        <v>13.75</v>
      </c>
      <c r="K205" s="712" t="s">
        <v>329</v>
      </c>
    </row>
    <row r="206" spans="1:11" ht="14.4" customHeight="1" thickBot="1" x14ac:dyDescent="0.35">
      <c r="A206" s="728" t="s">
        <v>527</v>
      </c>
      <c r="B206" s="706">
        <v>11.341063210762</v>
      </c>
      <c r="C206" s="706">
        <v>20.777249999999999</v>
      </c>
      <c r="D206" s="707">
        <v>9.4361867892370004</v>
      </c>
      <c r="E206" s="713">
        <v>1.8320372273629999</v>
      </c>
      <c r="F206" s="706">
        <v>0.66018112757199998</v>
      </c>
      <c r="G206" s="707">
        <v>0.165045281893</v>
      </c>
      <c r="H206" s="709">
        <v>4.3635400000000004</v>
      </c>
      <c r="I206" s="706">
        <v>5.8664300000000003</v>
      </c>
      <c r="J206" s="707">
        <v>5.7013847181059996</v>
      </c>
      <c r="K206" s="716" t="s">
        <v>356</v>
      </c>
    </row>
    <row r="207" spans="1:11" ht="14.4" customHeight="1" thickBot="1" x14ac:dyDescent="0.35">
      <c r="A207" s="724" t="s">
        <v>528</v>
      </c>
      <c r="B207" s="706">
        <v>0</v>
      </c>
      <c r="C207" s="706">
        <v>-2.6999999900000001E-4</v>
      </c>
      <c r="D207" s="707">
        <v>-2.6999999900000001E-4</v>
      </c>
      <c r="E207" s="708" t="s">
        <v>329</v>
      </c>
      <c r="F207" s="706">
        <v>-2.1894829100000001E-4</v>
      </c>
      <c r="G207" s="707">
        <v>-5.4737072916730597E-5</v>
      </c>
      <c r="H207" s="709">
        <v>-3.6000000000000002E-4</v>
      </c>
      <c r="I207" s="706">
        <v>-3.1E-4</v>
      </c>
      <c r="J207" s="707">
        <v>-2.5526292700000001E-4</v>
      </c>
      <c r="K207" s="714">
        <v>0</v>
      </c>
    </row>
    <row r="208" spans="1:11" ht="14.4" customHeight="1" thickBot="1" x14ac:dyDescent="0.35">
      <c r="A208" s="725" t="s">
        <v>529</v>
      </c>
      <c r="B208" s="701">
        <v>0</v>
      </c>
      <c r="C208" s="701">
        <v>-2.6999999900000001E-4</v>
      </c>
      <c r="D208" s="702">
        <v>-2.6999999900000001E-4</v>
      </c>
      <c r="E208" s="711" t="s">
        <v>329</v>
      </c>
      <c r="F208" s="701">
        <v>-2.1894829100000001E-4</v>
      </c>
      <c r="G208" s="702">
        <v>-5.4737072916730597E-5</v>
      </c>
      <c r="H208" s="704">
        <v>-3.6000000000000002E-4</v>
      </c>
      <c r="I208" s="701">
        <v>-3.1E-4</v>
      </c>
      <c r="J208" s="702">
        <v>-2.5526292700000001E-4</v>
      </c>
      <c r="K208" s="705">
        <v>0</v>
      </c>
    </row>
    <row r="209" spans="1:11" ht="14.4" customHeight="1" thickBot="1" x14ac:dyDescent="0.35">
      <c r="A209" s="724" t="s">
        <v>530</v>
      </c>
      <c r="B209" s="706">
        <v>11.341063210762</v>
      </c>
      <c r="C209" s="706">
        <v>20.777519999999999</v>
      </c>
      <c r="D209" s="707">
        <v>9.4364567892370008</v>
      </c>
      <c r="E209" s="713">
        <v>1.8320610346549999</v>
      </c>
      <c r="F209" s="706">
        <v>0.66040007586299998</v>
      </c>
      <c r="G209" s="707">
        <v>0.16510001896500001</v>
      </c>
      <c r="H209" s="709">
        <v>4.3639000000000001</v>
      </c>
      <c r="I209" s="706">
        <v>5.8667400000000001</v>
      </c>
      <c r="J209" s="707">
        <v>5.7016399810339999</v>
      </c>
      <c r="K209" s="714">
        <v>0</v>
      </c>
    </row>
    <row r="210" spans="1:11" ht="14.4" customHeight="1" thickBot="1" x14ac:dyDescent="0.35">
      <c r="A210" s="725" t="s">
        <v>531</v>
      </c>
      <c r="B210" s="701">
        <v>0.63192208140100004</v>
      </c>
      <c r="C210" s="701">
        <v>1.006</v>
      </c>
      <c r="D210" s="702">
        <v>0.37407791859799999</v>
      </c>
      <c r="E210" s="703">
        <v>1.591968423969</v>
      </c>
      <c r="F210" s="701">
        <v>0</v>
      </c>
      <c r="G210" s="702">
        <v>0</v>
      </c>
      <c r="H210" s="704">
        <v>2.5000000000000001E-2</v>
      </c>
      <c r="I210" s="701">
        <v>0.189</v>
      </c>
      <c r="J210" s="702">
        <v>0.189</v>
      </c>
      <c r="K210" s="712" t="s">
        <v>329</v>
      </c>
    </row>
    <row r="211" spans="1:11" ht="14.4" customHeight="1" thickBot="1" x14ac:dyDescent="0.35">
      <c r="A211" s="725" t="s">
        <v>532</v>
      </c>
      <c r="B211" s="701">
        <v>6.5668288630999994E-2</v>
      </c>
      <c r="C211" s="701">
        <v>0.3715</v>
      </c>
      <c r="D211" s="702">
        <v>0.30583171136800003</v>
      </c>
      <c r="E211" s="703">
        <v>5.6572206728819996</v>
      </c>
      <c r="F211" s="701">
        <v>0.66040007586299998</v>
      </c>
      <c r="G211" s="702">
        <v>0.16510001896500001</v>
      </c>
      <c r="H211" s="704">
        <v>0</v>
      </c>
      <c r="I211" s="701">
        <v>0</v>
      </c>
      <c r="J211" s="702">
        <v>-0.16510001896500001</v>
      </c>
      <c r="K211" s="705">
        <v>0</v>
      </c>
    </row>
    <row r="212" spans="1:11" ht="14.4" customHeight="1" thickBot="1" x14ac:dyDescent="0.35">
      <c r="A212" s="725" t="s">
        <v>533</v>
      </c>
      <c r="B212" s="701">
        <v>10.643472840729</v>
      </c>
      <c r="C212" s="701">
        <v>19.400020000000001</v>
      </c>
      <c r="D212" s="702">
        <v>8.7565471592699993</v>
      </c>
      <c r="E212" s="703">
        <v>1.822715225594</v>
      </c>
      <c r="F212" s="701">
        <v>0</v>
      </c>
      <c r="G212" s="702">
        <v>0</v>
      </c>
      <c r="H212" s="704">
        <v>4.3388999999999998</v>
      </c>
      <c r="I212" s="701">
        <v>5.67774</v>
      </c>
      <c r="J212" s="702">
        <v>5.67774</v>
      </c>
      <c r="K212" s="712" t="s">
        <v>329</v>
      </c>
    </row>
    <row r="213" spans="1:11" ht="14.4" customHeight="1" thickBot="1" x14ac:dyDescent="0.35">
      <c r="A213" s="722" t="s">
        <v>534</v>
      </c>
      <c r="B213" s="701">
        <v>0</v>
      </c>
      <c r="C213" s="701">
        <v>0</v>
      </c>
      <c r="D213" s="702">
        <v>0</v>
      </c>
      <c r="E213" s="703">
        <v>1</v>
      </c>
      <c r="F213" s="701">
        <v>0</v>
      </c>
      <c r="G213" s="702">
        <v>0</v>
      </c>
      <c r="H213" s="704">
        <v>0</v>
      </c>
      <c r="I213" s="701">
        <v>1.2322299999999999</v>
      </c>
      <c r="J213" s="702">
        <v>1.2322299999999999</v>
      </c>
      <c r="K213" s="712" t="s">
        <v>356</v>
      </c>
    </row>
    <row r="214" spans="1:11" ht="14.4" customHeight="1" thickBot="1" x14ac:dyDescent="0.35">
      <c r="A214" s="728" t="s">
        <v>535</v>
      </c>
      <c r="B214" s="706">
        <v>0</v>
      </c>
      <c r="C214" s="706">
        <v>0</v>
      </c>
      <c r="D214" s="707">
        <v>0</v>
      </c>
      <c r="E214" s="713">
        <v>1</v>
      </c>
      <c r="F214" s="706">
        <v>0</v>
      </c>
      <c r="G214" s="707">
        <v>0</v>
      </c>
      <c r="H214" s="709">
        <v>0</v>
      </c>
      <c r="I214" s="706">
        <v>1.2322299999999999</v>
      </c>
      <c r="J214" s="707">
        <v>1.2322299999999999</v>
      </c>
      <c r="K214" s="710" t="s">
        <v>356</v>
      </c>
    </row>
    <row r="215" spans="1:11" ht="14.4" customHeight="1" thickBot="1" x14ac:dyDescent="0.35">
      <c r="A215" s="724" t="s">
        <v>536</v>
      </c>
      <c r="B215" s="706">
        <v>0</v>
      </c>
      <c r="C215" s="706">
        <v>0</v>
      </c>
      <c r="D215" s="707">
        <v>0</v>
      </c>
      <c r="E215" s="713">
        <v>1</v>
      </c>
      <c r="F215" s="706">
        <v>0</v>
      </c>
      <c r="G215" s="707">
        <v>0</v>
      </c>
      <c r="H215" s="709">
        <v>0</v>
      </c>
      <c r="I215" s="706">
        <v>1.2322299999999999</v>
      </c>
      <c r="J215" s="707">
        <v>1.2322299999999999</v>
      </c>
      <c r="K215" s="710" t="s">
        <v>356</v>
      </c>
    </row>
    <row r="216" spans="1:11" ht="14.4" customHeight="1" thickBot="1" x14ac:dyDescent="0.35">
      <c r="A216" s="725" t="s">
        <v>537</v>
      </c>
      <c r="B216" s="701">
        <v>0</v>
      </c>
      <c r="C216" s="701">
        <v>0</v>
      </c>
      <c r="D216" s="702">
        <v>0</v>
      </c>
      <c r="E216" s="703">
        <v>1</v>
      </c>
      <c r="F216" s="701">
        <v>0</v>
      </c>
      <c r="G216" s="702">
        <v>0</v>
      </c>
      <c r="H216" s="704">
        <v>0</v>
      </c>
      <c r="I216" s="701">
        <v>1.2322299999999999</v>
      </c>
      <c r="J216" s="702">
        <v>1.2322299999999999</v>
      </c>
      <c r="K216" s="712" t="s">
        <v>356</v>
      </c>
    </row>
    <row r="217" spans="1:11" ht="14.4" customHeight="1" thickBot="1" x14ac:dyDescent="0.35">
      <c r="A217" s="722" t="s">
        <v>538</v>
      </c>
      <c r="B217" s="701">
        <v>266.25412891014298</v>
      </c>
      <c r="C217" s="701">
        <v>102.78400000000001</v>
      </c>
      <c r="D217" s="702">
        <v>-163.47012891014299</v>
      </c>
      <c r="E217" s="703">
        <v>0.38603720596000002</v>
      </c>
      <c r="F217" s="701">
        <v>97.602476268139</v>
      </c>
      <c r="G217" s="702">
        <v>24.400619067034999</v>
      </c>
      <c r="H217" s="704">
        <v>0</v>
      </c>
      <c r="I217" s="701">
        <v>0</v>
      </c>
      <c r="J217" s="702">
        <v>-24.400619067034999</v>
      </c>
      <c r="K217" s="705">
        <v>0</v>
      </c>
    </row>
    <row r="218" spans="1:11" ht="14.4" customHeight="1" thickBot="1" x14ac:dyDescent="0.35">
      <c r="A218" s="728" t="s">
        <v>539</v>
      </c>
      <c r="B218" s="706">
        <v>266.25412891014298</v>
      </c>
      <c r="C218" s="706">
        <v>102.78400000000001</v>
      </c>
      <c r="D218" s="707">
        <v>-163.47012891014299</v>
      </c>
      <c r="E218" s="713">
        <v>0.38603720596000002</v>
      </c>
      <c r="F218" s="706">
        <v>97.602476268139</v>
      </c>
      <c r="G218" s="707">
        <v>24.400619067034999</v>
      </c>
      <c r="H218" s="709">
        <v>0</v>
      </c>
      <c r="I218" s="706">
        <v>0</v>
      </c>
      <c r="J218" s="707">
        <v>-24.400619067034999</v>
      </c>
      <c r="K218" s="714">
        <v>0</v>
      </c>
    </row>
    <row r="219" spans="1:11" ht="14.4" customHeight="1" thickBot="1" x14ac:dyDescent="0.35">
      <c r="A219" s="724" t="s">
        <v>540</v>
      </c>
      <c r="B219" s="706">
        <v>266.25412891014298</v>
      </c>
      <c r="C219" s="706">
        <v>102.78400000000001</v>
      </c>
      <c r="D219" s="707">
        <v>-163.47012891014299</v>
      </c>
      <c r="E219" s="713">
        <v>0.38603720596000002</v>
      </c>
      <c r="F219" s="706">
        <v>97.602476268139</v>
      </c>
      <c r="G219" s="707">
        <v>24.400619067034999</v>
      </c>
      <c r="H219" s="709">
        <v>0</v>
      </c>
      <c r="I219" s="706">
        <v>0</v>
      </c>
      <c r="J219" s="707">
        <v>-24.400619067034999</v>
      </c>
      <c r="K219" s="714">
        <v>0</v>
      </c>
    </row>
    <row r="220" spans="1:11" ht="14.4" customHeight="1" thickBot="1" x14ac:dyDescent="0.35">
      <c r="A220" s="725" t="s">
        <v>541</v>
      </c>
      <c r="B220" s="701">
        <v>266.25412891014298</v>
      </c>
      <c r="C220" s="701">
        <v>102.78400000000001</v>
      </c>
      <c r="D220" s="702">
        <v>-163.47012891014299</v>
      </c>
      <c r="E220" s="703">
        <v>0.38603720596000002</v>
      </c>
      <c r="F220" s="701">
        <v>97.602476268139</v>
      </c>
      <c r="G220" s="702">
        <v>24.400619067034999</v>
      </c>
      <c r="H220" s="704">
        <v>0</v>
      </c>
      <c r="I220" s="701">
        <v>0</v>
      </c>
      <c r="J220" s="702">
        <v>-24.400619067034999</v>
      </c>
      <c r="K220" s="705">
        <v>0</v>
      </c>
    </row>
    <row r="221" spans="1:11" ht="14.4" customHeight="1" thickBot="1" x14ac:dyDescent="0.35">
      <c r="A221" s="721" t="s">
        <v>542</v>
      </c>
      <c r="B221" s="701">
        <v>11231.022196186599</v>
      </c>
      <c r="C221" s="701">
        <v>12557.763360000001</v>
      </c>
      <c r="D221" s="702">
        <v>1326.7411638134399</v>
      </c>
      <c r="E221" s="703">
        <v>1.11813182635</v>
      </c>
      <c r="F221" s="701">
        <v>12316.504160509499</v>
      </c>
      <c r="G221" s="702">
        <v>3079.1260401273798</v>
      </c>
      <c r="H221" s="704">
        <v>968.69689000000096</v>
      </c>
      <c r="I221" s="701">
        <v>3077.0518099999999</v>
      </c>
      <c r="J221" s="702">
        <v>-2.074230127381</v>
      </c>
      <c r="K221" s="705">
        <v>0.24983158937700001</v>
      </c>
    </row>
    <row r="222" spans="1:11" ht="14.4" customHeight="1" thickBot="1" x14ac:dyDescent="0.35">
      <c r="A222" s="726" t="s">
        <v>543</v>
      </c>
      <c r="B222" s="706">
        <v>11231.022196186599</v>
      </c>
      <c r="C222" s="706">
        <v>12557.763360000001</v>
      </c>
      <c r="D222" s="707">
        <v>1326.7411638134399</v>
      </c>
      <c r="E222" s="713">
        <v>1.11813182635</v>
      </c>
      <c r="F222" s="706">
        <v>12316.504160509499</v>
      </c>
      <c r="G222" s="707">
        <v>3079.1260401273798</v>
      </c>
      <c r="H222" s="709">
        <v>968.69689000000096</v>
      </c>
      <c r="I222" s="706">
        <v>3077.0518099999999</v>
      </c>
      <c r="J222" s="707">
        <v>-2.074230127381</v>
      </c>
      <c r="K222" s="714">
        <v>0.24983158937700001</v>
      </c>
    </row>
    <row r="223" spans="1:11" ht="14.4" customHeight="1" thickBot="1" x14ac:dyDescent="0.35">
      <c r="A223" s="728" t="s">
        <v>54</v>
      </c>
      <c r="B223" s="706">
        <v>11231.022196186599</v>
      </c>
      <c r="C223" s="706">
        <v>12557.763360000001</v>
      </c>
      <c r="D223" s="707">
        <v>1326.7411638134399</v>
      </c>
      <c r="E223" s="713">
        <v>1.11813182635</v>
      </c>
      <c r="F223" s="706">
        <v>12316.504160509499</v>
      </c>
      <c r="G223" s="707">
        <v>3079.1260401273798</v>
      </c>
      <c r="H223" s="709">
        <v>968.69689000000096</v>
      </c>
      <c r="I223" s="706">
        <v>3077.0518099999999</v>
      </c>
      <c r="J223" s="707">
        <v>-2.074230127381</v>
      </c>
      <c r="K223" s="714">
        <v>0.24983158937700001</v>
      </c>
    </row>
    <row r="224" spans="1:11" ht="14.4" customHeight="1" thickBot="1" x14ac:dyDescent="0.35">
      <c r="A224" s="727" t="s">
        <v>544</v>
      </c>
      <c r="B224" s="701">
        <v>0</v>
      </c>
      <c r="C224" s="701">
        <v>246.95964000000001</v>
      </c>
      <c r="D224" s="702">
        <v>246.95964000000001</v>
      </c>
      <c r="E224" s="711" t="s">
        <v>356</v>
      </c>
      <c r="F224" s="701">
        <v>374.839489339029</v>
      </c>
      <c r="G224" s="702">
        <v>93.709872334756994</v>
      </c>
      <c r="H224" s="704">
        <v>37.931280000000001</v>
      </c>
      <c r="I224" s="701">
        <v>96.048199999999994</v>
      </c>
      <c r="J224" s="702">
        <v>2.3383276652420002</v>
      </c>
      <c r="K224" s="705">
        <v>0.25623821057200002</v>
      </c>
    </row>
    <row r="225" spans="1:11" ht="14.4" customHeight="1" thickBot="1" x14ac:dyDescent="0.35">
      <c r="A225" s="725" t="s">
        <v>545</v>
      </c>
      <c r="B225" s="701">
        <v>0</v>
      </c>
      <c r="C225" s="701">
        <v>246.95964000000001</v>
      </c>
      <c r="D225" s="702">
        <v>246.95964000000001</v>
      </c>
      <c r="E225" s="711" t="s">
        <v>356</v>
      </c>
      <c r="F225" s="701">
        <v>374.839489339029</v>
      </c>
      <c r="G225" s="702">
        <v>93.709872334756994</v>
      </c>
      <c r="H225" s="704">
        <v>37.931280000000001</v>
      </c>
      <c r="I225" s="701">
        <v>96.048199999999994</v>
      </c>
      <c r="J225" s="702">
        <v>2.3383276652420002</v>
      </c>
      <c r="K225" s="705">
        <v>0.25623821057200002</v>
      </c>
    </row>
    <row r="226" spans="1:11" ht="14.4" customHeight="1" thickBot="1" x14ac:dyDescent="0.35">
      <c r="A226" s="724" t="s">
        <v>546</v>
      </c>
      <c r="B226" s="706">
        <v>195.73638505603799</v>
      </c>
      <c r="C226" s="706">
        <v>92.224999999999994</v>
      </c>
      <c r="D226" s="707">
        <v>-103.51138505603799</v>
      </c>
      <c r="E226" s="713">
        <v>0.47116942500800002</v>
      </c>
      <c r="F226" s="706">
        <v>120.897356933814</v>
      </c>
      <c r="G226" s="707">
        <v>30.224339233453001</v>
      </c>
      <c r="H226" s="709">
        <v>2.8610000000000002</v>
      </c>
      <c r="I226" s="706">
        <v>14.798500000000001</v>
      </c>
      <c r="J226" s="707">
        <v>-15.425839233453001</v>
      </c>
      <c r="K226" s="714">
        <v>0.12240548822</v>
      </c>
    </row>
    <row r="227" spans="1:11" ht="14.4" customHeight="1" thickBot="1" x14ac:dyDescent="0.35">
      <c r="A227" s="725" t="s">
        <v>547</v>
      </c>
      <c r="B227" s="701">
        <v>195.73638505603799</v>
      </c>
      <c r="C227" s="701">
        <v>92.224999999999994</v>
      </c>
      <c r="D227" s="702">
        <v>-103.51138505603799</v>
      </c>
      <c r="E227" s="703">
        <v>0.47116942500800002</v>
      </c>
      <c r="F227" s="701">
        <v>120.897356933814</v>
      </c>
      <c r="G227" s="702">
        <v>30.224339233453001</v>
      </c>
      <c r="H227" s="704">
        <v>2.8610000000000002</v>
      </c>
      <c r="I227" s="701">
        <v>14.798500000000001</v>
      </c>
      <c r="J227" s="702">
        <v>-15.425839233453001</v>
      </c>
      <c r="K227" s="705">
        <v>0.12240548822</v>
      </c>
    </row>
    <row r="228" spans="1:11" ht="14.4" customHeight="1" thickBot="1" x14ac:dyDescent="0.35">
      <c r="A228" s="724" t="s">
        <v>548</v>
      </c>
      <c r="B228" s="706">
        <v>1984.4514378912299</v>
      </c>
      <c r="C228" s="706">
        <v>1511.3658399999999</v>
      </c>
      <c r="D228" s="707">
        <v>-473.08559789123098</v>
      </c>
      <c r="E228" s="713">
        <v>0.76160384232199996</v>
      </c>
      <c r="F228" s="706">
        <v>2337.0873364009299</v>
      </c>
      <c r="G228" s="707">
        <v>584.27183410023201</v>
      </c>
      <c r="H228" s="709">
        <v>101.59232</v>
      </c>
      <c r="I228" s="706">
        <v>341.22984000000002</v>
      </c>
      <c r="J228" s="707">
        <v>-243.04199410023199</v>
      </c>
      <c r="K228" s="714">
        <v>0.14600645627700001</v>
      </c>
    </row>
    <row r="229" spans="1:11" ht="14.4" customHeight="1" thickBot="1" x14ac:dyDescent="0.35">
      <c r="A229" s="725" t="s">
        <v>549</v>
      </c>
      <c r="B229" s="701">
        <v>1566.00532097207</v>
      </c>
      <c r="C229" s="701">
        <v>1338.508</v>
      </c>
      <c r="D229" s="702">
        <v>-227.49732097207101</v>
      </c>
      <c r="E229" s="703">
        <v>0.854727619424</v>
      </c>
      <c r="F229" s="701">
        <v>1862.8989832283</v>
      </c>
      <c r="G229" s="702">
        <v>465.72474580707598</v>
      </c>
      <c r="H229" s="704">
        <v>85.1</v>
      </c>
      <c r="I229" s="701">
        <v>296.7</v>
      </c>
      <c r="J229" s="702">
        <v>-169.02474580707499</v>
      </c>
      <c r="K229" s="705">
        <v>0.159267895184</v>
      </c>
    </row>
    <row r="230" spans="1:11" ht="14.4" customHeight="1" thickBot="1" x14ac:dyDescent="0.35">
      <c r="A230" s="725" t="s">
        <v>550</v>
      </c>
      <c r="B230" s="701">
        <v>362.18151930945697</v>
      </c>
      <c r="C230" s="701">
        <v>128.13749999999999</v>
      </c>
      <c r="D230" s="702">
        <v>-234.04401930945701</v>
      </c>
      <c r="E230" s="703">
        <v>0.35379359014299999</v>
      </c>
      <c r="F230" s="701">
        <v>423.848279472934</v>
      </c>
      <c r="G230" s="702">
        <v>105.962069868233</v>
      </c>
      <c r="H230" s="704">
        <v>13.9992</v>
      </c>
      <c r="I230" s="701">
        <v>35.251199999999997</v>
      </c>
      <c r="J230" s="702">
        <v>-70.710869868233004</v>
      </c>
      <c r="K230" s="705">
        <v>8.3169383260999999E-2</v>
      </c>
    </row>
    <row r="231" spans="1:11" ht="14.4" customHeight="1" thickBot="1" x14ac:dyDescent="0.35">
      <c r="A231" s="725" t="s">
        <v>551</v>
      </c>
      <c r="B231" s="701">
        <v>56.264597609702001</v>
      </c>
      <c r="C231" s="701">
        <v>44.72034</v>
      </c>
      <c r="D231" s="702">
        <v>-11.544257609702001</v>
      </c>
      <c r="E231" s="703">
        <v>0.794821999976</v>
      </c>
      <c r="F231" s="701">
        <v>50.340073699690997</v>
      </c>
      <c r="G231" s="702">
        <v>12.585018424922</v>
      </c>
      <c r="H231" s="704">
        <v>2.4931199999999998</v>
      </c>
      <c r="I231" s="701">
        <v>9.2786399999999993</v>
      </c>
      <c r="J231" s="702">
        <v>-3.3063784249219998</v>
      </c>
      <c r="K231" s="705">
        <v>0.18431915803999999</v>
      </c>
    </row>
    <row r="232" spans="1:11" ht="14.4" customHeight="1" thickBot="1" x14ac:dyDescent="0.35">
      <c r="A232" s="724" t="s">
        <v>552</v>
      </c>
      <c r="B232" s="706">
        <v>1126.80790885126</v>
      </c>
      <c r="C232" s="706">
        <v>1322.26758</v>
      </c>
      <c r="D232" s="707">
        <v>195.45967114873599</v>
      </c>
      <c r="E232" s="713">
        <v>1.1734631693769999</v>
      </c>
      <c r="F232" s="706">
        <v>1232.66131741408</v>
      </c>
      <c r="G232" s="707">
        <v>308.16532935352001</v>
      </c>
      <c r="H232" s="709">
        <v>90.271450000000002</v>
      </c>
      <c r="I232" s="706">
        <v>314.56918000000002</v>
      </c>
      <c r="J232" s="707">
        <v>6.4038506464799996</v>
      </c>
      <c r="K232" s="714">
        <v>0.255195142052</v>
      </c>
    </row>
    <row r="233" spans="1:11" ht="14.4" customHeight="1" thickBot="1" x14ac:dyDescent="0.35">
      <c r="A233" s="725" t="s">
        <v>553</v>
      </c>
      <c r="B233" s="701">
        <v>1126.80790885126</v>
      </c>
      <c r="C233" s="701">
        <v>1322.26758</v>
      </c>
      <c r="D233" s="702">
        <v>195.45967114873599</v>
      </c>
      <c r="E233" s="703">
        <v>1.1734631693769999</v>
      </c>
      <c r="F233" s="701">
        <v>1232.66131741408</v>
      </c>
      <c r="G233" s="702">
        <v>308.16532935352001</v>
      </c>
      <c r="H233" s="704">
        <v>90.271450000000002</v>
      </c>
      <c r="I233" s="701">
        <v>314.56918000000002</v>
      </c>
      <c r="J233" s="702">
        <v>6.4038506464799996</v>
      </c>
      <c r="K233" s="705">
        <v>0.255195142052</v>
      </c>
    </row>
    <row r="234" spans="1:11" ht="14.4" customHeight="1" thickBot="1" x14ac:dyDescent="0.35">
      <c r="A234" s="724" t="s">
        <v>554</v>
      </c>
      <c r="B234" s="706">
        <v>0</v>
      </c>
      <c r="C234" s="706">
        <v>4.22</v>
      </c>
      <c r="D234" s="707">
        <v>4.22</v>
      </c>
      <c r="E234" s="708" t="s">
        <v>356</v>
      </c>
      <c r="F234" s="706">
        <v>0</v>
      </c>
      <c r="G234" s="707">
        <v>0</v>
      </c>
      <c r="H234" s="709">
        <v>0.36</v>
      </c>
      <c r="I234" s="706">
        <v>0.85</v>
      </c>
      <c r="J234" s="707">
        <v>0.85</v>
      </c>
      <c r="K234" s="710" t="s">
        <v>356</v>
      </c>
    </row>
    <row r="235" spans="1:11" ht="14.4" customHeight="1" thickBot="1" x14ac:dyDescent="0.35">
      <c r="A235" s="725" t="s">
        <v>555</v>
      </c>
      <c r="B235" s="701">
        <v>0</v>
      </c>
      <c r="C235" s="701">
        <v>4.22</v>
      </c>
      <c r="D235" s="702">
        <v>4.22</v>
      </c>
      <c r="E235" s="711" t="s">
        <v>356</v>
      </c>
      <c r="F235" s="701">
        <v>0</v>
      </c>
      <c r="G235" s="702">
        <v>0</v>
      </c>
      <c r="H235" s="704">
        <v>0.36</v>
      </c>
      <c r="I235" s="701">
        <v>0.85</v>
      </c>
      <c r="J235" s="702">
        <v>0.85</v>
      </c>
      <c r="K235" s="712" t="s">
        <v>356</v>
      </c>
    </row>
    <row r="236" spans="1:11" ht="14.4" customHeight="1" thickBot="1" x14ac:dyDescent="0.35">
      <c r="A236" s="724" t="s">
        <v>556</v>
      </c>
      <c r="B236" s="706">
        <v>1071.1168218871601</v>
      </c>
      <c r="C236" s="706">
        <v>897.11527000000001</v>
      </c>
      <c r="D236" s="707">
        <v>-174.001551887159</v>
      </c>
      <c r="E236" s="713">
        <v>0.83755128448000005</v>
      </c>
      <c r="F236" s="706">
        <v>1204.55675136901</v>
      </c>
      <c r="G236" s="707">
        <v>301.13918784225302</v>
      </c>
      <c r="H236" s="709">
        <v>68.425150000000002</v>
      </c>
      <c r="I236" s="706">
        <v>261.03140999999999</v>
      </c>
      <c r="J236" s="707">
        <v>-40.107777842251998</v>
      </c>
      <c r="K236" s="714">
        <v>0.216703289158</v>
      </c>
    </row>
    <row r="237" spans="1:11" ht="14.4" customHeight="1" thickBot="1" x14ac:dyDescent="0.35">
      <c r="A237" s="725" t="s">
        <v>557</v>
      </c>
      <c r="B237" s="701">
        <v>1071.1168218871601</v>
      </c>
      <c r="C237" s="701">
        <v>897.11527000000001</v>
      </c>
      <c r="D237" s="702">
        <v>-174.001551887159</v>
      </c>
      <c r="E237" s="703">
        <v>0.83755128448000005</v>
      </c>
      <c r="F237" s="701">
        <v>1204.55675136901</v>
      </c>
      <c r="G237" s="702">
        <v>301.13918784225302</v>
      </c>
      <c r="H237" s="704">
        <v>68.425150000000002</v>
      </c>
      <c r="I237" s="701">
        <v>261.03140999999999</v>
      </c>
      <c r="J237" s="702">
        <v>-40.107777842251998</v>
      </c>
      <c r="K237" s="705">
        <v>0.216703289158</v>
      </c>
    </row>
    <row r="238" spans="1:11" ht="14.4" customHeight="1" thickBot="1" x14ac:dyDescent="0.35">
      <c r="A238" s="724" t="s">
        <v>558</v>
      </c>
      <c r="B238" s="706">
        <v>0</v>
      </c>
      <c r="C238" s="706">
        <v>860.33862999999997</v>
      </c>
      <c r="D238" s="707">
        <v>860.33862999999997</v>
      </c>
      <c r="E238" s="708" t="s">
        <v>356</v>
      </c>
      <c r="F238" s="706">
        <v>0</v>
      </c>
      <c r="G238" s="707">
        <v>0</v>
      </c>
      <c r="H238" s="709">
        <v>38.37294</v>
      </c>
      <c r="I238" s="706">
        <v>163.23727</v>
      </c>
      <c r="J238" s="707">
        <v>163.23727</v>
      </c>
      <c r="K238" s="710" t="s">
        <v>356</v>
      </c>
    </row>
    <row r="239" spans="1:11" ht="14.4" customHeight="1" thickBot="1" x14ac:dyDescent="0.35">
      <c r="A239" s="725" t="s">
        <v>559</v>
      </c>
      <c r="B239" s="701">
        <v>0</v>
      </c>
      <c r="C239" s="701">
        <v>860.33862999999997</v>
      </c>
      <c r="D239" s="702">
        <v>860.33862999999997</v>
      </c>
      <c r="E239" s="711" t="s">
        <v>356</v>
      </c>
      <c r="F239" s="701">
        <v>0</v>
      </c>
      <c r="G239" s="702">
        <v>0</v>
      </c>
      <c r="H239" s="704">
        <v>38.37294</v>
      </c>
      <c r="I239" s="701">
        <v>163.23727</v>
      </c>
      <c r="J239" s="702">
        <v>163.23727</v>
      </c>
      <c r="K239" s="712" t="s">
        <v>356</v>
      </c>
    </row>
    <row r="240" spans="1:11" ht="14.4" customHeight="1" thickBot="1" x14ac:dyDescent="0.35">
      <c r="A240" s="724" t="s">
        <v>560</v>
      </c>
      <c r="B240" s="706">
        <v>6852.9096425008702</v>
      </c>
      <c r="C240" s="706">
        <v>7623.2713999999996</v>
      </c>
      <c r="D240" s="707">
        <v>770.36175749913104</v>
      </c>
      <c r="E240" s="713">
        <v>1.112413820944</v>
      </c>
      <c r="F240" s="706">
        <v>7046.4619090526703</v>
      </c>
      <c r="G240" s="707">
        <v>1761.6154772631701</v>
      </c>
      <c r="H240" s="709">
        <v>628.88275000000101</v>
      </c>
      <c r="I240" s="706">
        <v>1885.2874099999999</v>
      </c>
      <c r="J240" s="707">
        <v>123.671932736833</v>
      </c>
      <c r="K240" s="714">
        <v>0.26755092617100001</v>
      </c>
    </row>
    <row r="241" spans="1:11" ht="14.4" customHeight="1" thickBot="1" x14ac:dyDescent="0.35">
      <c r="A241" s="725" t="s">
        <v>561</v>
      </c>
      <c r="B241" s="701">
        <v>6852.9096425008702</v>
      </c>
      <c r="C241" s="701">
        <v>7623.2713999999996</v>
      </c>
      <c r="D241" s="702">
        <v>770.36175749913104</v>
      </c>
      <c r="E241" s="703">
        <v>1.112413820944</v>
      </c>
      <c r="F241" s="701">
        <v>7046.4619090526703</v>
      </c>
      <c r="G241" s="702">
        <v>1761.6154772631701</v>
      </c>
      <c r="H241" s="704">
        <v>628.88275000000101</v>
      </c>
      <c r="I241" s="701">
        <v>1885.2874099999999</v>
      </c>
      <c r="J241" s="702">
        <v>123.671932736833</v>
      </c>
      <c r="K241" s="705">
        <v>0.26755092617100001</v>
      </c>
    </row>
    <row r="242" spans="1:11" ht="14.4" customHeight="1" thickBot="1" x14ac:dyDescent="0.35">
      <c r="A242" s="729"/>
      <c r="B242" s="701">
        <v>-40386.516708626397</v>
      </c>
      <c r="C242" s="701">
        <v>-24819.7991900003</v>
      </c>
      <c r="D242" s="702">
        <v>15566.717518626099</v>
      </c>
      <c r="E242" s="703">
        <v>0.61455657017999998</v>
      </c>
      <c r="F242" s="701">
        <v>-21593.694203350798</v>
      </c>
      <c r="G242" s="702">
        <v>-5398.4235508377096</v>
      </c>
      <c r="H242" s="704">
        <v>-5896.1497799999697</v>
      </c>
      <c r="I242" s="701">
        <v>-9591.7028900000405</v>
      </c>
      <c r="J242" s="702">
        <v>-4193.27933916233</v>
      </c>
      <c r="K242" s="705">
        <v>0.4441899936</v>
      </c>
    </row>
    <row r="243" spans="1:11" ht="14.4" customHeight="1" thickBot="1" x14ac:dyDescent="0.35">
      <c r="A243" s="730" t="s">
        <v>66</v>
      </c>
      <c r="B243" s="717">
        <v>-40386.516708626397</v>
      </c>
      <c r="C243" s="717">
        <v>-24819.7991900003</v>
      </c>
      <c r="D243" s="718">
        <v>15566.717518626099</v>
      </c>
      <c r="E243" s="719">
        <v>-0.97758450106000006</v>
      </c>
      <c r="F243" s="717">
        <v>-21593.694203350798</v>
      </c>
      <c r="G243" s="718">
        <v>-5398.4235508377096</v>
      </c>
      <c r="H243" s="717">
        <v>-5896.1497799999697</v>
      </c>
      <c r="I243" s="717">
        <v>-9591.7028900000405</v>
      </c>
      <c r="J243" s="718">
        <v>-4193.27933916232</v>
      </c>
      <c r="K243" s="720">
        <v>0.4441899936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5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175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328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436">
        <v>2015</v>
      </c>
      <c r="D3" s="378">
        <v>2018</v>
      </c>
      <c r="E3" s="11"/>
      <c r="F3" s="521">
        <v>2019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31" t="s">
        <v>562</v>
      </c>
      <c r="B5" s="732" t="s">
        <v>563</v>
      </c>
      <c r="C5" s="733" t="s">
        <v>564</v>
      </c>
      <c r="D5" s="733" t="s">
        <v>564</v>
      </c>
      <c r="E5" s="733"/>
      <c r="F5" s="733" t="s">
        <v>564</v>
      </c>
      <c r="G5" s="733" t="s">
        <v>564</v>
      </c>
      <c r="H5" s="733" t="s">
        <v>564</v>
      </c>
      <c r="I5" s="734" t="s">
        <v>564</v>
      </c>
      <c r="J5" s="735" t="s">
        <v>73</v>
      </c>
    </row>
    <row r="6" spans="1:10" ht="14.4" customHeight="1" x14ac:dyDescent="0.3">
      <c r="A6" s="731" t="s">
        <v>562</v>
      </c>
      <c r="B6" s="732" t="s">
        <v>565</v>
      </c>
      <c r="C6" s="733">
        <v>1333.7968799999999</v>
      </c>
      <c r="D6" s="733">
        <v>880.41014999999993</v>
      </c>
      <c r="E6" s="733"/>
      <c r="F6" s="733">
        <v>985.27599999999984</v>
      </c>
      <c r="G6" s="733">
        <v>979.99999218749997</v>
      </c>
      <c r="H6" s="733">
        <v>5.2760078124998699</v>
      </c>
      <c r="I6" s="734">
        <v>1.0053836814842447</v>
      </c>
      <c r="J6" s="735" t="s">
        <v>1</v>
      </c>
    </row>
    <row r="7" spans="1:10" ht="14.4" customHeight="1" x14ac:dyDescent="0.3">
      <c r="A7" s="731" t="s">
        <v>562</v>
      </c>
      <c r="B7" s="732" t="s">
        <v>566</v>
      </c>
      <c r="C7" s="733">
        <v>107.15747</v>
      </c>
      <c r="D7" s="733">
        <v>40.09619</v>
      </c>
      <c r="E7" s="733"/>
      <c r="F7" s="733">
        <v>28.190099999999997</v>
      </c>
      <c r="G7" s="733">
        <v>32.5</v>
      </c>
      <c r="H7" s="733">
        <v>-4.3099000000000025</v>
      </c>
      <c r="I7" s="734">
        <v>0.86738769230769219</v>
      </c>
      <c r="J7" s="735" t="s">
        <v>1</v>
      </c>
    </row>
    <row r="8" spans="1:10" ht="14.4" customHeight="1" x14ac:dyDescent="0.3">
      <c r="A8" s="731" t="s">
        <v>562</v>
      </c>
      <c r="B8" s="732" t="s">
        <v>567</v>
      </c>
      <c r="C8" s="733">
        <v>62.928030000000014</v>
      </c>
      <c r="D8" s="733">
        <v>32.57208</v>
      </c>
      <c r="E8" s="733"/>
      <c r="F8" s="733">
        <v>32.647030000000001</v>
      </c>
      <c r="G8" s="733">
        <v>34.999997116088871</v>
      </c>
      <c r="H8" s="733">
        <v>-2.3529671160888697</v>
      </c>
      <c r="I8" s="734">
        <v>0.93277236257235996</v>
      </c>
      <c r="J8" s="735" t="s">
        <v>1</v>
      </c>
    </row>
    <row r="9" spans="1:10" ht="14.4" customHeight="1" x14ac:dyDescent="0.3">
      <c r="A9" s="731" t="s">
        <v>562</v>
      </c>
      <c r="B9" s="732" t="s">
        <v>568</v>
      </c>
      <c r="C9" s="733">
        <v>147.47752</v>
      </c>
      <c r="D9" s="733">
        <v>279.851</v>
      </c>
      <c r="E9" s="733"/>
      <c r="F9" s="733">
        <v>119.31113999999999</v>
      </c>
      <c r="G9" s="733">
        <v>197.50000976562501</v>
      </c>
      <c r="H9" s="733">
        <v>-78.188869765625014</v>
      </c>
      <c r="I9" s="734">
        <v>0.60410700810388607</v>
      </c>
      <c r="J9" s="735" t="s">
        <v>1</v>
      </c>
    </row>
    <row r="10" spans="1:10" ht="14.4" customHeight="1" x14ac:dyDescent="0.3">
      <c r="A10" s="731" t="s">
        <v>562</v>
      </c>
      <c r="B10" s="732" t="s">
        <v>569</v>
      </c>
      <c r="C10" s="733">
        <v>0</v>
      </c>
      <c r="D10" s="733">
        <v>237.10810000000001</v>
      </c>
      <c r="E10" s="733"/>
      <c r="F10" s="733">
        <v>295.91780000000006</v>
      </c>
      <c r="G10" s="733">
        <v>302.44821875000002</v>
      </c>
      <c r="H10" s="733">
        <v>-6.5304187499999671</v>
      </c>
      <c r="I10" s="734">
        <v>0.97840814279882427</v>
      </c>
      <c r="J10" s="735" t="s">
        <v>1</v>
      </c>
    </row>
    <row r="11" spans="1:10" ht="14.4" customHeight="1" x14ac:dyDescent="0.3">
      <c r="A11" s="731" t="s">
        <v>562</v>
      </c>
      <c r="B11" s="732" t="s">
        <v>570</v>
      </c>
      <c r="C11" s="733">
        <v>210.44576999999992</v>
      </c>
      <c r="D11" s="733">
        <v>68.237000000000009</v>
      </c>
      <c r="E11" s="733"/>
      <c r="F11" s="733">
        <v>109.41024000000002</v>
      </c>
      <c r="G11" s="733">
        <v>107.49999822998046</v>
      </c>
      <c r="H11" s="733">
        <v>1.9102417700195531</v>
      </c>
      <c r="I11" s="734">
        <v>1.0177696911764862</v>
      </c>
      <c r="J11" s="735" t="s">
        <v>1</v>
      </c>
    </row>
    <row r="12" spans="1:10" ht="14.4" customHeight="1" x14ac:dyDescent="0.3">
      <c r="A12" s="731" t="s">
        <v>562</v>
      </c>
      <c r="B12" s="732" t="s">
        <v>571</v>
      </c>
      <c r="C12" s="733">
        <v>2.8290000000000002</v>
      </c>
      <c r="D12" s="733">
        <v>7.9382099999999998</v>
      </c>
      <c r="E12" s="733"/>
      <c r="F12" s="733">
        <v>0.49004999999999999</v>
      </c>
      <c r="G12" s="733">
        <v>4.9999999923706051</v>
      </c>
      <c r="H12" s="733">
        <v>-4.509949992370605</v>
      </c>
      <c r="I12" s="734">
        <v>9.8010000149551399E-2</v>
      </c>
      <c r="J12" s="735" t="s">
        <v>1</v>
      </c>
    </row>
    <row r="13" spans="1:10" ht="14.4" customHeight="1" x14ac:dyDescent="0.3">
      <c r="A13" s="731" t="s">
        <v>562</v>
      </c>
      <c r="B13" s="732" t="s">
        <v>572</v>
      </c>
      <c r="C13" s="733">
        <v>0</v>
      </c>
      <c r="D13" s="733">
        <v>88.98648</v>
      </c>
      <c r="E13" s="733"/>
      <c r="F13" s="733">
        <v>0</v>
      </c>
      <c r="G13" s="733">
        <v>0</v>
      </c>
      <c r="H13" s="733">
        <v>0</v>
      </c>
      <c r="I13" s="734" t="s">
        <v>564</v>
      </c>
      <c r="J13" s="735" t="s">
        <v>1</v>
      </c>
    </row>
    <row r="14" spans="1:10" ht="14.4" customHeight="1" x14ac:dyDescent="0.3">
      <c r="A14" s="731" t="s">
        <v>562</v>
      </c>
      <c r="B14" s="732" t="s">
        <v>573</v>
      </c>
      <c r="C14" s="733">
        <v>73.351820000000004</v>
      </c>
      <c r="D14" s="733">
        <v>55.378280000000004</v>
      </c>
      <c r="E14" s="733"/>
      <c r="F14" s="733">
        <v>51.173240000000007</v>
      </c>
      <c r="G14" s="733">
        <v>65.000001953124993</v>
      </c>
      <c r="H14" s="733">
        <v>-13.826761953124986</v>
      </c>
      <c r="I14" s="734">
        <v>0.78728059172834775</v>
      </c>
      <c r="J14" s="735" t="s">
        <v>1</v>
      </c>
    </row>
    <row r="15" spans="1:10" ht="14.4" customHeight="1" x14ac:dyDescent="0.3">
      <c r="A15" s="731" t="s">
        <v>562</v>
      </c>
      <c r="B15" s="732" t="s">
        <v>574</v>
      </c>
      <c r="C15" s="733">
        <v>1937.9864899999998</v>
      </c>
      <c r="D15" s="733">
        <v>1690.5774899999999</v>
      </c>
      <c r="E15" s="733"/>
      <c r="F15" s="733">
        <v>1622.4156000000003</v>
      </c>
      <c r="G15" s="733">
        <v>1724.9482179946901</v>
      </c>
      <c r="H15" s="733">
        <v>-102.53261799468987</v>
      </c>
      <c r="I15" s="734">
        <v>0.9405590168301472</v>
      </c>
      <c r="J15" s="735" t="s">
        <v>575</v>
      </c>
    </row>
    <row r="17" spans="1:10" ht="14.4" customHeight="1" x14ac:dyDescent="0.3">
      <c r="A17" s="731" t="s">
        <v>562</v>
      </c>
      <c r="B17" s="732" t="s">
        <v>563</v>
      </c>
      <c r="C17" s="733" t="s">
        <v>564</v>
      </c>
      <c r="D17" s="733" t="s">
        <v>564</v>
      </c>
      <c r="E17" s="733"/>
      <c r="F17" s="733" t="s">
        <v>564</v>
      </c>
      <c r="G17" s="733" t="s">
        <v>564</v>
      </c>
      <c r="H17" s="733" t="s">
        <v>564</v>
      </c>
      <c r="I17" s="734" t="s">
        <v>564</v>
      </c>
      <c r="J17" s="735" t="s">
        <v>73</v>
      </c>
    </row>
    <row r="18" spans="1:10" ht="14.4" customHeight="1" x14ac:dyDescent="0.3">
      <c r="A18" s="731" t="s">
        <v>576</v>
      </c>
      <c r="B18" s="732" t="s">
        <v>577</v>
      </c>
      <c r="C18" s="733" t="s">
        <v>564</v>
      </c>
      <c r="D18" s="733" t="s">
        <v>564</v>
      </c>
      <c r="E18" s="733"/>
      <c r="F18" s="733" t="s">
        <v>564</v>
      </c>
      <c r="G18" s="733" t="s">
        <v>564</v>
      </c>
      <c r="H18" s="733" t="s">
        <v>564</v>
      </c>
      <c r="I18" s="734" t="s">
        <v>564</v>
      </c>
      <c r="J18" s="735" t="s">
        <v>0</v>
      </c>
    </row>
    <row r="19" spans="1:10" ht="14.4" customHeight="1" x14ac:dyDescent="0.3">
      <c r="A19" s="731" t="s">
        <v>576</v>
      </c>
      <c r="B19" s="732" t="s">
        <v>565</v>
      </c>
      <c r="C19" s="733">
        <v>53.357729999999989</v>
      </c>
      <c r="D19" s="733">
        <v>39.939369999999997</v>
      </c>
      <c r="E19" s="733"/>
      <c r="F19" s="733">
        <v>68.597539999999981</v>
      </c>
      <c r="G19" s="733">
        <v>53</v>
      </c>
      <c r="H19" s="733">
        <v>15.597539999999981</v>
      </c>
      <c r="I19" s="734">
        <v>1.2942932075471694</v>
      </c>
      <c r="J19" s="735" t="s">
        <v>1</v>
      </c>
    </row>
    <row r="20" spans="1:10" ht="14.4" customHeight="1" x14ac:dyDescent="0.3">
      <c r="A20" s="731" t="s">
        <v>576</v>
      </c>
      <c r="B20" s="732" t="s">
        <v>568</v>
      </c>
      <c r="C20" s="733">
        <v>0</v>
      </c>
      <c r="D20" s="733">
        <v>0</v>
      </c>
      <c r="E20" s="733"/>
      <c r="F20" s="733">
        <v>0</v>
      </c>
      <c r="G20" s="733">
        <v>9</v>
      </c>
      <c r="H20" s="733">
        <v>-9</v>
      </c>
      <c r="I20" s="734">
        <v>0</v>
      </c>
      <c r="J20" s="735" t="s">
        <v>1</v>
      </c>
    </row>
    <row r="21" spans="1:10" ht="14.4" customHeight="1" x14ac:dyDescent="0.3">
      <c r="A21" s="731" t="s">
        <v>576</v>
      </c>
      <c r="B21" s="732" t="s">
        <v>570</v>
      </c>
      <c r="C21" s="733">
        <v>5.5098300000000018</v>
      </c>
      <c r="D21" s="733">
        <v>5.5683800000000012</v>
      </c>
      <c r="E21" s="733"/>
      <c r="F21" s="733">
        <v>34.765360000000001</v>
      </c>
      <c r="G21" s="733">
        <v>16</v>
      </c>
      <c r="H21" s="733">
        <v>18.765360000000001</v>
      </c>
      <c r="I21" s="734">
        <v>2.1728350000000001</v>
      </c>
      <c r="J21" s="735" t="s">
        <v>1</v>
      </c>
    </row>
    <row r="22" spans="1:10" ht="14.4" customHeight="1" x14ac:dyDescent="0.3">
      <c r="A22" s="731" t="s">
        <v>576</v>
      </c>
      <c r="B22" s="732" t="s">
        <v>571</v>
      </c>
      <c r="C22" s="733">
        <v>0.28523999999999999</v>
      </c>
      <c r="D22" s="733">
        <v>0.13371</v>
      </c>
      <c r="E22" s="733"/>
      <c r="F22" s="733">
        <v>0</v>
      </c>
      <c r="G22" s="733">
        <v>0</v>
      </c>
      <c r="H22" s="733">
        <v>0</v>
      </c>
      <c r="I22" s="734" t="s">
        <v>564</v>
      </c>
      <c r="J22" s="735" t="s">
        <v>1</v>
      </c>
    </row>
    <row r="23" spans="1:10" ht="14.4" customHeight="1" x14ac:dyDescent="0.3">
      <c r="A23" s="731" t="s">
        <v>576</v>
      </c>
      <c r="B23" s="732" t="s">
        <v>573</v>
      </c>
      <c r="C23" s="733">
        <v>8.6181399999999986</v>
      </c>
      <c r="D23" s="733">
        <v>6.4735500000000012</v>
      </c>
      <c r="E23" s="733"/>
      <c r="F23" s="733">
        <v>6.3687900000000006</v>
      </c>
      <c r="G23" s="733">
        <v>7</v>
      </c>
      <c r="H23" s="733">
        <v>-0.63120999999999938</v>
      </c>
      <c r="I23" s="734">
        <v>0.90982714285714295</v>
      </c>
      <c r="J23" s="735" t="s">
        <v>1</v>
      </c>
    </row>
    <row r="24" spans="1:10" ht="14.4" customHeight="1" x14ac:dyDescent="0.3">
      <c r="A24" s="731" t="s">
        <v>576</v>
      </c>
      <c r="B24" s="732" t="s">
        <v>578</v>
      </c>
      <c r="C24" s="733">
        <v>67.770939999999996</v>
      </c>
      <c r="D24" s="733">
        <v>52.115010000000005</v>
      </c>
      <c r="E24" s="733"/>
      <c r="F24" s="733">
        <v>109.73168999999999</v>
      </c>
      <c r="G24" s="733">
        <v>85</v>
      </c>
      <c r="H24" s="733">
        <v>24.731689999999986</v>
      </c>
      <c r="I24" s="734">
        <v>1.2909610588235292</v>
      </c>
      <c r="J24" s="735" t="s">
        <v>579</v>
      </c>
    </row>
    <row r="25" spans="1:10" ht="14.4" customHeight="1" x14ac:dyDescent="0.3">
      <c r="A25" s="731" t="s">
        <v>564</v>
      </c>
      <c r="B25" s="732" t="s">
        <v>564</v>
      </c>
      <c r="C25" s="733" t="s">
        <v>564</v>
      </c>
      <c r="D25" s="733" t="s">
        <v>564</v>
      </c>
      <c r="E25" s="733"/>
      <c r="F25" s="733" t="s">
        <v>564</v>
      </c>
      <c r="G25" s="733" t="s">
        <v>564</v>
      </c>
      <c r="H25" s="733" t="s">
        <v>564</v>
      </c>
      <c r="I25" s="734" t="s">
        <v>564</v>
      </c>
      <c r="J25" s="735" t="s">
        <v>580</v>
      </c>
    </row>
    <row r="26" spans="1:10" ht="14.4" customHeight="1" x14ac:dyDescent="0.3">
      <c r="A26" s="731" t="s">
        <v>581</v>
      </c>
      <c r="B26" s="732" t="s">
        <v>582</v>
      </c>
      <c r="C26" s="733" t="s">
        <v>564</v>
      </c>
      <c r="D26" s="733" t="s">
        <v>564</v>
      </c>
      <c r="E26" s="733"/>
      <c r="F26" s="733" t="s">
        <v>564</v>
      </c>
      <c r="G26" s="733" t="s">
        <v>564</v>
      </c>
      <c r="H26" s="733" t="s">
        <v>564</v>
      </c>
      <c r="I26" s="734" t="s">
        <v>564</v>
      </c>
      <c r="J26" s="735" t="s">
        <v>0</v>
      </c>
    </row>
    <row r="27" spans="1:10" ht="14.4" customHeight="1" x14ac:dyDescent="0.3">
      <c r="A27" s="731" t="s">
        <v>581</v>
      </c>
      <c r="B27" s="732" t="s">
        <v>565</v>
      </c>
      <c r="C27" s="733">
        <v>61.682829999999996</v>
      </c>
      <c r="D27" s="733">
        <v>52.015139999999995</v>
      </c>
      <c r="E27" s="733"/>
      <c r="F27" s="733">
        <v>55.216190000000012</v>
      </c>
      <c r="G27" s="733">
        <v>55</v>
      </c>
      <c r="H27" s="733">
        <v>0.21619000000001165</v>
      </c>
      <c r="I27" s="734">
        <v>1.0039307272727276</v>
      </c>
      <c r="J27" s="735" t="s">
        <v>1</v>
      </c>
    </row>
    <row r="28" spans="1:10" ht="14.4" customHeight="1" x14ac:dyDescent="0.3">
      <c r="A28" s="731" t="s">
        <v>581</v>
      </c>
      <c r="B28" s="732" t="s">
        <v>567</v>
      </c>
      <c r="C28" s="733">
        <v>0</v>
      </c>
      <c r="D28" s="733">
        <v>0</v>
      </c>
      <c r="E28" s="733"/>
      <c r="F28" s="733">
        <v>0</v>
      </c>
      <c r="G28" s="733">
        <v>0</v>
      </c>
      <c r="H28" s="733">
        <v>0</v>
      </c>
      <c r="I28" s="734" t="s">
        <v>564</v>
      </c>
      <c r="J28" s="735" t="s">
        <v>1</v>
      </c>
    </row>
    <row r="29" spans="1:10" ht="14.4" customHeight="1" x14ac:dyDescent="0.3">
      <c r="A29" s="731" t="s">
        <v>581</v>
      </c>
      <c r="B29" s="732" t="s">
        <v>570</v>
      </c>
      <c r="C29" s="733">
        <v>44.542689999999972</v>
      </c>
      <c r="D29" s="733">
        <v>12.78721</v>
      </c>
      <c r="E29" s="733"/>
      <c r="F29" s="733">
        <v>28.849670000000003</v>
      </c>
      <c r="G29" s="733">
        <v>25</v>
      </c>
      <c r="H29" s="733">
        <v>3.8496700000000033</v>
      </c>
      <c r="I29" s="734">
        <v>1.1539868000000002</v>
      </c>
      <c r="J29" s="735" t="s">
        <v>1</v>
      </c>
    </row>
    <row r="30" spans="1:10" ht="14.4" customHeight="1" x14ac:dyDescent="0.3">
      <c r="A30" s="731" t="s">
        <v>581</v>
      </c>
      <c r="B30" s="732" t="s">
        <v>583</v>
      </c>
      <c r="C30" s="733">
        <v>106.22551999999996</v>
      </c>
      <c r="D30" s="733">
        <v>64.80234999999999</v>
      </c>
      <c r="E30" s="733"/>
      <c r="F30" s="733">
        <v>84.065860000000015</v>
      </c>
      <c r="G30" s="733">
        <v>80</v>
      </c>
      <c r="H30" s="733">
        <v>4.0658600000000149</v>
      </c>
      <c r="I30" s="734">
        <v>1.0508232500000001</v>
      </c>
      <c r="J30" s="735" t="s">
        <v>579</v>
      </c>
    </row>
    <row r="31" spans="1:10" ht="14.4" customHeight="1" x14ac:dyDescent="0.3">
      <c r="A31" s="731" t="s">
        <v>564</v>
      </c>
      <c r="B31" s="732" t="s">
        <v>564</v>
      </c>
      <c r="C31" s="733" t="s">
        <v>564</v>
      </c>
      <c r="D31" s="733" t="s">
        <v>564</v>
      </c>
      <c r="E31" s="733"/>
      <c r="F31" s="733" t="s">
        <v>564</v>
      </c>
      <c r="G31" s="733" t="s">
        <v>564</v>
      </c>
      <c r="H31" s="733" t="s">
        <v>564</v>
      </c>
      <c r="I31" s="734" t="s">
        <v>564</v>
      </c>
      <c r="J31" s="735" t="s">
        <v>580</v>
      </c>
    </row>
    <row r="32" spans="1:10" ht="14.4" customHeight="1" x14ac:dyDescent="0.3">
      <c r="A32" s="731" t="s">
        <v>584</v>
      </c>
      <c r="B32" s="732" t="s">
        <v>585</v>
      </c>
      <c r="C32" s="733" t="s">
        <v>564</v>
      </c>
      <c r="D32" s="733" t="s">
        <v>564</v>
      </c>
      <c r="E32" s="733"/>
      <c r="F32" s="733" t="s">
        <v>564</v>
      </c>
      <c r="G32" s="733" t="s">
        <v>564</v>
      </c>
      <c r="H32" s="733" t="s">
        <v>564</v>
      </c>
      <c r="I32" s="734" t="s">
        <v>564</v>
      </c>
      <c r="J32" s="735" t="s">
        <v>0</v>
      </c>
    </row>
    <row r="33" spans="1:10" ht="14.4" customHeight="1" x14ac:dyDescent="0.3">
      <c r="A33" s="731" t="s">
        <v>584</v>
      </c>
      <c r="B33" s="732" t="s">
        <v>565</v>
      </c>
      <c r="C33" s="733">
        <v>0.21608000000000002</v>
      </c>
      <c r="D33" s="733">
        <v>0.7762</v>
      </c>
      <c r="E33" s="733"/>
      <c r="F33" s="733">
        <v>35.589630000000007</v>
      </c>
      <c r="G33" s="733">
        <v>47</v>
      </c>
      <c r="H33" s="733">
        <v>-11.410369999999993</v>
      </c>
      <c r="I33" s="734">
        <v>0.75722617021276606</v>
      </c>
      <c r="J33" s="735" t="s">
        <v>1</v>
      </c>
    </row>
    <row r="34" spans="1:10" ht="14.4" customHeight="1" x14ac:dyDescent="0.3">
      <c r="A34" s="731" t="s">
        <v>584</v>
      </c>
      <c r="B34" s="732" t="s">
        <v>570</v>
      </c>
      <c r="C34" s="733">
        <v>0</v>
      </c>
      <c r="D34" s="733">
        <v>0</v>
      </c>
      <c r="E34" s="733"/>
      <c r="F34" s="733">
        <v>0</v>
      </c>
      <c r="G34" s="733">
        <v>0</v>
      </c>
      <c r="H34" s="733">
        <v>0</v>
      </c>
      <c r="I34" s="734" t="s">
        <v>564</v>
      </c>
      <c r="J34" s="735" t="s">
        <v>1</v>
      </c>
    </row>
    <row r="35" spans="1:10" ht="14.4" customHeight="1" x14ac:dyDescent="0.3">
      <c r="A35" s="731" t="s">
        <v>584</v>
      </c>
      <c r="B35" s="732" t="s">
        <v>572</v>
      </c>
      <c r="C35" s="733">
        <v>0</v>
      </c>
      <c r="D35" s="733">
        <v>88.98648</v>
      </c>
      <c r="E35" s="733"/>
      <c r="F35" s="733">
        <v>0</v>
      </c>
      <c r="G35" s="733">
        <v>0</v>
      </c>
      <c r="H35" s="733">
        <v>0</v>
      </c>
      <c r="I35" s="734" t="s">
        <v>564</v>
      </c>
      <c r="J35" s="735" t="s">
        <v>1</v>
      </c>
    </row>
    <row r="36" spans="1:10" ht="14.4" customHeight="1" x14ac:dyDescent="0.3">
      <c r="A36" s="731" t="s">
        <v>584</v>
      </c>
      <c r="B36" s="732" t="s">
        <v>586</v>
      </c>
      <c r="C36" s="733">
        <v>0.21608000000000002</v>
      </c>
      <c r="D36" s="733">
        <v>89.762680000000003</v>
      </c>
      <c r="E36" s="733"/>
      <c r="F36" s="733">
        <v>35.589630000000007</v>
      </c>
      <c r="G36" s="733">
        <v>47</v>
      </c>
      <c r="H36" s="733">
        <v>-11.410369999999993</v>
      </c>
      <c r="I36" s="734">
        <v>0.75722617021276606</v>
      </c>
      <c r="J36" s="735" t="s">
        <v>579</v>
      </c>
    </row>
    <row r="37" spans="1:10" ht="14.4" customHeight="1" x14ac:dyDescent="0.3">
      <c r="A37" s="731" t="s">
        <v>564</v>
      </c>
      <c r="B37" s="732" t="s">
        <v>564</v>
      </c>
      <c r="C37" s="733" t="s">
        <v>564</v>
      </c>
      <c r="D37" s="733" t="s">
        <v>564</v>
      </c>
      <c r="E37" s="733"/>
      <c r="F37" s="733" t="s">
        <v>564</v>
      </c>
      <c r="G37" s="733" t="s">
        <v>564</v>
      </c>
      <c r="H37" s="733" t="s">
        <v>564</v>
      </c>
      <c r="I37" s="734" t="s">
        <v>564</v>
      </c>
      <c r="J37" s="735" t="s">
        <v>580</v>
      </c>
    </row>
    <row r="38" spans="1:10" ht="14.4" customHeight="1" x14ac:dyDescent="0.3">
      <c r="A38" s="731" t="s">
        <v>587</v>
      </c>
      <c r="B38" s="732" t="s">
        <v>588</v>
      </c>
      <c r="C38" s="733" t="s">
        <v>564</v>
      </c>
      <c r="D38" s="733" t="s">
        <v>564</v>
      </c>
      <c r="E38" s="733"/>
      <c r="F38" s="733" t="s">
        <v>564</v>
      </c>
      <c r="G38" s="733" t="s">
        <v>564</v>
      </c>
      <c r="H38" s="733" t="s">
        <v>564</v>
      </c>
      <c r="I38" s="734" t="s">
        <v>564</v>
      </c>
      <c r="J38" s="735" t="s">
        <v>0</v>
      </c>
    </row>
    <row r="39" spans="1:10" ht="14.4" customHeight="1" x14ac:dyDescent="0.3">
      <c r="A39" s="731" t="s">
        <v>587</v>
      </c>
      <c r="B39" s="732" t="s">
        <v>565</v>
      </c>
      <c r="C39" s="733">
        <v>489.39200000000005</v>
      </c>
      <c r="D39" s="733">
        <v>378.05067000000008</v>
      </c>
      <c r="E39" s="733"/>
      <c r="F39" s="733">
        <v>379.46139999999997</v>
      </c>
      <c r="G39" s="733">
        <v>386</v>
      </c>
      <c r="H39" s="733">
        <v>-6.5386000000000308</v>
      </c>
      <c r="I39" s="734">
        <v>0.98306062176165798</v>
      </c>
      <c r="J39" s="735" t="s">
        <v>1</v>
      </c>
    </row>
    <row r="40" spans="1:10" ht="14.4" customHeight="1" x14ac:dyDescent="0.3">
      <c r="A40" s="731" t="s">
        <v>587</v>
      </c>
      <c r="B40" s="732" t="s">
        <v>566</v>
      </c>
      <c r="C40" s="733">
        <v>107.15747</v>
      </c>
      <c r="D40" s="733">
        <v>40.09619</v>
      </c>
      <c r="E40" s="733"/>
      <c r="F40" s="733">
        <v>28.190099999999997</v>
      </c>
      <c r="G40" s="733">
        <v>33</v>
      </c>
      <c r="H40" s="733">
        <v>-4.8099000000000025</v>
      </c>
      <c r="I40" s="734">
        <v>0.85424545454545442</v>
      </c>
      <c r="J40" s="735" t="s">
        <v>1</v>
      </c>
    </row>
    <row r="41" spans="1:10" ht="14.4" customHeight="1" x14ac:dyDescent="0.3">
      <c r="A41" s="731" t="s">
        <v>587</v>
      </c>
      <c r="B41" s="732" t="s">
        <v>567</v>
      </c>
      <c r="C41" s="733">
        <v>62.928030000000014</v>
      </c>
      <c r="D41" s="733">
        <v>32.57208</v>
      </c>
      <c r="E41" s="733"/>
      <c r="F41" s="733">
        <v>32.647030000000001</v>
      </c>
      <c r="G41" s="733">
        <v>35</v>
      </c>
      <c r="H41" s="733">
        <v>-2.3529699999999991</v>
      </c>
      <c r="I41" s="734">
        <v>0.93277228571428572</v>
      </c>
      <c r="J41" s="735" t="s">
        <v>1</v>
      </c>
    </row>
    <row r="42" spans="1:10" ht="14.4" customHeight="1" x14ac:dyDescent="0.3">
      <c r="A42" s="731" t="s">
        <v>587</v>
      </c>
      <c r="B42" s="732" t="s">
        <v>568</v>
      </c>
      <c r="C42" s="733">
        <v>147.47752</v>
      </c>
      <c r="D42" s="733">
        <v>279.851</v>
      </c>
      <c r="E42" s="733"/>
      <c r="F42" s="733">
        <v>119.31113999999999</v>
      </c>
      <c r="G42" s="733">
        <v>189</v>
      </c>
      <c r="H42" s="733">
        <v>-69.688860000000005</v>
      </c>
      <c r="I42" s="734">
        <v>0.63127587301587296</v>
      </c>
      <c r="J42" s="735" t="s">
        <v>1</v>
      </c>
    </row>
    <row r="43" spans="1:10" ht="14.4" customHeight="1" x14ac:dyDescent="0.3">
      <c r="A43" s="731" t="s">
        <v>587</v>
      </c>
      <c r="B43" s="732" t="s">
        <v>570</v>
      </c>
      <c r="C43" s="733">
        <v>160.18908999999996</v>
      </c>
      <c r="D43" s="733">
        <v>49.729340000000008</v>
      </c>
      <c r="E43" s="733"/>
      <c r="F43" s="733">
        <v>45.335850000000008</v>
      </c>
      <c r="G43" s="733">
        <v>66</v>
      </c>
      <c r="H43" s="733">
        <v>-20.664149999999992</v>
      </c>
      <c r="I43" s="734">
        <v>0.68690681818181831</v>
      </c>
      <c r="J43" s="735" t="s">
        <v>1</v>
      </c>
    </row>
    <row r="44" spans="1:10" ht="14.4" customHeight="1" x14ac:dyDescent="0.3">
      <c r="A44" s="731" t="s">
        <v>587</v>
      </c>
      <c r="B44" s="732" t="s">
        <v>571</v>
      </c>
      <c r="C44" s="733">
        <v>2.5437600000000002</v>
      </c>
      <c r="D44" s="733">
        <v>7.8045</v>
      </c>
      <c r="E44" s="733"/>
      <c r="F44" s="733">
        <v>0.49004999999999999</v>
      </c>
      <c r="G44" s="733">
        <v>5</v>
      </c>
      <c r="H44" s="733">
        <v>-4.5099499999999999</v>
      </c>
      <c r="I44" s="734">
        <v>9.801E-2</v>
      </c>
      <c r="J44" s="735" t="s">
        <v>1</v>
      </c>
    </row>
    <row r="45" spans="1:10" ht="14.4" customHeight="1" x14ac:dyDescent="0.3">
      <c r="A45" s="731" t="s">
        <v>587</v>
      </c>
      <c r="B45" s="732" t="s">
        <v>573</v>
      </c>
      <c r="C45" s="733">
        <v>28.414270000000005</v>
      </c>
      <c r="D45" s="733">
        <v>19.019089999999998</v>
      </c>
      <c r="E45" s="733"/>
      <c r="F45" s="733">
        <v>20.465580000000003</v>
      </c>
      <c r="G45" s="733">
        <v>24</v>
      </c>
      <c r="H45" s="733">
        <v>-3.5344199999999972</v>
      </c>
      <c r="I45" s="734">
        <v>0.85273250000000012</v>
      </c>
      <c r="J45" s="735" t="s">
        <v>1</v>
      </c>
    </row>
    <row r="46" spans="1:10" ht="14.4" customHeight="1" x14ac:dyDescent="0.3">
      <c r="A46" s="731" t="s">
        <v>587</v>
      </c>
      <c r="B46" s="732" t="s">
        <v>589</v>
      </c>
      <c r="C46" s="733">
        <v>998.10214000000008</v>
      </c>
      <c r="D46" s="733">
        <v>807.12287000000003</v>
      </c>
      <c r="E46" s="733"/>
      <c r="F46" s="733">
        <v>625.90115000000003</v>
      </c>
      <c r="G46" s="733">
        <v>737</v>
      </c>
      <c r="H46" s="733">
        <v>-111.09884999999997</v>
      </c>
      <c r="I46" s="734">
        <v>0.84925529172320224</v>
      </c>
      <c r="J46" s="735" t="s">
        <v>579</v>
      </c>
    </row>
    <row r="47" spans="1:10" ht="14.4" customHeight="1" x14ac:dyDescent="0.3">
      <c r="A47" s="731" t="s">
        <v>564</v>
      </c>
      <c r="B47" s="732" t="s">
        <v>564</v>
      </c>
      <c r="C47" s="733" t="s">
        <v>564</v>
      </c>
      <c r="D47" s="733" t="s">
        <v>564</v>
      </c>
      <c r="E47" s="733"/>
      <c r="F47" s="733" t="s">
        <v>564</v>
      </c>
      <c r="G47" s="733" t="s">
        <v>564</v>
      </c>
      <c r="H47" s="733" t="s">
        <v>564</v>
      </c>
      <c r="I47" s="734" t="s">
        <v>564</v>
      </c>
      <c r="J47" s="735" t="s">
        <v>580</v>
      </c>
    </row>
    <row r="48" spans="1:10" ht="14.4" customHeight="1" x14ac:dyDescent="0.3">
      <c r="A48" s="731" t="s">
        <v>590</v>
      </c>
      <c r="B48" s="732" t="s">
        <v>591</v>
      </c>
      <c r="C48" s="733" t="s">
        <v>564</v>
      </c>
      <c r="D48" s="733" t="s">
        <v>564</v>
      </c>
      <c r="E48" s="733"/>
      <c r="F48" s="733" t="s">
        <v>564</v>
      </c>
      <c r="G48" s="733" t="s">
        <v>564</v>
      </c>
      <c r="H48" s="733" t="s">
        <v>564</v>
      </c>
      <c r="I48" s="734" t="s">
        <v>564</v>
      </c>
      <c r="J48" s="735" t="s">
        <v>0</v>
      </c>
    </row>
    <row r="49" spans="1:10" ht="14.4" customHeight="1" x14ac:dyDescent="0.3">
      <c r="A49" s="731" t="s">
        <v>590</v>
      </c>
      <c r="B49" s="732" t="s">
        <v>565</v>
      </c>
      <c r="C49" s="733">
        <v>729.14823999999987</v>
      </c>
      <c r="D49" s="733">
        <v>409.62876999999986</v>
      </c>
      <c r="E49" s="733"/>
      <c r="F49" s="733">
        <v>446.41123999999991</v>
      </c>
      <c r="G49" s="733">
        <v>439</v>
      </c>
      <c r="H49" s="733">
        <v>7.411239999999907</v>
      </c>
      <c r="I49" s="734">
        <v>1.0168820956719815</v>
      </c>
      <c r="J49" s="735" t="s">
        <v>1</v>
      </c>
    </row>
    <row r="50" spans="1:10" ht="14.4" customHeight="1" x14ac:dyDescent="0.3">
      <c r="A50" s="731" t="s">
        <v>590</v>
      </c>
      <c r="B50" s="732" t="s">
        <v>569</v>
      </c>
      <c r="C50" s="733">
        <v>0</v>
      </c>
      <c r="D50" s="733">
        <v>237.10810000000001</v>
      </c>
      <c r="E50" s="733"/>
      <c r="F50" s="733">
        <v>295.91780000000006</v>
      </c>
      <c r="G50" s="733">
        <v>302</v>
      </c>
      <c r="H50" s="733">
        <v>-6.0821999999999434</v>
      </c>
      <c r="I50" s="734">
        <v>0.97986026490066247</v>
      </c>
      <c r="J50" s="735" t="s">
        <v>1</v>
      </c>
    </row>
    <row r="51" spans="1:10" ht="14.4" customHeight="1" x14ac:dyDescent="0.3">
      <c r="A51" s="731" t="s">
        <v>590</v>
      </c>
      <c r="B51" s="732" t="s">
        <v>570</v>
      </c>
      <c r="C51" s="733">
        <v>0.20416000000000001</v>
      </c>
      <c r="D51" s="733">
        <v>0.15206999999999998</v>
      </c>
      <c r="E51" s="733"/>
      <c r="F51" s="733">
        <v>0.45935999999999999</v>
      </c>
      <c r="G51" s="733">
        <v>1</v>
      </c>
      <c r="H51" s="733">
        <v>-0.54064000000000001</v>
      </c>
      <c r="I51" s="734">
        <v>0.45935999999999999</v>
      </c>
      <c r="J51" s="735" t="s">
        <v>1</v>
      </c>
    </row>
    <row r="52" spans="1:10" ht="14.4" customHeight="1" x14ac:dyDescent="0.3">
      <c r="A52" s="731" t="s">
        <v>590</v>
      </c>
      <c r="B52" s="732" t="s">
        <v>573</v>
      </c>
      <c r="C52" s="733">
        <v>36.319410000000005</v>
      </c>
      <c r="D52" s="733">
        <v>29.885639999999999</v>
      </c>
      <c r="E52" s="733"/>
      <c r="F52" s="733">
        <v>24.338870000000004</v>
      </c>
      <c r="G52" s="733">
        <v>33</v>
      </c>
      <c r="H52" s="733">
        <v>-8.6611299999999964</v>
      </c>
      <c r="I52" s="734">
        <v>0.73754151515151523</v>
      </c>
      <c r="J52" s="735" t="s">
        <v>1</v>
      </c>
    </row>
    <row r="53" spans="1:10" ht="14.4" customHeight="1" x14ac:dyDescent="0.3">
      <c r="A53" s="731" t="s">
        <v>590</v>
      </c>
      <c r="B53" s="732" t="s">
        <v>592</v>
      </c>
      <c r="C53" s="733">
        <v>765.67180999999982</v>
      </c>
      <c r="D53" s="733">
        <v>676.77457999999979</v>
      </c>
      <c r="E53" s="733"/>
      <c r="F53" s="733">
        <v>767.12726999999995</v>
      </c>
      <c r="G53" s="733">
        <v>776</v>
      </c>
      <c r="H53" s="733">
        <v>-8.8727300000000469</v>
      </c>
      <c r="I53" s="734">
        <v>0.98856606958762883</v>
      </c>
      <c r="J53" s="735" t="s">
        <v>579</v>
      </c>
    </row>
    <row r="54" spans="1:10" ht="14.4" customHeight="1" x14ac:dyDescent="0.3">
      <c r="A54" s="731" t="s">
        <v>564</v>
      </c>
      <c r="B54" s="732" t="s">
        <v>564</v>
      </c>
      <c r="C54" s="733" t="s">
        <v>564</v>
      </c>
      <c r="D54" s="733" t="s">
        <v>564</v>
      </c>
      <c r="E54" s="733"/>
      <c r="F54" s="733" t="s">
        <v>564</v>
      </c>
      <c r="G54" s="733" t="s">
        <v>564</v>
      </c>
      <c r="H54" s="733" t="s">
        <v>564</v>
      </c>
      <c r="I54" s="734" t="s">
        <v>564</v>
      </c>
      <c r="J54" s="735" t="s">
        <v>580</v>
      </c>
    </row>
    <row r="55" spans="1:10" ht="14.4" customHeight="1" x14ac:dyDescent="0.3">
      <c r="A55" s="731" t="s">
        <v>562</v>
      </c>
      <c r="B55" s="732" t="s">
        <v>574</v>
      </c>
      <c r="C55" s="733">
        <v>1937.98649</v>
      </c>
      <c r="D55" s="733">
        <v>1690.5774899999999</v>
      </c>
      <c r="E55" s="733"/>
      <c r="F55" s="733">
        <v>1622.4156</v>
      </c>
      <c r="G55" s="733">
        <v>1725</v>
      </c>
      <c r="H55" s="733">
        <v>-102.58439999999996</v>
      </c>
      <c r="I55" s="734">
        <v>0.94053078260869571</v>
      </c>
      <c r="J55" s="735" t="s">
        <v>575</v>
      </c>
    </row>
  </sheetData>
  <mergeCells count="3">
    <mergeCell ref="F3:I3"/>
    <mergeCell ref="C4:D4"/>
    <mergeCell ref="A1:I1"/>
  </mergeCells>
  <conditionalFormatting sqref="F16 F56:F65537">
    <cfRule type="cellIs" dxfId="75" priority="18" stopIfTrue="1" operator="greaterThan">
      <formula>1</formula>
    </cfRule>
  </conditionalFormatting>
  <conditionalFormatting sqref="H5:H15">
    <cfRule type="expression" dxfId="74" priority="14">
      <formula>$H5&gt;0</formula>
    </cfRule>
  </conditionalFormatting>
  <conditionalFormatting sqref="I5:I15">
    <cfRule type="expression" dxfId="73" priority="15">
      <formula>$I5&gt;1</formula>
    </cfRule>
  </conditionalFormatting>
  <conditionalFormatting sqref="B5:B15">
    <cfRule type="expression" dxfId="72" priority="11">
      <formula>OR($J5="NS",$J5="SumaNS",$J5="Účet")</formula>
    </cfRule>
  </conditionalFormatting>
  <conditionalFormatting sqref="B5:D15 F5:I15">
    <cfRule type="expression" dxfId="71" priority="17">
      <formula>AND($J5&lt;&gt;"",$J5&lt;&gt;"mezeraKL")</formula>
    </cfRule>
  </conditionalFormatting>
  <conditionalFormatting sqref="B5:D15 F5:I15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69" priority="13">
      <formula>OR($J5="SumaNS",$J5="NS")</formula>
    </cfRule>
  </conditionalFormatting>
  <conditionalFormatting sqref="A5:A15">
    <cfRule type="expression" dxfId="68" priority="9">
      <formula>AND($J5&lt;&gt;"mezeraKL",$J5&lt;&gt;"")</formula>
    </cfRule>
  </conditionalFormatting>
  <conditionalFormatting sqref="A5:A15">
    <cfRule type="expression" dxfId="67" priority="10">
      <formula>AND($J5&lt;&gt;"",$J5&lt;&gt;"mezeraKL")</formula>
    </cfRule>
  </conditionalFormatting>
  <conditionalFormatting sqref="H17:H55">
    <cfRule type="expression" dxfId="66" priority="5">
      <formula>$H17&gt;0</formula>
    </cfRule>
  </conditionalFormatting>
  <conditionalFormatting sqref="A17:A55">
    <cfRule type="expression" dxfId="65" priority="2">
      <formula>AND($J17&lt;&gt;"mezeraKL",$J17&lt;&gt;"")</formula>
    </cfRule>
  </conditionalFormatting>
  <conditionalFormatting sqref="I17:I55">
    <cfRule type="expression" dxfId="64" priority="6">
      <formula>$I17&gt;1</formula>
    </cfRule>
  </conditionalFormatting>
  <conditionalFormatting sqref="B17:B55">
    <cfRule type="expression" dxfId="63" priority="1">
      <formula>OR($J17="NS",$J17="SumaNS",$J17="Účet")</formula>
    </cfRule>
  </conditionalFormatting>
  <conditionalFormatting sqref="A17:D55 F17:I55">
    <cfRule type="expression" dxfId="62" priority="8">
      <formula>AND($J17&lt;&gt;"",$J17&lt;&gt;"mezeraKL")</formula>
    </cfRule>
  </conditionalFormatting>
  <conditionalFormatting sqref="B17:D55 F17:I55">
    <cfRule type="expression" dxfId="61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55 F17:I55">
    <cfRule type="expression" dxfId="60" priority="4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2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458" bestFit="1" customWidth="1"/>
    <col min="6" max="6" width="18.77734375" style="335" customWidth="1"/>
    <col min="7" max="7" width="5" style="331" customWidth="1"/>
    <col min="8" max="8" width="12.44140625" style="331" hidden="1" customWidth="1" outlineLevel="1"/>
    <col min="9" max="9" width="8.5546875" style="331" hidden="1" customWidth="1" outlineLevel="1"/>
    <col min="10" max="10" width="25.77734375" style="331" customWidth="1" collapsed="1"/>
    <col min="11" max="11" width="8.77734375" style="331" customWidth="1"/>
    <col min="12" max="13" width="7.77734375" style="329" customWidth="1"/>
    <col min="14" max="14" width="12.6640625" style="329" customWidth="1"/>
    <col min="15" max="16384" width="8.88671875" style="247"/>
  </cols>
  <sheetData>
    <row r="1" spans="1:14" ht="18.600000000000001" customHeight="1" thickBot="1" x14ac:dyDescent="0.4">
      <c r="A1" s="549" t="s">
        <v>204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</row>
    <row r="2" spans="1:14" ht="14.4" customHeight="1" thickBot="1" x14ac:dyDescent="0.35">
      <c r="A2" s="371" t="s">
        <v>328</v>
      </c>
      <c r="B2" s="66"/>
      <c r="C2" s="333"/>
      <c r="D2" s="333"/>
      <c r="E2" s="457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" customHeight="1" thickBot="1" x14ac:dyDescent="0.35">
      <c r="A3" s="66"/>
      <c r="B3" s="66"/>
      <c r="C3" s="545"/>
      <c r="D3" s="546"/>
      <c r="E3" s="546"/>
      <c r="F3" s="546"/>
      <c r="G3" s="546"/>
      <c r="H3" s="546"/>
      <c r="I3" s="546"/>
      <c r="J3" s="547" t="s">
        <v>158</v>
      </c>
      <c r="K3" s="548"/>
      <c r="L3" s="203">
        <f>IF(M3&lt;&gt;0,N3/M3,0)</f>
        <v>263.07593029948981</v>
      </c>
      <c r="M3" s="203">
        <f>SUBTOTAL(9,M5:M1048576)</f>
        <v>6010.0499999999993</v>
      </c>
      <c r="N3" s="204">
        <f>SUBTOTAL(9,N5:N1048576)</f>
        <v>1581099.4948964485</v>
      </c>
    </row>
    <row r="4" spans="1:14" s="330" customFormat="1" ht="14.4" customHeight="1" thickBot="1" x14ac:dyDescent="0.35">
      <c r="A4" s="736" t="s">
        <v>4</v>
      </c>
      <c r="B4" s="737" t="s">
        <v>5</v>
      </c>
      <c r="C4" s="737" t="s">
        <v>0</v>
      </c>
      <c r="D4" s="737" t="s">
        <v>6</v>
      </c>
      <c r="E4" s="738" t="s">
        <v>7</v>
      </c>
      <c r="F4" s="737" t="s">
        <v>1</v>
      </c>
      <c r="G4" s="737" t="s">
        <v>8</v>
      </c>
      <c r="H4" s="737" t="s">
        <v>9</v>
      </c>
      <c r="I4" s="737" t="s">
        <v>10</v>
      </c>
      <c r="J4" s="739" t="s">
        <v>11</v>
      </c>
      <c r="K4" s="739" t="s">
        <v>12</v>
      </c>
      <c r="L4" s="740" t="s">
        <v>183</v>
      </c>
      <c r="M4" s="740" t="s">
        <v>13</v>
      </c>
      <c r="N4" s="741" t="s">
        <v>200</v>
      </c>
    </row>
    <row r="5" spans="1:14" ht="14.4" customHeight="1" x14ac:dyDescent="0.3">
      <c r="A5" s="742" t="s">
        <v>562</v>
      </c>
      <c r="B5" s="743" t="s">
        <v>563</v>
      </c>
      <c r="C5" s="744" t="s">
        <v>576</v>
      </c>
      <c r="D5" s="745" t="s">
        <v>577</v>
      </c>
      <c r="E5" s="746">
        <v>50113001</v>
      </c>
      <c r="F5" s="745" t="s">
        <v>593</v>
      </c>
      <c r="G5" s="744" t="s">
        <v>594</v>
      </c>
      <c r="H5" s="744">
        <v>100362</v>
      </c>
      <c r="I5" s="744">
        <v>362</v>
      </c>
      <c r="J5" s="744" t="s">
        <v>595</v>
      </c>
      <c r="K5" s="744" t="s">
        <v>596</v>
      </c>
      <c r="L5" s="747">
        <v>72.765000000000001</v>
      </c>
      <c r="M5" s="747">
        <v>2</v>
      </c>
      <c r="N5" s="748">
        <v>145.53</v>
      </c>
    </row>
    <row r="6" spans="1:14" ht="14.4" customHeight="1" x14ac:dyDescent="0.3">
      <c r="A6" s="749" t="s">
        <v>562</v>
      </c>
      <c r="B6" s="750" t="s">
        <v>563</v>
      </c>
      <c r="C6" s="751" t="s">
        <v>576</v>
      </c>
      <c r="D6" s="752" t="s">
        <v>577</v>
      </c>
      <c r="E6" s="753">
        <v>50113001</v>
      </c>
      <c r="F6" s="752" t="s">
        <v>593</v>
      </c>
      <c r="G6" s="751" t="s">
        <v>594</v>
      </c>
      <c r="H6" s="751">
        <v>845008</v>
      </c>
      <c r="I6" s="751">
        <v>107806</v>
      </c>
      <c r="J6" s="751" t="s">
        <v>597</v>
      </c>
      <c r="K6" s="751" t="s">
        <v>598</v>
      </c>
      <c r="L6" s="754">
        <v>65.268000000000001</v>
      </c>
      <c r="M6" s="754">
        <v>10</v>
      </c>
      <c r="N6" s="755">
        <v>652.68000000000006</v>
      </c>
    </row>
    <row r="7" spans="1:14" ht="14.4" customHeight="1" x14ac:dyDescent="0.3">
      <c r="A7" s="749" t="s">
        <v>562</v>
      </c>
      <c r="B7" s="750" t="s">
        <v>563</v>
      </c>
      <c r="C7" s="751" t="s">
        <v>576</v>
      </c>
      <c r="D7" s="752" t="s">
        <v>577</v>
      </c>
      <c r="E7" s="753">
        <v>50113001</v>
      </c>
      <c r="F7" s="752" t="s">
        <v>593</v>
      </c>
      <c r="G7" s="751" t="s">
        <v>594</v>
      </c>
      <c r="H7" s="751">
        <v>167547</v>
      </c>
      <c r="I7" s="751">
        <v>67547</v>
      </c>
      <c r="J7" s="751" t="s">
        <v>599</v>
      </c>
      <c r="K7" s="751" t="s">
        <v>600</v>
      </c>
      <c r="L7" s="754">
        <v>47.11999999999999</v>
      </c>
      <c r="M7" s="754">
        <v>5</v>
      </c>
      <c r="N7" s="755">
        <v>235.59999999999997</v>
      </c>
    </row>
    <row r="8" spans="1:14" ht="14.4" customHeight="1" x14ac:dyDescent="0.3">
      <c r="A8" s="749" t="s">
        <v>562</v>
      </c>
      <c r="B8" s="750" t="s">
        <v>563</v>
      </c>
      <c r="C8" s="751" t="s">
        <v>576</v>
      </c>
      <c r="D8" s="752" t="s">
        <v>577</v>
      </c>
      <c r="E8" s="753">
        <v>50113001</v>
      </c>
      <c r="F8" s="752" t="s">
        <v>593</v>
      </c>
      <c r="G8" s="751" t="s">
        <v>594</v>
      </c>
      <c r="H8" s="751">
        <v>847713</v>
      </c>
      <c r="I8" s="751">
        <v>125526</v>
      </c>
      <c r="J8" s="751" t="s">
        <v>601</v>
      </c>
      <c r="K8" s="751" t="s">
        <v>602</v>
      </c>
      <c r="L8" s="754">
        <v>111.63</v>
      </c>
      <c r="M8" s="754">
        <v>1</v>
      </c>
      <c r="N8" s="755">
        <v>111.63</v>
      </c>
    </row>
    <row r="9" spans="1:14" ht="14.4" customHeight="1" x14ac:dyDescent="0.3">
      <c r="A9" s="749" t="s">
        <v>562</v>
      </c>
      <c r="B9" s="750" t="s">
        <v>563</v>
      </c>
      <c r="C9" s="751" t="s">
        <v>576</v>
      </c>
      <c r="D9" s="752" t="s">
        <v>577</v>
      </c>
      <c r="E9" s="753">
        <v>50113001</v>
      </c>
      <c r="F9" s="752" t="s">
        <v>593</v>
      </c>
      <c r="G9" s="751" t="s">
        <v>594</v>
      </c>
      <c r="H9" s="751">
        <v>173389</v>
      </c>
      <c r="I9" s="751">
        <v>173389</v>
      </c>
      <c r="J9" s="751" t="s">
        <v>603</v>
      </c>
      <c r="K9" s="751" t="s">
        <v>604</v>
      </c>
      <c r="L9" s="754">
        <v>753.28000000000009</v>
      </c>
      <c r="M9" s="754">
        <v>1</v>
      </c>
      <c r="N9" s="755">
        <v>753.28000000000009</v>
      </c>
    </row>
    <row r="10" spans="1:14" ht="14.4" customHeight="1" x14ac:dyDescent="0.3">
      <c r="A10" s="749" t="s">
        <v>562</v>
      </c>
      <c r="B10" s="750" t="s">
        <v>563</v>
      </c>
      <c r="C10" s="751" t="s">
        <v>576</v>
      </c>
      <c r="D10" s="752" t="s">
        <v>577</v>
      </c>
      <c r="E10" s="753">
        <v>50113001</v>
      </c>
      <c r="F10" s="752" t="s">
        <v>593</v>
      </c>
      <c r="G10" s="751" t="s">
        <v>594</v>
      </c>
      <c r="H10" s="751">
        <v>100392</v>
      </c>
      <c r="I10" s="751">
        <v>392</v>
      </c>
      <c r="J10" s="751" t="s">
        <v>605</v>
      </c>
      <c r="K10" s="751" t="s">
        <v>606</v>
      </c>
      <c r="L10" s="754">
        <v>57.590000000000011</v>
      </c>
      <c r="M10" s="754">
        <v>1</v>
      </c>
      <c r="N10" s="755">
        <v>57.590000000000011</v>
      </c>
    </row>
    <row r="11" spans="1:14" ht="14.4" customHeight="1" x14ac:dyDescent="0.3">
      <c r="A11" s="749" t="s">
        <v>562</v>
      </c>
      <c r="B11" s="750" t="s">
        <v>563</v>
      </c>
      <c r="C11" s="751" t="s">
        <v>576</v>
      </c>
      <c r="D11" s="752" t="s">
        <v>577</v>
      </c>
      <c r="E11" s="753">
        <v>50113001</v>
      </c>
      <c r="F11" s="752" t="s">
        <v>593</v>
      </c>
      <c r="G11" s="751" t="s">
        <v>594</v>
      </c>
      <c r="H11" s="751">
        <v>112892</v>
      </c>
      <c r="I11" s="751">
        <v>12892</v>
      </c>
      <c r="J11" s="751" t="s">
        <v>607</v>
      </c>
      <c r="K11" s="751" t="s">
        <v>608</v>
      </c>
      <c r="L11" s="754">
        <v>104.34000000000003</v>
      </c>
      <c r="M11" s="754">
        <v>1</v>
      </c>
      <c r="N11" s="755">
        <v>104.34000000000003</v>
      </c>
    </row>
    <row r="12" spans="1:14" ht="14.4" customHeight="1" x14ac:dyDescent="0.3">
      <c r="A12" s="749" t="s">
        <v>562</v>
      </c>
      <c r="B12" s="750" t="s">
        <v>563</v>
      </c>
      <c r="C12" s="751" t="s">
        <v>576</v>
      </c>
      <c r="D12" s="752" t="s">
        <v>577</v>
      </c>
      <c r="E12" s="753">
        <v>50113001</v>
      </c>
      <c r="F12" s="752" t="s">
        <v>593</v>
      </c>
      <c r="G12" s="751" t="s">
        <v>594</v>
      </c>
      <c r="H12" s="751">
        <v>993603</v>
      </c>
      <c r="I12" s="751">
        <v>0</v>
      </c>
      <c r="J12" s="751" t="s">
        <v>609</v>
      </c>
      <c r="K12" s="751" t="s">
        <v>564</v>
      </c>
      <c r="L12" s="754">
        <v>178.40999504401304</v>
      </c>
      <c r="M12" s="754">
        <v>4</v>
      </c>
      <c r="N12" s="755">
        <v>713.63998017605218</v>
      </c>
    </row>
    <row r="13" spans="1:14" ht="14.4" customHeight="1" x14ac:dyDescent="0.3">
      <c r="A13" s="749" t="s">
        <v>562</v>
      </c>
      <c r="B13" s="750" t="s">
        <v>563</v>
      </c>
      <c r="C13" s="751" t="s">
        <v>576</v>
      </c>
      <c r="D13" s="752" t="s">
        <v>577</v>
      </c>
      <c r="E13" s="753">
        <v>50113001</v>
      </c>
      <c r="F13" s="752" t="s">
        <v>593</v>
      </c>
      <c r="G13" s="751" t="s">
        <v>594</v>
      </c>
      <c r="H13" s="751">
        <v>196620</v>
      </c>
      <c r="I13" s="751">
        <v>96620</v>
      </c>
      <c r="J13" s="751" t="s">
        <v>610</v>
      </c>
      <c r="K13" s="751" t="s">
        <v>611</v>
      </c>
      <c r="L13" s="754">
        <v>185.82000000000002</v>
      </c>
      <c r="M13" s="754">
        <v>1</v>
      </c>
      <c r="N13" s="755">
        <v>185.82000000000002</v>
      </c>
    </row>
    <row r="14" spans="1:14" ht="14.4" customHeight="1" x14ac:dyDescent="0.3">
      <c r="A14" s="749" t="s">
        <v>562</v>
      </c>
      <c r="B14" s="750" t="s">
        <v>563</v>
      </c>
      <c r="C14" s="751" t="s">
        <v>576</v>
      </c>
      <c r="D14" s="752" t="s">
        <v>577</v>
      </c>
      <c r="E14" s="753">
        <v>50113001</v>
      </c>
      <c r="F14" s="752" t="s">
        <v>593</v>
      </c>
      <c r="G14" s="751" t="s">
        <v>594</v>
      </c>
      <c r="H14" s="751">
        <v>203954</v>
      </c>
      <c r="I14" s="751">
        <v>203954</v>
      </c>
      <c r="J14" s="751" t="s">
        <v>612</v>
      </c>
      <c r="K14" s="751" t="s">
        <v>613</v>
      </c>
      <c r="L14" s="754">
        <v>92.4</v>
      </c>
      <c r="M14" s="754">
        <v>4</v>
      </c>
      <c r="N14" s="755">
        <v>369.6</v>
      </c>
    </row>
    <row r="15" spans="1:14" ht="14.4" customHeight="1" x14ac:dyDescent="0.3">
      <c r="A15" s="749" t="s">
        <v>562</v>
      </c>
      <c r="B15" s="750" t="s">
        <v>563</v>
      </c>
      <c r="C15" s="751" t="s">
        <v>576</v>
      </c>
      <c r="D15" s="752" t="s">
        <v>577</v>
      </c>
      <c r="E15" s="753">
        <v>50113001</v>
      </c>
      <c r="F15" s="752" t="s">
        <v>593</v>
      </c>
      <c r="G15" s="751" t="s">
        <v>614</v>
      </c>
      <c r="H15" s="751">
        <v>158692</v>
      </c>
      <c r="I15" s="751">
        <v>158692</v>
      </c>
      <c r="J15" s="751" t="s">
        <v>615</v>
      </c>
      <c r="K15" s="751" t="s">
        <v>616</v>
      </c>
      <c r="L15" s="754">
        <v>26.149999999999995</v>
      </c>
      <c r="M15" s="754">
        <v>1</v>
      </c>
      <c r="N15" s="755">
        <v>26.149999999999995</v>
      </c>
    </row>
    <row r="16" spans="1:14" ht="14.4" customHeight="1" x14ac:dyDescent="0.3">
      <c r="A16" s="749" t="s">
        <v>562</v>
      </c>
      <c r="B16" s="750" t="s">
        <v>563</v>
      </c>
      <c r="C16" s="751" t="s">
        <v>576</v>
      </c>
      <c r="D16" s="752" t="s">
        <v>577</v>
      </c>
      <c r="E16" s="753">
        <v>50113001</v>
      </c>
      <c r="F16" s="752" t="s">
        <v>593</v>
      </c>
      <c r="G16" s="751" t="s">
        <v>594</v>
      </c>
      <c r="H16" s="751">
        <v>100409</v>
      </c>
      <c r="I16" s="751">
        <v>409</v>
      </c>
      <c r="J16" s="751" t="s">
        <v>617</v>
      </c>
      <c r="K16" s="751" t="s">
        <v>618</v>
      </c>
      <c r="L16" s="754">
        <v>79.75</v>
      </c>
      <c r="M16" s="754">
        <v>1</v>
      </c>
      <c r="N16" s="755">
        <v>79.75</v>
      </c>
    </row>
    <row r="17" spans="1:14" ht="14.4" customHeight="1" x14ac:dyDescent="0.3">
      <c r="A17" s="749" t="s">
        <v>562</v>
      </c>
      <c r="B17" s="750" t="s">
        <v>563</v>
      </c>
      <c r="C17" s="751" t="s">
        <v>576</v>
      </c>
      <c r="D17" s="752" t="s">
        <v>577</v>
      </c>
      <c r="E17" s="753">
        <v>50113001</v>
      </c>
      <c r="F17" s="752" t="s">
        <v>593</v>
      </c>
      <c r="G17" s="751" t="s">
        <v>614</v>
      </c>
      <c r="H17" s="751">
        <v>110252</v>
      </c>
      <c r="I17" s="751">
        <v>10252</v>
      </c>
      <c r="J17" s="751" t="s">
        <v>619</v>
      </c>
      <c r="K17" s="751" t="s">
        <v>620</v>
      </c>
      <c r="L17" s="754">
        <v>70.400000000000006</v>
      </c>
      <c r="M17" s="754">
        <v>2</v>
      </c>
      <c r="N17" s="755">
        <v>140.80000000000001</v>
      </c>
    </row>
    <row r="18" spans="1:14" ht="14.4" customHeight="1" x14ac:dyDescent="0.3">
      <c r="A18" s="749" t="s">
        <v>562</v>
      </c>
      <c r="B18" s="750" t="s">
        <v>563</v>
      </c>
      <c r="C18" s="751" t="s">
        <v>576</v>
      </c>
      <c r="D18" s="752" t="s">
        <v>577</v>
      </c>
      <c r="E18" s="753">
        <v>50113001</v>
      </c>
      <c r="F18" s="752" t="s">
        <v>593</v>
      </c>
      <c r="G18" s="751" t="s">
        <v>594</v>
      </c>
      <c r="H18" s="751">
        <v>182977</v>
      </c>
      <c r="I18" s="751">
        <v>182977</v>
      </c>
      <c r="J18" s="751" t="s">
        <v>621</v>
      </c>
      <c r="K18" s="751" t="s">
        <v>622</v>
      </c>
      <c r="L18" s="754">
        <v>147.15</v>
      </c>
      <c r="M18" s="754">
        <v>1</v>
      </c>
      <c r="N18" s="755">
        <v>147.15</v>
      </c>
    </row>
    <row r="19" spans="1:14" ht="14.4" customHeight="1" x14ac:dyDescent="0.3">
      <c r="A19" s="749" t="s">
        <v>562</v>
      </c>
      <c r="B19" s="750" t="s">
        <v>563</v>
      </c>
      <c r="C19" s="751" t="s">
        <v>576</v>
      </c>
      <c r="D19" s="752" t="s">
        <v>577</v>
      </c>
      <c r="E19" s="753">
        <v>50113001</v>
      </c>
      <c r="F19" s="752" t="s">
        <v>593</v>
      </c>
      <c r="G19" s="751" t="s">
        <v>594</v>
      </c>
      <c r="H19" s="751">
        <v>230409</v>
      </c>
      <c r="I19" s="751">
        <v>230409</v>
      </c>
      <c r="J19" s="751" t="s">
        <v>623</v>
      </c>
      <c r="K19" s="751" t="s">
        <v>624</v>
      </c>
      <c r="L19" s="754">
        <v>19.82</v>
      </c>
      <c r="M19" s="754">
        <v>1</v>
      </c>
      <c r="N19" s="755">
        <v>19.82</v>
      </c>
    </row>
    <row r="20" spans="1:14" ht="14.4" customHeight="1" x14ac:dyDescent="0.3">
      <c r="A20" s="749" t="s">
        <v>562</v>
      </c>
      <c r="B20" s="750" t="s">
        <v>563</v>
      </c>
      <c r="C20" s="751" t="s">
        <v>576</v>
      </c>
      <c r="D20" s="752" t="s">
        <v>577</v>
      </c>
      <c r="E20" s="753">
        <v>50113001</v>
      </c>
      <c r="F20" s="752" t="s">
        <v>593</v>
      </c>
      <c r="G20" s="751" t="s">
        <v>594</v>
      </c>
      <c r="H20" s="751">
        <v>207940</v>
      </c>
      <c r="I20" s="751">
        <v>207940</v>
      </c>
      <c r="J20" s="751" t="s">
        <v>625</v>
      </c>
      <c r="K20" s="751" t="s">
        <v>626</v>
      </c>
      <c r="L20" s="754">
        <v>73.15000000000002</v>
      </c>
      <c r="M20" s="754">
        <v>3</v>
      </c>
      <c r="N20" s="755">
        <v>219.45000000000005</v>
      </c>
    </row>
    <row r="21" spans="1:14" ht="14.4" customHeight="1" x14ac:dyDescent="0.3">
      <c r="A21" s="749" t="s">
        <v>562</v>
      </c>
      <c r="B21" s="750" t="s">
        <v>563</v>
      </c>
      <c r="C21" s="751" t="s">
        <v>576</v>
      </c>
      <c r="D21" s="752" t="s">
        <v>577</v>
      </c>
      <c r="E21" s="753">
        <v>50113001</v>
      </c>
      <c r="F21" s="752" t="s">
        <v>593</v>
      </c>
      <c r="G21" s="751" t="s">
        <v>614</v>
      </c>
      <c r="H21" s="751">
        <v>214435</v>
      </c>
      <c r="I21" s="751">
        <v>214435</v>
      </c>
      <c r="J21" s="751" t="s">
        <v>627</v>
      </c>
      <c r="K21" s="751" t="s">
        <v>628</v>
      </c>
      <c r="L21" s="754">
        <v>42.956000000000003</v>
      </c>
      <c r="M21" s="754">
        <v>5</v>
      </c>
      <c r="N21" s="755">
        <v>214.78000000000003</v>
      </c>
    </row>
    <row r="22" spans="1:14" ht="14.4" customHeight="1" x14ac:dyDescent="0.3">
      <c r="A22" s="749" t="s">
        <v>562</v>
      </c>
      <c r="B22" s="750" t="s">
        <v>563</v>
      </c>
      <c r="C22" s="751" t="s">
        <v>576</v>
      </c>
      <c r="D22" s="752" t="s">
        <v>577</v>
      </c>
      <c r="E22" s="753">
        <v>50113001</v>
      </c>
      <c r="F22" s="752" t="s">
        <v>593</v>
      </c>
      <c r="G22" s="751" t="s">
        <v>594</v>
      </c>
      <c r="H22" s="751">
        <v>193104</v>
      </c>
      <c r="I22" s="751">
        <v>93104</v>
      </c>
      <c r="J22" s="751" t="s">
        <v>629</v>
      </c>
      <c r="K22" s="751" t="s">
        <v>630</v>
      </c>
      <c r="L22" s="754">
        <v>47.320000000000007</v>
      </c>
      <c r="M22" s="754">
        <v>1</v>
      </c>
      <c r="N22" s="755">
        <v>47.320000000000007</v>
      </c>
    </row>
    <row r="23" spans="1:14" ht="14.4" customHeight="1" x14ac:dyDescent="0.3">
      <c r="A23" s="749" t="s">
        <v>562</v>
      </c>
      <c r="B23" s="750" t="s">
        <v>563</v>
      </c>
      <c r="C23" s="751" t="s">
        <v>576</v>
      </c>
      <c r="D23" s="752" t="s">
        <v>577</v>
      </c>
      <c r="E23" s="753">
        <v>50113001</v>
      </c>
      <c r="F23" s="752" t="s">
        <v>593</v>
      </c>
      <c r="G23" s="751" t="s">
        <v>614</v>
      </c>
      <c r="H23" s="751">
        <v>144997</v>
      </c>
      <c r="I23" s="751">
        <v>44997</v>
      </c>
      <c r="J23" s="751" t="s">
        <v>631</v>
      </c>
      <c r="K23" s="751" t="s">
        <v>632</v>
      </c>
      <c r="L23" s="754">
        <v>237.26</v>
      </c>
      <c r="M23" s="754">
        <v>1</v>
      </c>
      <c r="N23" s="755">
        <v>237.26</v>
      </c>
    </row>
    <row r="24" spans="1:14" ht="14.4" customHeight="1" x14ac:dyDescent="0.3">
      <c r="A24" s="749" t="s">
        <v>562</v>
      </c>
      <c r="B24" s="750" t="s">
        <v>563</v>
      </c>
      <c r="C24" s="751" t="s">
        <v>576</v>
      </c>
      <c r="D24" s="752" t="s">
        <v>577</v>
      </c>
      <c r="E24" s="753">
        <v>50113001</v>
      </c>
      <c r="F24" s="752" t="s">
        <v>593</v>
      </c>
      <c r="G24" s="751" t="s">
        <v>614</v>
      </c>
      <c r="H24" s="751">
        <v>190044</v>
      </c>
      <c r="I24" s="751">
        <v>90044</v>
      </c>
      <c r="J24" s="751" t="s">
        <v>633</v>
      </c>
      <c r="K24" s="751" t="s">
        <v>634</v>
      </c>
      <c r="L24" s="754">
        <v>24.26</v>
      </c>
      <c r="M24" s="754">
        <v>5</v>
      </c>
      <c r="N24" s="755">
        <v>121.30000000000001</v>
      </c>
    </row>
    <row r="25" spans="1:14" ht="14.4" customHeight="1" x14ac:dyDescent="0.3">
      <c r="A25" s="749" t="s">
        <v>562</v>
      </c>
      <c r="B25" s="750" t="s">
        <v>563</v>
      </c>
      <c r="C25" s="751" t="s">
        <v>576</v>
      </c>
      <c r="D25" s="752" t="s">
        <v>577</v>
      </c>
      <c r="E25" s="753">
        <v>50113001</v>
      </c>
      <c r="F25" s="752" t="s">
        <v>593</v>
      </c>
      <c r="G25" s="751" t="s">
        <v>594</v>
      </c>
      <c r="H25" s="751">
        <v>197522</v>
      </c>
      <c r="I25" s="751">
        <v>97522</v>
      </c>
      <c r="J25" s="751" t="s">
        <v>635</v>
      </c>
      <c r="K25" s="751" t="s">
        <v>636</v>
      </c>
      <c r="L25" s="754">
        <v>159.19999999999999</v>
      </c>
      <c r="M25" s="754">
        <v>1</v>
      </c>
      <c r="N25" s="755">
        <v>159.19999999999999</v>
      </c>
    </row>
    <row r="26" spans="1:14" ht="14.4" customHeight="1" x14ac:dyDescent="0.3">
      <c r="A26" s="749" t="s">
        <v>562</v>
      </c>
      <c r="B26" s="750" t="s">
        <v>563</v>
      </c>
      <c r="C26" s="751" t="s">
        <v>576</v>
      </c>
      <c r="D26" s="752" t="s">
        <v>577</v>
      </c>
      <c r="E26" s="753">
        <v>50113001</v>
      </c>
      <c r="F26" s="752" t="s">
        <v>593</v>
      </c>
      <c r="G26" s="751" t="s">
        <v>594</v>
      </c>
      <c r="H26" s="751">
        <v>184090</v>
      </c>
      <c r="I26" s="751">
        <v>84090</v>
      </c>
      <c r="J26" s="751" t="s">
        <v>637</v>
      </c>
      <c r="K26" s="751" t="s">
        <v>638</v>
      </c>
      <c r="L26" s="754">
        <v>60.14</v>
      </c>
      <c r="M26" s="754">
        <v>2</v>
      </c>
      <c r="N26" s="755">
        <v>120.28</v>
      </c>
    </row>
    <row r="27" spans="1:14" ht="14.4" customHeight="1" x14ac:dyDescent="0.3">
      <c r="A27" s="749" t="s">
        <v>562</v>
      </c>
      <c r="B27" s="750" t="s">
        <v>563</v>
      </c>
      <c r="C27" s="751" t="s">
        <v>576</v>
      </c>
      <c r="D27" s="752" t="s">
        <v>577</v>
      </c>
      <c r="E27" s="753">
        <v>50113001</v>
      </c>
      <c r="F27" s="752" t="s">
        <v>593</v>
      </c>
      <c r="G27" s="751" t="s">
        <v>594</v>
      </c>
      <c r="H27" s="751">
        <v>501994</v>
      </c>
      <c r="I27" s="751">
        <v>0</v>
      </c>
      <c r="J27" s="751" t="s">
        <v>639</v>
      </c>
      <c r="K27" s="751" t="s">
        <v>640</v>
      </c>
      <c r="L27" s="754">
        <v>264.92399999999998</v>
      </c>
      <c r="M27" s="754">
        <v>4</v>
      </c>
      <c r="N27" s="755">
        <v>1059.6959999999999</v>
      </c>
    </row>
    <row r="28" spans="1:14" ht="14.4" customHeight="1" x14ac:dyDescent="0.3">
      <c r="A28" s="749" t="s">
        <v>562</v>
      </c>
      <c r="B28" s="750" t="s">
        <v>563</v>
      </c>
      <c r="C28" s="751" t="s">
        <v>576</v>
      </c>
      <c r="D28" s="752" t="s">
        <v>577</v>
      </c>
      <c r="E28" s="753">
        <v>50113001</v>
      </c>
      <c r="F28" s="752" t="s">
        <v>593</v>
      </c>
      <c r="G28" s="751" t="s">
        <v>594</v>
      </c>
      <c r="H28" s="751">
        <v>102478</v>
      </c>
      <c r="I28" s="751">
        <v>2478</v>
      </c>
      <c r="J28" s="751" t="s">
        <v>641</v>
      </c>
      <c r="K28" s="751" t="s">
        <v>642</v>
      </c>
      <c r="L28" s="754">
        <v>77.079999999999984</v>
      </c>
      <c r="M28" s="754">
        <v>2</v>
      </c>
      <c r="N28" s="755">
        <v>154.15999999999997</v>
      </c>
    </row>
    <row r="29" spans="1:14" ht="14.4" customHeight="1" x14ac:dyDescent="0.3">
      <c r="A29" s="749" t="s">
        <v>562</v>
      </c>
      <c r="B29" s="750" t="s">
        <v>563</v>
      </c>
      <c r="C29" s="751" t="s">
        <v>576</v>
      </c>
      <c r="D29" s="752" t="s">
        <v>577</v>
      </c>
      <c r="E29" s="753">
        <v>50113001</v>
      </c>
      <c r="F29" s="752" t="s">
        <v>593</v>
      </c>
      <c r="G29" s="751" t="s">
        <v>594</v>
      </c>
      <c r="H29" s="751">
        <v>230420</v>
      </c>
      <c r="I29" s="751">
        <v>230420</v>
      </c>
      <c r="J29" s="751" t="s">
        <v>641</v>
      </c>
      <c r="K29" s="751" t="s">
        <v>642</v>
      </c>
      <c r="L29" s="754">
        <v>77.08</v>
      </c>
      <c r="M29" s="754">
        <v>2</v>
      </c>
      <c r="N29" s="755">
        <v>154.16</v>
      </c>
    </row>
    <row r="30" spans="1:14" ht="14.4" customHeight="1" x14ac:dyDescent="0.3">
      <c r="A30" s="749" t="s">
        <v>562</v>
      </c>
      <c r="B30" s="750" t="s">
        <v>563</v>
      </c>
      <c r="C30" s="751" t="s">
        <v>576</v>
      </c>
      <c r="D30" s="752" t="s">
        <v>577</v>
      </c>
      <c r="E30" s="753">
        <v>50113001</v>
      </c>
      <c r="F30" s="752" t="s">
        <v>593</v>
      </c>
      <c r="G30" s="751" t="s">
        <v>594</v>
      </c>
      <c r="H30" s="751">
        <v>108499</v>
      </c>
      <c r="I30" s="751">
        <v>8499</v>
      </c>
      <c r="J30" s="751" t="s">
        <v>643</v>
      </c>
      <c r="K30" s="751" t="s">
        <v>644</v>
      </c>
      <c r="L30" s="754">
        <v>111.52000000000002</v>
      </c>
      <c r="M30" s="754">
        <v>70</v>
      </c>
      <c r="N30" s="755">
        <v>7806.4000000000015</v>
      </c>
    </row>
    <row r="31" spans="1:14" ht="14.4" customHeight="1" x14ac:dyDescent="0.3">
      <c r="A31" s="749" t="s">
        <v>562</v>
      </c>
      <c r="B31" s="750" t="s">
        <v>563</v>
      </c>
      <c r="C31" s="751" t="s">
        <v>576</v>
      </c>
      <c r="D31" s="752" t="s">
        <v>577</v>
      </c>
      <c r="E31" s="753">
        <v>50113001</v>
      </c>
      <c r="F31" s="752" t="s">
        <v>593</v>
      </c>
      <c r="G31" s="751" t="s">
        <v>594</v>
      </c>
      <c r="H31" s="751">
        <v>104071</v>
      </c>
      <c r="I31" s="751">
        <v>4071</v>
      </c>
      <c r="J31" s="751" t="s">
        <v>645</v>
      </c>
      <c r="K31" s="751" t="s">
        <v>646</v>
      </c>
      <c r="L31" s="754">
        <v>152.96999999999997</v>
      </c>
      <c r="M31" s="754">
        <v>1</v>
      </c>
      <c r="N31" s="755">
        <v>152.96999999999997</v>
      </c>
    </row>
    <row r="32" spans="1:14" ht="14.4" customHeight="1" x14ac:dyDescent="0.3">
      <c r="A32" s="749" t="s">
        <v>562</v>
      </c>
      <c r="B32" s="750" t="s">
        <v>563</v>
      </c>
      <c r="C32" s="751" t="s">
        <v>576</v>
      </c>
      <c r="D32" s="752" t="s">
        <v>577</v>
      </c>
      <c r="E32" s="753">
        <v>50113001</v>
      </c>
      <c r="F32" s="752" t="s">
        <v>593</v>
      </c>
      <c r="G32" s="751" t="s">
        <v>594</v>
      </c>
      <c r="H32" s="751">
        <v>102479</v>
      </c>
      <c r="I32" s="751">
        <v>2479</v>
      </c>
      <c r="J32" s="751" t="s">
        <v>645</v>
      </c>
      <c r="K32" s="751" t="s">
        <v>647</v>
      </c>
      <c r="L32" s="754">
        <v>65.570000000000007</v>
      </c>
      <c r="M32" s="754">
        <v>3</v>
      </c>
      <c r="N32" s="755">
        <v>196.71</v>
      </c>
    </row>
    <row r="33" spans="1:14" ht="14.4" customHeight="1" x14ac:dyDescent="0.3">
      <c r="A33" s="749" t="s">
        <v>562</v>
      </c>
      <c r="B33" s="750" t="s">
        <v>563</v>
      </c>
      <c r="C33" s="751" t="s">
        <v>576</v>
      </c>
      <c r="D33" s="752" t="s">
        <v>577</v>
      </c>
      <c r="E33" s="753">
        <v>50113001</v>
      </c>
      <c r="F33" s="752" t="s">
        <v>593</v>
      </c>
      <c r="G33" s="751" t="s">
        <v>594</v>
      </c>
      <c r="H33" s="751">
        <v>158425</v>
      </c>
      <c r="I33" s="751">
        <v>58425</v>
      </c>
      <c r="J33" s="751" t="s">
        <v>648</v>
      </c>
      <c r="K33" s="751" t="s">
        <v>649</v>
      </c>
      <c r="L33" s="754">
        <v>82.01</v>
      </c>
      <c r="M33" s="754">
        <v>3</v>
      </c>
      <c r="N33" s="755">
        <v>246.03000000000003</v>
      </c>
    </row>
    <row r="34" spans="1:14" ht="14.4" customHeight="1" x14ac:dyDescent="0.3">
      <c r="A34" s="749" t="s">
        <v>562</v>
      </c>
      <c r="B34" s="750" t="s">
        <v>563</v>
      </c>
      <c r="C34" s="751" t="s">
        <v>576</v>
      </c>
      <c r="D34" s="752" t="s">
        <v>577</v>
      </c>
      <c r="E34" s="753">
        <v>50113001</v>
      </c>
      <c r="F34" s="752" t="s">
        <v>593</v>
      </c>
      <c r="G34" s="751" t="s">
        <v>594</v>
      </c>
      <c r="H34" s="751">
        <v>185656</v>
      </c>
      <c r="I34" s="751">
        <v>85656</v>
      </c>
      <c r="J34" s="751" t="s">
        <v>650</v>
      </c>
      <c r="K34" s="751" t="s">
        <v>651</v>
      </c>
      <c r="L34" s="754">
        <v>69.909999999999954</v>
      </c>
      <c r="M34" s="754">
        <v>1</v>
      </c>
      <c r="N34" s="755">
        <v>69.909999999999954</v>
      </c>
    </row>
    <row r="35" spans="1:14" ht="14.4" customHeight="1" x14ac:dyDescent="0.3">
      <c r="A35" s="749" t="s">
        <v>562</v>
      </c>
      <c r="B35" s="750" t="s">
        <v>563</v>
      </c>
      <c r="C35" s="751" t="s">
        <v>576</v>
      </c>
      <c r="D35" s="752" t="s">
        <v>577</v>
      </c>
      <c r="E35" s="753">
        <v>50113001</v>
      </c>
      <c r="F35" s="752" t="s">
        <v>593</v>
      </c>
      <c r="G35" s="751" t="s">
        <v>594</v>
      </c>
      <c r="H35" s="751">
        <v>226525</v>
      </c>
      <c r="I35" s="751">
        <v>226525</v>
      </c>
      <c r="J35" s="751" t="s">
        <v>652</v>
      </c>
      <c r="K35" s="751" t="s">
        <v>653</v>
      </c>
      <c r="L35" s="754">
        <v>66.340000000000018</v>
      </c>
      <c r="M35" s="754">
        <v>1</v>
      </c>
      <c r="N35" s="755">
        <v>66.340000000000018</v>
      </c>
    </row>
    <row r="36" spans="1:14" ht="14.4" customHeight="1" x14ac:dyDescent="0.3">
      <c r="A36" s="749" t="s">
        <v>562</v>
      </c>
      <c r="B36" s="750" t="s">
        <v>563</v>
      </c>
      <c r="C36" s="751" t="s">
        <v>576</v>
      </c>
      <c r="D36" s="752" t="s">
        <v>577</v>
      </c>
      <c r="E36" s="753">
        <v>50113001</v>
      </c>
      <c r="F36" s="752" t="s">
        <v>593</v>
      </c>
      <c r="G36" s="751" t="s">
        <v>594</v>
      </c>
      <c r="H36" s="751">
        <v>920235</v>
      </c>
      <c r="I36" s="751">
        <v>15880</v>
      </c>
      <c r="J36" s="751" t="s">
        <v>654</v>
      </c>
      <c r="K36" s="751" t="s">
        <v>564</v>
      </c>
      <c r="L36" s="754">
        <v>163.57</v>
      </c>
      <c r="M36" s="754">
        <v>1</v>
      </c>
      <c r="N36" s="755">
        <v>163.57</v>
      </c>
    </row>
    <row r="37" spans="1:14" ht="14.4" customHeight="1" x14ac:dyDescent="0.3">
      <c r="A37" s="749" t="s">
        <v>562</v>
      </c>
      <c r="B37" s="750" t="s">
        <v>563</v>
      </c>
      <c r="C37" s="751" t="s">
        <v>576</v>
      </c>
      <c r="D37" s="752" t="s">
        <v>577</v>
      </c>
      <c r="E37" s="753">
        <v>50113001</v>
      </c>
      <c r="F37" s="752" t="s">
        <v>593</v>
      </c>
      <c r="G37" s="751" t="s">
        <v>594</v>
      </c>
      <c r="H37" s="751">
        <v>229191</v>
      </c>
      <c r="I37" s="751">
        <v>229191</v>
      </c>
      <c r="J37" s="751" t="s">
        <v>655</v>
      </c>
      <c r="K37" s="751" t="s">
        <v>656</v>
      </c>
      <c r="L37" s="754">
        <v>141.37000000000003</v>
      </c>
      <c r="M37" s="754">
        <v>1</v>
      </c>
      <c r="N37" s="755">
        <v>141.37000000000003</v>
      </c>
    </row>
    <row r="38" spans="1:14" ht="14.4" customHeight="1" x14ac:dyDescent="0.3">
      <c r="A38" s="749" t="s">
        <v>562</v>
      </c>
      <c r="B38" s="750" t="s">
        <v>563</v>
      </c>
      <c r="C38" s="751" t="s">
        <v>576</v>
      </c>
      <c r="D38" s="752" t="s">
        <v>577</v>
      </c>
      <c r="E38" s="753">
        <v>50113001</v>
      </c>
      <c r="F38" s="752" t="s">
        <v>593</v>
      </c>
      <c r="G38" s="751" t="s">
        <v>594</v>
      </c>
      <c r="H38" s="751">
        <v>187076</v>
      </c>
      <c r="I38" s="751">
        <v>87076</v>
      </c>
      <c r="J38" s="751" t="s">
        <v>657</v>
      </c>
      <c r="K38" s="751" t="s">
        <v>658</v>
      </c>
      <c r="L38" s="754">
        <v>133.50999999999991</v>
      </c>
      <c r="M38" s="754">
        <v>1</v>
      </c>
      <c r="N38" s="755">
        <v>133.50999999999991</v>
      </c>
    </row>
    <row r="39" spans="1:14" ht="14.4" customHeight="1" x14ac:dyDescent="0.3">
      <c r="A39" s="749" t="s">
        <v>562</v>
      </c>
      <c r="B39" s="750" t="s">
        <v>563</v>
      </c>
      <c r="C39" s="751" t="s">
        <v>576</v>
      </c>
      <c r="D39" s="752" t="s">
        <v>577</v>
      </c>
      <c r="E39" s="753">
        <v>50113001</v>
      </c>
      <c r="F39" s="752" t="s">
        <v>593</v>
      </c>
      <c r="G39" s="751" t="s">
        <v>594</v>
      </c>
      <c r="H39" s="751">
        <v>157586</v>
      </c>
      <c r="I39" s="751">
        <v>57586</v>
      </c>
      <c r="J39" s="751" t="s">
        <v>659</v>
      </c>
      <c r="K39" s="751" t="s">
        <v>660</v>
      </c>
      <c r="L39" s="754">
        <v>73.70999999999998</v>
      </c>
      <c r="M39" s="754">
        <v>2</v>
      </c>
      <c r="N39" s="755">
        <v>147.41999999999996</v>
      </c>
    </row>
    <row r="40" spans="1:14" ht="14.4" customHeight="1" x14ac:dyDescent="0.3">
      <c r="A40" s="749" t="s">
        <v>562</v>
      </c>
      <c r="B40" s="750" t="s">
        <v>563</v>
      </c>
      <c r="C40" s="751" t="s">
        <v>576</v>
      </c>
      <c r="D40" s="752" t="s">
        <v>577</v>
      </c>
      <c r="E40" s="753">
        <v>50113001</v>
      </c>
      <c r="F40" s="752" t="s">
        <v>593</v>
      </c>
      <c r="G40" s="751" t="s">
        <v>594</v>
      </c>
      <c r="H40" s="751">
        <v>214596</v>
      </c>
      <c r="I40" s="751">
        <v>214596</v>
      </c>
      <c r="J40" s="751" t="s">
        <v>661</v>
      </c>
      <c r="K40" s="751" t="s">
        <v>662</v>
      </c>
      <c r="L40" s="754">
        <v>84.06</v>
      </c>
      <c r="M40" s="754">
        <v>1</v>
      </c>
      <c r="N40" s="755">
        <v>84.06</v>
      </c>
    </row>
    <row r="41" spans="1:14" ht="14.4" customHeight="1" x14ac:dyDescent="0.3">
      <c r="A41" s="749" t="s">
        <v>562</v>
      </c>
      <c r="B41" s="750" t="s">
        <v>563</v>
      </c>
      <c r="C41" s="751" t="s">
        <v>576</v>
      </c>
      <c r="D41" s="752" t="s">
        <v>577</v>
      </c>
      <c r="E41" s="753">
        <v>50113001</v>
      </c>
      <c r="F41" s="752" t="s">
        <v>593</v>
      </c>
      <c r="G41" s="751" t="s">
        <v>594</v>
      </c>
      <c r="H41" s="751">
        <v>152334</v>
      </c>
      <c r="I41" s="751">
        <v>52334</v>
      </c>
      <c r="J41" s="751" t="s">
        <v>663</v>
      </c>
      <c r="K41" s="751" t="s">
        <v>664</v>
      </c>
      <c r="L41" s="754">
        <v>198.17999999999998</v>
      </c>
      <c r="M41" s="754">
        <v>7</v>
      </c>
      <c r="N41" s="755">
        <v>1387.2599999999998</v>
      </c>
    </row>
    <row r="42" spans="1:14" ht="14.4" customHeight="1" x14ac:dyDescent="0.3">
      <c r="A42" s="749" t="s">
        <v>562</v>
      </c>
      <c r="B42" s="750" t="s">
        <v>563</v>
      </c>
      <c r="C42" s="751" t="s">
        <v>576</v>
      </c>
      <c r="D42" s="752" t="s">
        <v>577</v>
      </c>
      <c r="E42" s="753">
        <v>50113001</v>
      </c>
      <c r="F42" s="752" t="s">
        <v>593</v>
      </c>
      <c r="G42" s="751" t="s">
        <v>594</v>
      </c>
      <c r="H42" s="751">
        <v>158827</v>
      </c>
      <c r="I42" s="751">
        <v>58827</v>
      </c>
      <c r="J42" s="751" t="s">
        <v>665</v>
      </c>
      <c r="K42" s="751" t="s">
        <v>666</v>
      </c>
      <c r="L42" s="754">
        <v>162.48999999999998</v>
      </c>
      <c r="M42" s="754">
        <v>1</v>
      </c>
      <c r="N42" s="755">
        <v>162.48999999999998</v>
      </c>
    </row>
    <row r="43" spans="1:14" ht="14.4" customHeight="1" x14ac:dyDescent="0.3">
      <c r="A43" s="749" t="s">
        <v>562</v>
      </c>
      <c r="B43" s="750" t="s">
        <v>563</v>
      </c>
      <c r="C43" s="751" t="s">
        <v>576</v>
      </c>
      <c r="D43" s="752" t="s">
        <v>577</v>
      </c>
      <c r="E43" s="753">
        <v>50113001</v>
      </c>
      <c r="F43" s="752" t="s">
        <v>593</v>
      </c>
      <c r="G43" s="751" t="s">
        <v>614</v>
      </c>
      <c r="H43" s="751">
        <v>213477</v>
      </c>
      <c r="I43" s="751">
        <v>213477</v>
      </c>
      <c r="J43" s="751" t="s">
        <v>667</v>
      </c>
      <c r="K43" s="751" t="s">
        <v>668</v>
      </c>
      <c r="L43" s="754">
        <v>3300</v>
      </c>
      <c r="M43" s="754">
        <v>6</v>
      </c>
      <c r="N43" s="755">
        <v>19800</v>
      </c>
    </row>
    <row r="44" spans="1:14" ht="14.4" customHeight="1" x14ac:dyDescent="0.3">
      <c r="A44" s="749" t="s">
        <v>562</v>
      </c>
      <c r="B44" s="750" t="s">
        <v>563</v>
      </c>
      <c r="C44" s="751" t="s">
        <v>576</v>
      </c>
      <c r="D44" s="752" t="s">
        <v>577</v>
      </c>
      <c r="E44" s="753">
        <v>50113001</v>
      </c>
      <c r="F44" s="752" t="s">
        <v>593</v>
      </c>
      <c r="G44" s="751" t="s">
        <v>594</v>
      </c>
      <c r="H44" s="751">
        <v>31915</v>
      </c>
      <c r="I44" s="751">
        <v>31915</v>
      </c>
      <c r="J44" s="751" t="s">
        <v>669</v>
      </c>
      <c r="K44" s="751" t="s">
        <v>670</v>
      </c>
      <c r="L44" s="754">
        <v>173.69000000000003</v>
      </c>
      <c r="M44" s="754">
        <v>4</v>
      </c>
      <c r="N44" s="755">
        <v>694.7600000000001</v>
      </c>
    </row>
    <row r="45" spans="1:14" ht="14.4" customHeight="1" x14ac:dyDescent="0.3">
      <c r="A45" s="749" t="s">
        <v>562</v>
      </c>
      <c r="B45" s="750" t="s">
        <v>563</v>
      </c>
      <c r="C45" s="751" t="s">
        <v>576</v>
      </c>
      <c r="D45" s="752" t="s">
        <v>577</v>
      </c>
      <c r="E45" s="753">
        <v>50113001</v>
      </c>
      <c r="F45" s="752" t="s">
        <v>593</v>
      </c>
      <c r="G45" s="751" t="s">
        <v>594</v>
      </c>
      <c r="H45" s="751">
        <v>47244</v>
      </c>
      <c r="I45" s="751">
        <v>47244</v>
      </c>
      <c r="J45" s="751" t="s">
        <v>671</v>
      </c>
      <c r="K45" s="751" t="s">
        <v>670</v>
      </c>
      <c r="L45" s="754">
        <v>142.99999999999997</v>
      </c>
      <c r="M45" s="754">
        <v>1</v>
      </c>
      <c r="N45" s="755">
        <v>142.99999999999997</v>
      </c>
    </row>
    <row r="46" spans="1:14" ht="14.4" customHeight="1" x14ac:dyDescent="0.3">
      <c r="A46" s="749" t="s">
        <v>562</v>
      </c>
      <c r="B46" s="750" t="s">
        <v>563</v>
      </c>
      <c r="C46" s="751" t="s">
        <v>576</v>
      </c>
      <c r="D46" s="752" t="s">
        <v>577</v>
      </c>
      <c r="E46" s="753">
        <v>50113001</v>
      </c>
      <c r="F46" s="752" t="s">
        <v>593</v>
      </c>
      <c r="G46" s="751" t="s">
        <v>594</v>
      </c>
      <c r="H46" s="751">
        <v>215605</v>
      </c>
      <c r="I46" s="751">
        <v>215605</v>
      </c>
      <c r="J46" s="751" t="s">
        <v>672</v>
      </c>
      <c r="K46" s="751" t="s">
        <v>673</v>
      </c>
      <c r="L46" s="754">
        <v>28.260000000000009</v>
      </c>
      <c r="M46" s="754">
        <v>3</v>
      </c>
      <c r="N46" s="755">
        <v>84.78000000000003</v>
      </c>
    </row>
    <row r="47" spans="1:14" ht="14.4" customHeight="1" x14ac:dyDescent="0.3">
      <c r="A47" s="749" t="s">
        <v>562</v>
      </c>
      <c r="B47" s="750" t="s">
        <v>563</v>
      </c>
      <c r="C47" s="751" t="s">
        <v>576</v>
      </c>
      <c r="D47" s="752" t="s">
        <v>577</v>
      </c>
      <c r="E47" s="753">
        <v>50113001</v>
      </c>
      <c r="F47" s="752" t="s">
        <v>593</v>
      </c>
      <c r="G47" s="751" t="s">
        <v>594</v>
      </c>
      <c r="H47" s="751">
        <v>109139</v>
      </c>
      <c r="I47" s="751">
        <v>176129</v>
      </c>
      <c r="J47" s="751" t="s">
        <v>674</v>
      </c>
      <c r="K47" s="751" t="s">
        <v>675</v>
      </c>
      <c r="L47" s="754">
        <v>625.24000000000012</v>
      </c>
      <c r="M47" s="754">
        <v>1</v>
      </c>
      <c r="N47" s="755">
        <v>625.24000000000012</v>
      </c>
    </row>
    <row r="48" spans="1:14" ht="14.4" customHeight="1" x14ac:dyDescent="0.3">
      <c r="A48" s="749" t="s">
        <v>562</v>
      </c>
      <c r="B48" s="750" t="s">
        <v>563</v>
      </c>
      <c r="C48" s="751" t="s">
        <v>576</v>
      </c>
      <c r="D48" s="752" t="s">
        <v>577</v>
      </c>
      <c r="E48" s="753">
        <v>50113001</v>
      </c>
      <c r="F48" s="752" t="s">
        <v>593</v>
      </c>
      <c r="G48" s="751" t="s">
        <v>594</v>
      </c>
      <c r="H48" s="751">
        <v>214355</v>
      </c>
      <c r="I48" s="751">
        <v>214355</v>
      </c>
      <c r="J48" s="751" t="s">
        <v>676</v>
      </c>
      <c r="K48" s="751" t="s">
        <v>677</v>
      </c>
      <c r="L48" s="754">
        <v>215.18000000000006</v>
      </c>
      <c r="M48" s="754">
        <v>3</v>
      </c>
      <c r="N48" s="755">
        <v>645.54000000000019</v>
      </c>
    </row>
    <row r="49" spans="1:14" ht="14.4" customHeight="1" x14ac:dyDescent="0.3">
      <c r="A49" s="749" t="s">
        <v>562</v>
      </c>
      <c r="B49" s="750" t="s">
        <v>563</v>
      </c>
      <c r="C49" s="751" t="s">
        <v>576</v>
      </c>
      <c r="D49" s="752" t="s">
        <v>577</v>
      </c>
      <c r="E49" s="753">
        <v>50113001</v>
      </c>
      <c r="F49" s="752" t="s">
        <v>593</v>
      </c>
      <c r="G49" s="751" t="s">
        <v>594</v>
      </c>
      <c r="H49" s="751">
        <v>176205</v>
      </c>
      <c r="I49" s="751">
        <v>180825</v>
      </c>
      <c r="J49" s="751" t="s">
        <v>678</v>
      </c>
      <c r="K49" s="751" t="s">
        <v>642</v>
      </c>
      <c r="L49" s="754">
        <v>104.76000000000003</v>
      </c>
      <c r="M49" s="754">
        <v>3</v>
      </c>
      <c r="N49" s="755">
        <v>314.28000000000009</v>
      </c>
    </row>
    <row r="50" spans="1:14" ht="14.4" customHeight="1" x14ac:dyDescent="0.3">
      <c r="A50" s="749" t="s">
        <v>562</v>
      </c>
      <c r="B50" s="750" t="s">
        <v>563</v>
      </c>
      <c r="C50" s="751" t="s">
        <v>576</v>
      </c>
      <c r="D50" s="752" t="s">
        <v>577</v>
      </c>
      <c r="E50" s="753">
        <v>50113001</v>
      </c>
      <c r="F50" s="752" t="s">
        <v>593</v>
      </c>
      <c r="G50" s="751" t="s">
        <v>614</v>
      </c>
      <c r="H50" s="751">
        <v>216670</v>
      </c>
      <c r="I50" s="751">
        <v>216670</v>
      </c>
      <c r="J50" s="751" t="s">
        <v>679</v>
      </c>
      <c r="K50" s="751" t="s">
        <v>680</v>
      </c>
      <c r="L50" s="754">
        <v>314.27</v>
      </c>
      <c r="M50" s="754">
        <v>1</v>
      </c>
      <c r="N50" s="755">
        <v>314.27</v>
      </c>
    </row>
    <row r="51" spans="1:14" ht="14.4" customHeight="1" x14ac:dyDescent="0.3">
      <c r="A51" s="749" t="s">
        <v>562</v>
      </c>
      <c r="B51" s="750" t="s">
        <v>563</v>
      </c>
      <c r="C51" s="751" t="s">
        <v>576</v>
      </c>
      <c r="D51" s="752" t="s">
        <v>577</v>
      </c>
      <c r="E51" s="753">
        <v>50113001</v>
      </c>
      <c r="F51" s="752" t="s">
        <v>593</v>
      </c>
      <c r="G51" s="751" t="s">
        <v>564</v>
      </c>
      <c r="H51" s="751">
        <v>216572</v>
      </c>
      <c r="I51" s="751">
        <v>216572</v>
      </c>
      <c r="J51" s="751" t="s">
        <v>681</v>
      </c>
      <c r="K51" s="751" t="s">
        <v>682</v>
      </c>
      <c r="L51" s="754">
        <v>36.283333333333331</v>
      </c>
      <c r="M51" s="754">
        <v>30</v>
      </c>
      <c r="N51" s="755">
        <v>1088.5</v>
      </c>
    </row>
    <row r="52" spans="1:14" ht="14.4" customHeight="1" x14ac:dyDescent="0.3">
      <c r="A52" s="749" t="s">
        <v>562</v>
      </c>
      <c r="B52" s="750" t="s">
        <v>563</v>
      </c>
      <c r="C52" s="751" t="s">
        <v>576</v>
      </c>
      <c r="D52" s="752" t="s">
        <v>577</v>
      </c>
      <c r="E52" s="753">
        <v>50113001</v>
      </c>
      <c r="F52" s="752" t="s">
        <v>593</v>
      </c>
      <c r="G52" s="751" t="s">
        <v>594</v>
      </c>
      <c r="H52" s="751">
        <v>100168</v>
      </c>
      <c r="I52" s="751">
        <v>168</v>
      </c>
      <c r="J52" s="751" t="s">
        <v>683</v>
      </c>
      <c r="K52" s="751" t="s">
        <v>684</v>
      </c>
      <c r="L52" s="754">
        <v>43.14</v>
      </c>
      <c r="M52" s="754">
        <v>7</v>
      </c>
      <c r="N52" s="755">
        <v>301.98</v>
      </c>
    </row>
    <row r="53" spans="1:14" ht="14.4" customHeight="1" x14ac:dyDescent="0.3">
      <c r="A53" s="749" t="s">
        <v>562</v>
      </c>
      <c r="B53" s="750" t="s">
        <v>563</v>
      </c>
      <c r="C53" s="751" t="s">
        <v>576</v>
      </c>
      <c r="D53" s="752" t="s">
        <v>577</v>
      </c>
      <c r="E53" s="753">
        <v>50113001</v>
      </c>
      <c r="F53" s="752" t="s">
        <v>593</v>
      </c>
      <c r="G53" s="751" t="s">
        <v>594</v>
      </c>
      <c r="H53" s="751">
        <v>51367</v>
      </c>
      <c r="I53" s="751">
        <v>51367</v>
      </c>
      <c r="J53" s="751" t="s">
        <v>685</v>
      </c>
      <c r="K53" s="751" t="s">
        <v>686</v>
      </c>
      <c r="L53" s="754">
        <v>92.950000000000017</v>
      </c>
      <c r="M53" s="754">
        <v>7</v>
      </c>
      <c r="N53" s="755">
        <v>650.65000000000009</v>
      </c>
    </row>
    <row r="54" spans="1:14" ht="14.4" customHeight="1" x14ac:dyDescent="0.3">
      <c r="A54" s="749" t="s">
        <v>562</v>
      </c>
      <c r="B54" s="750" t="s">
        <v>563</v>
      </c>
      <c r="C54" s="751" t="s">
        <v>576</v>
      </c>
      <c r="D54" s="752" t="s">
        <v>577</v>
      </c>
      <c r="E54" s="753">
        <v>50113001</v>
      </c>
      <c r="F54" s="752" t="s">
        <v>593</v>
      </c>
      <c r="G54" s="751" t="s">
        <v>594</v>
      </c>
      <c r="H54" s="751">
        <v>51383</v>
      </c>
      <c r="I54" s="751">
        <v>51383</v>
      </c>
      <c r="J54" s="751" t="s">
        <v>685</v>
      </c>
      <c r="K54" s="751" t="s">
        <v>687</v>
      </c>
      <c r="L54" s="754">
        <v>93.5</v>
      </c>
      <c r="M54" s="754">
        <v>2</v>
      </c>
      <c r="N54" s="755">
        <v>187</v>
      </c>
    </row>
    <row r="55" spans="1:14" ht="14.4" customHeight="1" x14ac:dyDescent="0.3">
      <c r="A55" s="749" t="s">
        <v>562</v>
      </c>
      <c r="B55" s="750" t="s">
        <v>563</v>
      </c>
      <c r="C55" s="751" t="s">
        <v>576</v>
      </c>
      <c r="D55" s="752" t="s">
        <v>577</v>
      </c>
      <c r="E55" s="753">
        <v>50113001</v>
      </c>
      <c r="F55" s="752" t="s">
        <v>593</v>
      </c>
      <c r="G55" s="751" t="s">
        <v>594</v>
      </c>
      <c r="H55" s="751">
        <v>51366</v>
      </c>
      <c r="I55" s="751">
        <v>51366</v>
      </c>
      <c r="J55" s="751" t="s">
        <v>685</v>
      </c>
      <c r="K55" s="751" t="s">
        <v>688</v>
      </c>
      <c r="L55" s="754">
        <v>171.6</v>
      </c>
      <c r="M55" s="754">
        <v>30</v>
      </c>
      <c r="N55" s="755">
        <v>5148</v>
      </c>
    </row>
    <row r="56" spans="1:14" ht="14.4" customHeight="1" x14ac:dyDescent="0.3">
      <c r="A56" s="749" t="s">
        <v>562</v>
      </c>
      <c r="B56" s="750" t="s">
        <v>563</v>
      </c>
      <c r="C56" s="751" t="s">
        <v>576</v>
      </c>
      <c r="D56" s="752" t="s">
        <v>577</v>
      </c>
      <c r="E56" s="753">
        <v>50113001</v>
      </c>
      <c r="F56" s="752" t="s">
        <v>593</v>
      </c>
      <c r="G56" s="751" t="s">
        <v>594</v>
      </c>
      <c r="H56" s="751">
        <v>207893</v>
      </c>
      <c r="I56" s="751">
        <v>207893</v>
      </c>
      <c r="J56" s="751" t="s">
        <v>689</v>
      </c>
      <c r="K56" s="751" t="s">
        <v>690</v>
      </c>
      <c r="L56" s="754">
        <v>82.149999999999991</v>
      </c>
      <c r="M56" s="754">
        <v>1</v>
      </c>
      <c r="N56" s="755">
        <v>82.149999999999991</v>
      </c>
    </row>
    <row r="57" spans="1:14" ht="14.4" customHeight="1" x14ac:dyDescent="0.3">
      <c r="A57" s="749" t="s">
        <v>562</v>
      </c>
      <c r="B57" s="750" t="s">
        <v>563</v>
      </c>
      <c r="C57" s="751" t="s">
        <v>576</v>
      </c>
      <c r="D57" s="752" t="s">
        <v>577</v>
      </c>
      <c r="E57" s="753">
        <v>50113001</v>
      </c>
      <c r="F57" s="752" t="s">
        <v>593</v>
      </c>
      <c r="G57" s="751" t="s">
        <v>594</v>
      </c>
      <c r="H57" s="751">
        <v>117189</v>
      </c>
      <c r="I57" s="751">
        <v>17189</v>
      </c>
      <c r="J57" s="751" t="s">
        <v>691</v>
      </c>
      <c r="K57" s="751" t="s">
        <v>692</v>
      </c>
      <c r="L57" s="754">
        <v>55.870000000000012</v>
      </c>
      <c r="M57" s="754">
        <v>1</v>
      </c>
      <c r="N57" s="755">
        <v>55.870000000000012</v>
      </c>
    </row>
    <row r="58" spans="1:14" ht="14.4" customHeight="1" x14ac:dyDescent="0.3">
      <c r="A58" s="749" t="s">
        <v>562</v>
      </c>
      <c r="B58" s="750" t="s">
        <v>563</v>
      </c>
      <c r="C58" s="751" t="s">
        <v>576</v>
      </c>
      <c r="D58" s="752" t="s">
        <v>577</v>
      </c>
      <c r="E58" s="753">
        <v>50113001</v>
      </c>
      <c r="F58" s="752" t="s">
        <v>593</v>
      </c>
      <c r="G58" s="751" t="s">
        <v>594</v>
      </c>
      <c r="H58" s="751">
        <v>102486</v>
      </c>
      <c r="I58" s="751">
        <v>2486</v>
      </c>
      <c r="J58" s="751" t="s">
        <v>693</v>
      </c>
      <c r="K58" s="751" t="s">
        <v>694</v>
      </c>
      <c r="L58" s="754">
        <v>123.09999999999998</v>
      </c>
      <c r="M58" s="754">
        <v>1</v>
      </c>
      <c r="N58" s="755">
        <v>123.09999999999998</v>
      </c>
    </row>
    <row r="59" spans="1:14" ht="14.4" customHeight="1" x14ac:dyDescent="0.3">
      <c r="A59" s="749" t="s">
        <v>562</v>
      </c>
      <c r="B59" s="750" t="s">
        <v>563</v>
      </c>
      <c r="C59" s="751" t="s">
        <v>576</v>
      </c>
      <c r="D59" s="752" t="s">
        <v>577</v>
      </c>
      <c r="E59" s="753">
        <v>50113001</v>
      </c>
      <c r="F59" s="752" t="s">
        <v>593</v>
      </c>
      <c r="G59" s="751" t="s">
        <v>594</v>
      </c>
      <c r="H59" s="751">
        <v>230426</v>
      </c>
      <c r="I59" s="751">
        <v>230426</v>
      </c>
      <c r="J59" s="751" t="s">
        <v>695</v>
      </c>
      <c r="K59" s="751" t="s">
        <v>696</v>
      </c>
      <c r="L59" s="754">
        <v>78.639999999999986</v>
      </c>
      <c r="M59" s="754">
        <v>1</v>
      </c>
      <c r="N59" s="755">
        <v>78.639999999999986</v>
      </c>
    </row>
    <row r="60" spans="1:14" ht="14.4" customHeight="1" x14ac:dyDescent="0.3">
      <c r="A60" s="749" t="s">
        <v>562</v>
      </c>
      <c r="B60" s="750" t="s">
        <v>563</v>
      </c>
      <c r="C60" s="751" t="s">
        <v>576</v>
      </c>
      <c r="D60" s="752" t="s">
        <v>577</v>
      </c>
      <c r="E60" s="753">
        <v>50113001</v>
      </c>
      <c r="F60" s="752" t="s">
        <v>593</v>
      </c>
      <c r="G60" s="751" t="s">
        <v>594</v>
      </c>
      <c r="H60" s="751">
        <v>930661</v>
      </c>
      <c r="I60" s="751">
        <v>0</v>
      </c>
      <c r="J60" s="751" t="s">
        <v>697</v>
      </c>
      <c r="K60" s="751" t="s">
        <v>564</v>
      </c>
      <c r="L60" s="754">
        <v>332.76400000000001</v>
      </c>
      <c r="M60" s="754">
        <v>1</v>
      </c>
      <c r="N60" s="755">
        <v>332.76400000000001</v>
      </c>
    </row>
    <row r="61" spans="1:14" ht="14.4" customHeight="1" x14ac:dyDescent="0.3">
      <c r="A61" s="749" t="s">
        <v>562</v>
      </c>
      <c r="B61" s="750" t="s">
        <v>563</v>
      </c>
      <c r="C61" s="751" t="s">
        <v>576</v>
      </c>
      <c r="D61" s="752" t="s">
        <v>577</v>
      </c>
      <c r="E61" s="753">
        <v>50113001</v>
      </c>
      <c r="F61" s="752" t="s">
        <v>593</v>
      </c>
      <c r="G61" s="751" t="s">
        <v>594</v>
      </c>
      <c r="H61" s="751">
        <v>920362</v>
      </c>
      <c r="I61" s="751">
        <v>0</v>
      </c>
      <c r="J61" s="751" t="s">
        <v>698</v>
      </c>
      <c r="K61" s="751" t="s">
        <v>564</v>
      </c>
      <c r="L61" s="754">
        <v>527.42661437726747</v>
      </c>
      <c r="M61" s="754">
        <v>1</v>
      </c>
      <c r="N61" s="755">
        <v>527.42661437726747</v>
      </c>
    </row>
    <row r="62" spans="1:14" ht="14.4" customHeight="1" x14ac:dyDescent="0.3">
      <c r="A62" s="749" t="s">
        <v>562</v>
      </c>
      <c r="B62" s="750" t="s">
        <v>563</v>
      </c>
      <c r="C62" s="751" t="s">
        <v>576</v>
      </c>
      <c r="D62" s="752" t="s">
        <v>577</v>
      </c>
      <c r="E62" s="753">
        <v>50113001</v>
      </c>
      <c r="F62" s="752" t="s">
        <v>593</v>
      </c>
      <c r="G62" s="751" t="s">
        <v>594</v>
      </c>
      <c r="H62" s="751">
        <v>900493</v>
      </c>
      <c r="I62" s="751">
        <v>0</v>
      </c>
      <c r="J62" s="751" t="s">
        <v>699</v>
      </c>
      <c r="K62" s="751" t="s">
        <v>564</v>
      </c>
      <c r="L62" s="754">
        <v>321.35280100566058</v>
      </c>
      <c r="M62" s="754">
        <v>1</v>
      </c>
      <c r="N62" s="755">
        <v>321.35280100566058</v>
      </c>
    </row>
    <row r="63" spans="1:14" ht="14.4" customHeight="1" x14ac:dyDescent="0.3">
      <c r="A63" s="749" t="s">
        <v>562</v>
      </c>
      <c r="B63" s="750" t="s">
        <v>563</v>
      </c>
      <c r="C63" s="751" t="s">
        <v>576</v>
      </c>
      <c r="D63" s="752" t="s">
        <v>577</v>
      </c>
      <c r="E63" s="753">
        <v>50113001</v>
      </c>
      <c r="F63" s="752" t="s">
        <v>593</v>
      </c>
      <c r="G63" s="751" t="s">
        <v>594</v>
      </c>
      <c r="H63" s="751">
        <v>843067</v>
      </c>
      <c r="I63" s="751">
        <v>0</v>
      </c>
      <c r="J63" s="751" t="s">
        <v>700</v>
      </c>
      <c r="K63" s="751" t="s">
        <v>564</v>
      </c>
      <c r="L63" s="754">
        <v>405.12612781875714</v>
      </c>
      <c r="M63" s="754">
        <v>6</v>
      </c>
      <c r="N63" s="755">
        <v>2430.7567669125428</v>
      </c>
    </row>
    <row r="64" spans="1:14" ht="14.4" customHeight="1" x14ac:dyDescent="0.3">
      <c r="A64" s="749" t="s">
        <v>562</v>
      </c>
      <c r="B64" s="750" t="s">
        <v>563</v>
      </c>
      <c r="C64" s="751" t="s">
        <v>576</v>
      </c>
      <c r="D64" s="752" t="s">
        <v>577</v>
      </c>
      <c r="E64" s="753">
        <v>50113001</v>
      </c>
      <c r="F64" s="752" t="s">
        <v>593</v>
      </c>
      <c r="G64" s="751" t="s">
        <v>594</v>
      </c>
      <c r="H64" s="751">
        <v>188217</v>
      </c>
      <c r="I64" s="751">
        <v>88217</v>
      </c>
      <c r="J64" s="751" t="s">
        <v>701</v>
      </c>
      <c r="K64" s="751" t="s">
        <v>702</v>
      </c>
      <c r="L64" s="754">
        <v>127.935</v>
      </c>
      <c r="M64" s="754">
        <v>2</v>
      </c>
      <c r="N64" s="755">
        <v>255.87</v>
      </c>
    </row>
    <row r="65" spans="1:14" ht="14.4" customHeight="1" x14ac:dyDescent="0.3">
      <c r="A65" s="749" t="s">
        <v>562</v>
      </c>
      <c r="B65" s="750" t="s">
        <v>563</v>
      </c>
      <c r="C65" s="751" t="s">
        <v>576</v>
      </c>
      <c r="D65" s="752" t="s">
        <v>577</v>
      </c>
      <c r="E65" s="753">
        <v>50113001</v>
      </c>
      <c r="F65" s="752" t="s">
        <v>593</v>
      </c>
      <c r="G65" s="751" t="s">
        <v>594</v>
      </c>
      <c r="H65" s="751">
        <v>225971</v>
      </c>
      <c r="I65" s="751">
        <v>225971</v>
      </c>
      <c r="J65" s="751" t="s">
        <v>703</v>
      </c>
      <c r="K65" s="751" t="s">
        <v>704</v>
      </c>
      <c r="L65" s="754">
        <v>137.97999999999999</v>
      </c>
      <c r="M65" s="754">
        <v>2</v>
      </c>
      <c r="N65" s="755">
        <v>275.95999999999998</v>
      </c>
    </row>
    <row r="66" spans="1:14" ht="14.4" customHeight="1" x14ac:dyDescent="0.3">
      <c r="A66" s="749" t="s">
        <v>562</v>
      </c>
      <c r="B66" s="750" t="s">
        <v>563</v>
      </c>
      <c r="C66" s="751" t="s">
        <v>576</v>
      </c>
      <c r="D66" s="752" t="s">
        <v>577</v>
      </c>
      <c r="E66" s="753">
        <v>50113001</v>
      </c>
      <c r="F66" s="752" t="s">
        <v>593</v>
      </c>
      <c r="G66" s="751" t="s">
        <v>614</v>
      </c>
      <c r="H66" s="751">
        <v>207098</v>
      </c>
      <c r="I66" s="751">
        <v>207098</v>
      </c>
      <c r="J66" s="751" t="s">
        <v>703</v>
      </c>
      <c r="K66" s="751" t="s">
        <v>704</v>
      </c>
      <c r="L66" s="754">
        <v>137.97999999999999</v>
      </c>
      <c r="M66" s="754">
        <v>1</v>
      </c>
      <c r="N66" s="755">
        <v>137.97999999999999</v>
      </c>
    </row>
    <row r="67" spans="1:14" ht="14.4" customHeight="1" x14ac:dyDescent="0.3">
      <c r="A67" s="749" t="s">
        <v>562</v>
      </c>
      <c r="B67" s="750" t="s">
        <v>563</v>
      </c>
      <c r="C67" s="751" t="s">
        <v>576</v>
      </c>
      <c r="D67" s="752" t="s">
        <v>577</v>
      </c>
      <c r="E67" s="753">
        <v>50113001</v>
      </c>
      <c r="F67" s="752" t="s">
        <v>593</v>
      </c>
      <c r="G67" s="751" t="s">
        <v>594</v>
      </c>
      <c r="H67" s="751">
        <v>67558</v>
      </c>
      <c r="I67" s="751">
        <v>67558</v>
      </c>
      <c r="J67" s="751" t="s">
        <v>705</v>
      </c>
      <c r="K67" s="751" t="s">
        <v>706</v>
      </c>
      <c r="L67" s="754">
        <v>27.49</v>
      </c>
      <c r="M67" s="754">
        <v>5</v>
      </c>
      <c r="N67" s="755">
        <v>137.44999999999999</v>
      </c>
    </row>
    <row r="68" spans="1:14" ht="14.4" customHeight="1" x14ac:dyDescent="0.3">
      <c r="A68" s="749" t="s">
        <v>562</v>
      </c>
      <c r="B68" s="750" t="s">
        <v>563</v>
      </c>
      <c r="C68" s="751" t="s">
        <v>576</v>
      </c>
      <c r="D68" s="752" t="s">
        <v>577</v>
      </c>
      <c r="E68" s="753">
        <v>50113001</v>
      </c>
      <c r="F68" s="752" t="s">
        <v>593</v>
      </c>
      <c r="G68" s="751" t="s">
        <v>594</v>
      </c>
      <c r="H68" s="751">
        <v>117992</v>
      </c>
      <c r="I68" s="751">
        <v>17992</v>
      </c>
      <c r="J68" s="751" t="s">
        <v>707</v>
      </c>
      <c r="K68" s="751" t="s">
        <v>708</v>
      </c>
      <c r="L68" s="754">
        <v>94.34</v>
      </c>
      <c r="M68" s="754">
        <v>1</v>
      </c>
      <c r="N68" s="755">
        <v>94.34</v>
      </c>
    </row>
    <row r="69" spans="1:14" ht="14.4" customHeight="1" x14ac:dyDescent="0.3">
      <c r="A69" s="749" t="s">
        <v>562</v>
      </c>
      <c r="B69" s="750" t="s">
        <v>563</v>
      </c>
      <c r="C69" s="751" t="s">
        <v>576</v>
      </c>
      <c r="D69" s="752" t="s">
        <v>577</v>
      </c>
      <c r="E69" s="753">
        <v>50113001</v>
      </c>
      <c r="F69" s="752" t="s">
        <v>593</v>
      </c>
      <c r="G69" s="751" t="s">
        <v>594</v>
      </c>
      <c r="H69" s="751">
        <v>100498</v>
      </c>
      <c r="I69" s="751">
        <v>498</v>
      </c>
      <c r="J69" s="751" t="s">
        <v>709</v>
      </c>
      <c r="K69" s="751" t="s">
        <v>618</v>
      </c>
      <c r="L69" s="754">
        <v>108.75</v>
      </c>
      <c r="M69" s="754">
        <v>3</v>
      </c>
      <c r="N69" s="755">
        <v>326.25</v>
      </c>
    </row>
    <row r="70" spans="1:14" ht="14.4" customHeight="1" x14ac:dyDescent="0.3">
      <c r="A70" s="749" t="s">
        <v>562</v>
      </c>
      <c r="B70" s="750" t="s">
        <v>563</v>
      </c>
      <c r="C70" s="751" t="s">
        <v>576</v>
      </c>
      <c r="D70" s="752" t="s">
        <v>577</v>
      </c>
      <c r="E70" s="753">
        <v>50113001</v>
      </c>
      <c r="F70" s="752" t="s">
        <v>593</v>
      </c>
      <c r="G70" s="751" t="s">
        <v>614</v>
      </c>
      <c r="H70" s="751">
        <v>201290</v>
      </c>
      <c r="I70" s="751">
        <v>201290</v>
      </c>
      <c r="J70" s="751" t="s">
        <v>710</v>
      </c>
      <c r="K70" s="751" t="s">
        <v>711</v>
      </c>
      <c r="L70" s="754">
        <v>43.42</v>
      </c>
      <c r="M70" s="754">
        <v>22</v>
      </c>
      <c r="N70" s="755">
        <v>955.24</v>
      </c>
    </row>
    <row r="71" spans="1:14" ht="14.4" customHeight="1" x14ac:dyDescent="0.3">
      <c r="A71" s="749" t="s">
        <v>562</v>
      </c>
      <c r="B71" s="750" t="s">
        <v>563</v>
      </c>
      <c r="C71" s="751" t="s">
        <v>576</v>
      </c>
      <c r="D71" s="752" t="s">
        <v>577</v>
      </c>
      <c r="E71" s="753">
        <v>50113001</v>
      </c>
      <c r="F71" s="752" t="s">
        <v>593</v>
      </c>
      <c r="G71" s="751" t="s">
        <v>594</v>
      </c>
      <c r="H71" s="751">
        <v>102684</v>
      </c>
      <c r="I71" s="751">
        <v>2684</v>
      </c>
      <c r="J71" s="751" t="s">
        <v>712</v>
      </c>
      <c r="K71" s="751" t="s">
        <v>713</v>
      </c>
      <c r="L71" s="754">
        <v>106.01400000000001</v>
      </c>
      <c r="M71" s="754">
        <v>5</v>
      </c>
      <c r="N71" s="755">
        <v>530.07000000000005</v>
      </c>
    </row>
    <row r="72" spans="1:14" ht="14.4" customHeight="1" x14ac:dyDescent="0.3">
      <c r="A72" s="749" t="s">
        <v>562</v>
      </c>
      <c r="B72" s="750" t="s">
        <v>563</v>
      </c>
      <c r="C72" s="751" t="s">
        <v>576</v>
      </c>
      <c r="D72" s="752" t="s">
        <v>577</v>
      </c>
      <c r="E72" s="753">
        <v>50113001</v>
      </c>
      <c r="F72" s="752" t="s">
        <v>593</v>
      </c>
      <c r="G72" s="751" t="s">
        <v>594</v>
      </c>
      <c r="H72" s="751">
        <v>100502</v>
      </c>
      <c r="I72" s="751">
        <v>502</v>
      </c>
      <c r="J72" s="751" t="s">
        <v>712</v>
      </c>
      <c r="K72" s="751" t="s">
        <v>714</v>
      </c>
      <c r="L72" s="754">
        <v>238.65999999999985</v>
      </c>
      <c r="M72" s="754">
        <v>1</v>
      </c>
      <c r="N72" s="755">
        <v>238.65999999999985</v>
      </c>
    </row>
    <row r="73" spans="1:14" ht="14.4" customHeight="1" x14ac:dyDescent="0.3">
      <c r="A73" s="749" t="s">
        <v>562</v>
      </c>
      <c r="B73" s="750" t="s">
        <v>563</v>
      </c>
      <c r="C73" s="751" t="s">
        <v>576</v>
      </c>
      <c r="D73" s="752" t="s">
        <v>577</v>
      </c>
      <c r="E73" s="753">
        <v>50113001</v>
      </c>
      <c r="F73" s="752" t="s">
        <v>593</v>
      </c>
      <c r="G73" s="751" t="s">
        <v>564</v>
      </c>
      <c r="H73" s="751">
        <v>216736</v>
      </c>
      <c r="I73" s="751">
        <v>216736</v>
      </c>
      <c r="J73" s="751" t="s">
        <v>715</v>
      </c>
      <c r="K73" s="751" t="s">
        <v>716</v>
      </c>
      <c r="L73" s="754">
        <v>195.23000000000002</v>
      </c>
      <c r="M73" s="754">
        <v>5</v>
      </c>
      <c r="N73" s="755">
        <v>976.15000000000009</v>
      </c>
    </row>
    <row r="74" spans="1:14" ht="14.4" customHeight="1" x14ac:dyDescent="0.3">
      <c r="A74" s="749" t="s">
        <v>562</v>
      </c>
      <c r="B74" s="750" t="s">
        <v>563</v>
      </c>
      <c r="C74" s="751" t="s">
        <v>576</v>
      </c>
      <c r="D74" s="752" t="s">
        <v>577</v>
      </c>
      <c r="E74" s="753">
        <v>50113001</v>
      </c>
      <c r="F74" s="752" t="s">
        <v>593</v>
      </c>
      <c r="G74" s="751" t="s">
        <v>594</v>
      </c>
      <c r="H74" s="751">
        <v>205931</v>
      </c>
      <c r="I74" s="751">
        <v>205931</v>
      </c>
      <c r="J74" s="751" t="s">
        <v>715</v>
      </c>
      <c r="K74" s="751" t="s">
        <v>717</v>
      </c>
      <c r="L74" s="754">
        <v>74.54000000000002</v>
      </c>
      <c r="M74" s="754">
        <v>5</v>
      </c>
      <c r="N74" s="755">
        <v>372.7000000000001</v>
      </c>
    </row>
    <row r="75" spans="1:14" ht="14.4" customHeight="1" x14ac:dyDescent="0.3">
      <c r="A75" s="749" t="s">
        <v>562</v>
      </c>
      <c r="B75" s="750" t="s">
        <v>563</v>
      </c>
      <c r="C75" s="751" t="s">
        <v>576</v>
      </c>
      <c r="D75" s="752" t="s">
        <v>577</v>
      </c>
      <c r="E75" s="753">
        <v>50113001</v>
      </c>
      <c r="F75" s="752" t="s">
        <v>593</v>
      </c>
      <c r="G75" s="751" t="s">
        <v>594</v>
      </c>
      <c r="H75" s="751">
        <v>157525</v>
      </c>
      <c r="I75" s="751">
        <v>57525</v>
      </c>
      <c r="J75" s="751" t="s">
        <v>718</v>
      </c>
      <c r="K75" s="751" t="s">
        <v>719</v>
      </c>
      <c r="L75" s="754">
        <v>97.529999999999987</v>
      </c>
      <c r="M75" s="754">
        <v>1</v>
      </c>
      <c r="N75" s="755">
        <v>97.529999999999987</v>
      </c>
    </row>
    <row r="76" spans="1:14" ht="14.4" customHeight="1" x14ac:dyDescent="0.3">
      <c r="A76" s="749" t="s">
        <v>562</v>
      </c>
      <c r="B76" s="750" t="s">
        <v>563</v>
      </c>
      <c r="C76" s="751" t="s">
        <v>576</v>
      </c>
      <c r="D76" s="752" t="s">
        <v>577</v>
      </c>
      <c r="E76" s="753">
        <v>50113001</v>
      </c>
      <c r="F76" s="752" t="s">
        <v>593</v>
      </c>
      <c r="G76" s="751" t="s">
        <v>594</v>
      </c>
      <c r="H76" s="751">
        <v>194763</v>
      </c>
      <c r="I76" s="751">
        <v>94763</v>
      </c>
      <c r="J76" s="751" t="s">
        <v>720</v>
      </c>
      <c r="K76" s="751" t="s">
        <v>721</v>
      </c>
      <c r="L76" s="754">
        <v>83.8</v>
      </c>
      <c r="M76" s="754">
        <v>1</v>
      </c>
      <c r="N76" s="755">
        <v>83.8</v>
      </c>
    </row>
    <row r="77" spans="1:14" ht="14.4" customHeight="1" x14ac:dyDescent="0.3">
      <c r="A77" s="749" t="s">
        <v>562</v>
      </c>
      <c r="B77" s="750" t="s">
        <v>563</v>
      </c>
      <c r="C77" s="751" t="s">
        <v>576</v>
      </c>
      <c r="D77" s="752" t="s">
        <v>577</v>
      </c>
      <c r="E77" s="753">
        <v>50113001</v>
      </c>
      <c r="F77" s="752" t="s">
        <v>593</v>
      </c>
      <c r="G77" s="751" t="s">
        <v>614</v>
      </c>
      <c r="H77" s="751">
        <v>191788</v>
      </c>
      <c r="I77" s="751">
        <v>91788</v>
      </c>
      <c r="J77" s="751" t="s">
        <v>722</v>
      </c>
      <c r="K77" s="751" t="s">
        <v>723</v>
      </c>
      <c r="L77" s="754">
        <v>9.1244444444444444</v>
      </c>
      <c r="M77" s="754">
        <v>9</v>
      </c>
      <c r="N77" s="755">
        <v>82.12</v>
      </c>
    </row>
    <row r="78" spans="1:14" ht="14.4" customHeight="1" x14ac:dyDescent="0.3">
      <c r="A78" s="749" t="s">
        <v>562</v>
      </c>
      <c r="B78" s="750" t="s">
        <v>563</v>
      </c>
      <c r="C78" s="751" t="s">
        <v>576</v>
      </c>
      <c r="D78" s="752" t="s">
        <v>577</v>
      </c>
      <c r="E78" s="753">
        <v>50113001</v>
      </c>
      <c r="F78" s="752" t="s">
        <v>593</v>
      </c>
      <c r="G78" s="751" t="s">
        <v>594</v>
      </c>
      <c r="H78" s="751">
        <v>100536</v>
      </c>
      <c r="I78" s="751">
        <v>536</v>
      </c>
      <c r="J78" s="751" t="s">
        <v>724</v>
      </c>
      <c r="K78" s="751" t="s">
        <v>596</v>
      </c>
      <c r="L78" s="754">
        <v>140.23999999999998</v>
      </c>
      <c r="M78" s="754">
        <v>1</v>
      </c>
      <c r="N78" s="755">
        <v>140.23999999999998</v>
      </c>
    </row>
    <row r="79" spans="1:14" ht="14.4" customHeight="1" x14ac:dyDescent="0.3">
      <c r="A79" s="749" t="s">
        <v>562</v>
      </c>
      <c r="B79" s="750" t="s">
        <v>563</v>
      </c>
      <c r="C79" s="751" t="s">
        <v>576</v>
      </c>
      <c r="D79" s="752" t="s">
        <v>577</v>
      </c>
      <c r="E79" s="753">
        <v>50113001</v>
      </c>
      <c r="F79" s="752" t="s">
        <v>593</v>
      </c>
      <c r="G79" s="751" t="s">
        <v>614</v>
      </c>
      <c r="H79" s="751">
        <v>107981</v>
      </c>
      <c r="I79" s="751">
        <v>7981</v>
      </c>
      <c r="J79" s="751" t="s">
        <v>725</v>
      </c>
      <c r="K79" s="751" t="s">
        <v>726</v>
      </c>
      <c r="L79" s="754">
        <v>50.640847457627139</v>
      </c>
      <c r="M79" s="754">
        <v>59</v>
      </c>
      <c r="N79" s="755">
        <v>2987.8100000000013</v>
      </c>
    </row>
    <row r="80" spans="1:14" ht="14.4" customHeight="1" x14ac:dyDescent="0.3">
      <c r="A80" s="749" t="s">
        <v>562</v>
      </c>
      <c r="B80" s="750" t="s">
        <v>563</v>
      </c>
      <c r="C80" s="751" t="s">
        <v>576</v>
      </c>
      <c r="D80" s="752" t="s">
        <v>577</v>
      </c>
      <c r="E80" s="753">
        <v>50113001</v>
      </c>
      <c r="F80" s="752" t="s">
        <v>593</v>
      </c>
      <c r="G80" s="751" t="s">
        <v>614</v>
      </c>
      <c r="H80" s="751">
        <v>155823</v>
      </c>
      <c r="I80" s="751">
        <v>55823</v>
      </c>
      <c r="J80" s="751" t="s">
        <v>725</v>
      </c>
      <c r="K80" s="751" t="s">
        <v>727</v>
      </c>
      <c r="L80" s="754">
        <v>33.825806451612898</v>
      </c>
      <c r="M80" s="754">
        <v>62</v>
      </c>
      <c r="N80" s="755">
        <v>2097.1999999999998</v>
      </c>
    </row>
    <row r="81" spans="1:14" ht="14.4" customHeight="1" x14ac:dyDescent="0.3">
      <c r="A81" s="749" t="s">
        <v>562</v>
      </c>
      <c r="B81" s="750" t="s">
        <v>563</v>
      </c>
      <c r="C81" s="751" t="s">
        <v>576</v>
      </c>
      <c r="D81" s="752" t="s">
        <v>577</v>
      </c>
      <c r="E81" s="753">
        <v>50113001</v>
      </c>
      <c r="F81" s="752" t="s">
        <v>593</v>
      </c>
      <c r="G81" s="751" t="s">
        <v>614</v>
      </c>
      <c r="H81" s="751">
        <v>155824</v>
      </c>
      <c r="I81" s="751">
        <v>55824</v>
      </c>
      <c r="J81" s="751" t="s">
        <v>725</v>
      </c>
      <c r="K81" s="751" t="s">
        <v>728</v>
      </c>
      <c r="L81" s="754">
        <v>50.790000000000013</v>
      </c>
      <c r="M81" s="754">
        <v>8</v>
      </c>
      <c r="N81" s="755">
        <v>406.32000000000011</v>
      </c>
    </row>
    <row r="82" spans="1:14" ht="14.4" customHeight="1" x14ac:dyDescent="0.3">
      <c r="A82" s="749" t="s">
        <v>562</v>
      </c>
      <c r="B82" s="750" t="s">
        <v>563</v>
      </c>
      <c r="C82" s="751" t="s">
        <v>576</v>
      </c>
      <c r="D82" s="752" t="s">
        <v>577</v>
      </c>
      <c r="E82" s="753">
        <v>50113001</v>
      </c>
      <c r="F82" s="752" t="s">
        <v>593</v>
      </c>
      <c r="G82" s="751" t="s">
        <v>594</v>
      </c>
      <c r="H82" s="751">
        <v>100874</v>
      </c>
      <c r="I82" s="751">
        <v>874</v>
      </c>
      <c r="J82" s="751" t="s">
        <v>729</v>
      </c>
      <c r="K82" s="751" t="s">
        <v>730</v>
      </c>
      <c r="L82" s="754">
        <v>66.259999999999991</v>
      </c>
      <c r="M82" s="754">
        <v>1</v>
      </c>
      <c r="N82" s="755">
        <v>66.259999999999991</v>
      </c>
    </row>
    <row r="83" spans="1:14" ht="14.4" customHeight="1" x14ac:dyDescent="0.3">
      <c r="A83" s="749" t="s">
        <v>562</v>
      </c>
      <c r="B83" s="750" t="s">
        <v>563</v>
      </c>
      <c r="C83" s="751" t="s">
        <v>576</v>
      </c>
      <c r="D83" s="752" t="s">
        <v>577</v>
      </c>
      <c r="E83" s="753">
        <v>50113001</v>
      </c>
      <c r="F83" s="752" t="s">
        <v>593</v>
      </c>
      <c r="G83" s="751" t="s">
        <v>594</v>
      </c>
      <c r="H83" s="751">
        <v>100876</v>
      </c>
      <c r="I83" s="751">
        <v>876</v>
      </c>
      <c r="J83" s="751" t="s">
        <v>731</v>
      </c>
      <c r="K83" s="751" t="s">
        <v>730</v>
      </c>
      <c r="L83" s="754">
        <v>73.700000000000017</v>
      </c>
      <c r="M83" s="754">
        <v>1</v>
      </c>
      <c r="N83" s="755">
        <v>73.700000000000017</v>
      </c>
    </row>
    <row r="84" spans="1:14" ht="14.4" customHeight="1" x14ac:dyDescent="0.3">
      <c r="A84" s="749" t="s">
        <v>562</v>
      </c>
      <c r="B84" s="750" t="s">
        <v>563</v>
      </c>
      <c r="C84" s="751" t="s">
        <v>576</v>
      </c>
      <c r="D84" s="752" t="s">
        <v>577</v>
      </c>
      <c r="E84" s="753">
        <v>50113001</v>
      </c>
      <c r="F84" s="752" t="s">
        <v>593</v>
      </c>
      <c r="G84" s="751" t="s">
        <v>594</v>
      </c>
      <c r="H84" s="751">
        <v>200863</v>
      </c>
      <c r="I84" s="751">
        <v>200863</v>
      </c>
      <c r="J84" s="751" t="s">
        <v>731</v>
      </c>
      <c r="K84" s="751" t="s">
        <v>732</v>
      </c>
      <c r="L84" s="754">
        <v>85.410000000000011</v>
      </c>
      <c r="M84" s="754">
        <v>6</v>
      </c>
      <c r="N84" s="755">
        <v>512.46</v>
      </c>
    </row>
    <row r="85" spans="1:14" ht="14.4" customHeight="1" x14ac:dyDescent="0.3">
      <c r="A85" s="749" t="s">
        <v>562</v>
      </c>
      <c r="B85" s="750" t="s">
        <v>563</v>
      </c>
      <c r="C85" s="751" t="s">
        <v>576</v>
      </c>
      <c r="D85" s="752" t="s">
        <v>577</v>
      </c>
      <c r="E85" s="753">
        <v>50113001</v>
      </c>
      <c r="F85" s="752" t="s">
        <v>593</v>
      </c>
      <c r="G85" s="751" t="s">
        <v>594</v>
      </c>
      <c r="H85" s="751">
        <v>207820</v>
      </c>
      <c r="I85" s="751">
        <v>207820</v>
      </c>
      <c r="J85" s="751" t="s">
        <v>733</v>
      </c>
      <c r="K85" s="751" t="s">
        <v>734</v>
      </c>
      <c r="L85" s="754">
        <v>30.424761904761901</v>
      </c>
      <c r="M85" s="754">
        <v>42</v>
      </c>
      <c r="N85" s="755">
        <v>1277.8399999999999</v>
      </c>
    </row>
    <row r="86" spans="1:14" ht="14.4" customHeight="1" x14ac:dyDescent="0.3">
      <c r="A86" s="749" t="s">
        <v>562</v>
      </c>
      <c r="B86" s="750" t="s">
        <v>563</v>
      </c>
      <c r="C86" s="751" t="s">
        <v>576</v>
      </c>
      <c r="D86" s="752" t="s">
        <v>577</v>
      </c>
      <c r="E86" s="753">
        <v>50113001</v>
      </c>
      <c r="F86" s="752" t="s">
        <v>593</v>
      </c>
      <c r="G86" s="751" t="s">
        <v>594</v>
      </c>
      <c r="H86" s="751">
        <v>118305</v>
      </c>
      <c r="I86" s="751">
        <v>18305</v>
      </c>
      <c r="J86" s="751" t="s">
        <v>735</v>
      </c>
      <c r="K86" s="751" t="s">
        <v>736</v>
      </c>
      <c r="L86" s="754">
        <v>242</v>
      </c>
      <c r="M86" s="754">
        <v>14</v>
      </c>
      <c r="N86" s="755">
        <v>3388</v>
      </c>
    </row>
    <row r="87" spans="1:14" ht="14.4" customHeight="1" x14ac:dyDescent="0.3">
      <c r="A87" s="749" t="s">
        <v>562</v>
      </c>
      <c r="B87" s="750" t="s">
        <v>563</v>
      </c>
      <c r="C87" s="751" t="s">
        <v>576</v>
      </c>
      <c r="D87" s="752" t="s">
        <v>577</v>
      </c>
      <c r="E87" s="753">
        <v>50113001</v>
      </c>
      <c r="F87" s="752" t="s">
        <v>593</v>
      </c>
      <c r="G87" s="751" t="s">
        <v>594</v>
      </c>
      <c r="H87" s="751">
        <v>844145</v>
      </c>
      <c r="I87" s="751">
        <v>56350</v>
      </c>
      <c r="J87" s="751" t="s">
        <v>737</v>
      </c>
      <c r="K87" s="751" t="s">
        <v>738</v>
      </c>
      <c r="L87" s="754">
        <v>30.760000000000016</v>
      </c>
      <c r="M87" s="754">
        <v>2</v>
      </c>
      <c r="N87" s="755">
        <v>61.520000000000032</v>
      </c>
    </row>
    <row r="88" spans="1:14" ht="14.4" customHeight="1" x14ac:dyDescent="0.3">
      <c r="A88" s="749" t="s">
        <v>562</v>
      </c>
      <c r="B88" s="750" t="s">
        <v>563</v>
      </c>
      <c r="C88" s="751" t="s">
        <v>576</v>
      </c>
      <c r="D88" s="752" t="s">
        <v>577</v>
      </c>
      <c r="E88" s="753">
        <v>50113001</v>
      </c>
      <c r="F88" s="752" t="s">
        <v>593</v>
      </c>
      <c r="G88" s="751" t="s">
        <v>594</v>
      </c>
      <c r="H88" s="751">
        <v>188900</v>
      </c>
      <c r="I88" s="751">
        <v>88900</v>
      </c>
      <c r="J88" s="751" t="s">
        <v>739</v>
      </c>
      <c r="K88" s="751" t="s">
        <v>740</v>
      </c>
      <c r="L88" s="754">
        <v>81.03</v>
      </c>
      <c r="M88" s="754">
        <v>1</v>
      </c>
      <c r="N88" s="755">
        <v>81.03</v>
      </c>
    </row>
    <row r="89" spans="1:14" ht="14.4" customHeight="1" x14ac:dyDescent="0.3">
      <c r="A89" s="749" t="s">
        <v>562</v>
      </c>
      <c r="B89" s="750" t="s">
        <v>563</v>
      </c>
      <c r="C89" s="751" t="s">
        <v>576</v>
      </c>
      <c r="D89" s="752" t="s">
        <v>577</v>
      </c>
      <c r="E89" s="753">
        <v>50113001</v>
      </c>
      <c r="F89" s="752" t="s">
        <v>593</v>
      </c>
      <c r="G89" s="751" t="s">
        <v>594</v>
      </c>
      <c r="H89" s="751">
        <v>100610</v>
      </c>
      <c r="I89" s="751">
        <v>610</v>
      </c>
      <c r="J89" s="751" t="s">
        <v>741</v>
      </c>
      <c r="K89" s="751" t="s">
        <v>742</v>
      </c>
      <c r="L89" s="754">
        <v>72.5</v>
      </c>
      <c r="M89" s="754">
        <v>4</v>
      </c>
      <c r="N89" s="755">
        <v>290</v>
      </c>
    </row>
    <row r="90" spans="1:14" ht="14.4" customHeight="1" x14ac:dyDescent="0.3">
      <c r="A90" s="749" t="s">
        <v>562</v>
      </c>
      <c r="B90" s="750" t="s">
        <v>563</v>
      </c>
      <c r="C90" s="751" t="s">
        <v>576</v>
      </c>
      <c r="D90" s="752" t="s">
        <v>577</v>
      </c>
      <c r="E90" s="753">
        <v>50113001</v>
      </c>
      <c r="F90" s="752" t="s">
        <v>593</v>
      </c>
      <c r="G90" s="751" t="s">
        <v>594</v>
      </c>
      <c r="H90" s="751">
        <v>148578</v>
      </c>
      <c r="I90" s="751">
        <v>48578</v>
      </c>
      <c r="J90" s="751" t="s">
        <v>743</v>
      </c>
      <c r="K90" s="751" t="s">
        <v>744</v>
      </c>
      <c r="L90" s="754">
        <v>54.979999999999983</v>
      </c>
      <c r="M90" s="754">
        <v>1</v>
      </c>
      <c r="N90" s="755">
        <v>54.979999999999983</v>
      </c>
    </row>
    <row r="91" spans="1:14" ht="14.4" customHeight="1" x14ac:dyDescent="0.3">
      <c r="A91" s="749" t="s">
        <v>562</v>
      </c>
      <c r="B91" s="750" t="s">
        <v>563</v>
      </c>
      <c r="C91" s="751" t="s">
        <v>576</v>
      </c>
      <c r="D91" s="752" t="s">
        <v>577</v>
      </c>
      <c r="E91" s="753">
        <v>50113001</v>
      </c>
      <c r="F91" s="752" t="s">
        <v>593</v>
      </c>
      <c r="G91" s="751" t="s">
        <v>594</v>
      </c>
      <c r="H91" s="751">
        <v>191836</v>
      </c>
      <c r="I91" s="751">
        <v>91836</v>
      </c>
      <c r="J91" s="751" t="s">
        <v>745</v>
      </c>
      <c r="K91" s="751" t="s">
        <v>746</v>
      </c>
      <c r="L91" s="754">
        <v>44.67</v>
      </c>
      <c r="M91" s="754">
        <v>5</v>
      </c>
      <c r="N91" s="755">
        <v>223.35</v>
      </c>
    </row>
    <row r="92" spans="1:14" ht="14.4" customHeight="1" x14ac:dyDescent="0.3">
      <c r="A92" s="749" t="s">
        <v>562</v>
      </c>
      <c r="B92" s="750" t="s">
        <v>563</v>
      </c>
      <c r="C92" s="751" t="s">
        <v>576</v>
      </c>
      <c r="D92" s="752" t="s">
        <v>577</v>
      </c>
      <c r="E92" s="753">
        <v>50113001</v>
      </c>
      <c r="F92" s="752" t="s">
        <v>593</v>
      </c>
      <c r="G92" s="751" t="s">
        <v>594</v>
      </c>
      <c r="H92" s="751">
        <v>109844</v>
      </c>
      <c r="I92" s="751">
        <v>9844</v>
      </c>
      <c r="J92" s="751" t="s">
        <v>745</v>
      </c>
      <c r="K92" s="751" t="s">
        <v>747</v>
      </c>
      <c r="L92" s="754">
        <v>72.39</v>
      </c>
      <c r="M92" s="754">
        <v>1</v>
      </c>
      <c r="N92" s="755">
        <v>72.39</v>
      </c>
    </row>
    <row r="93" spans="1:14" ht="14.4" customHeight="1" x14ac:dyDescent="0.3">
      <c r="A93" s="749" t="s">
        <v>562</v>
      </c>
      <c r="B93" s="750" t="s">
        <v>563</v>
      </c>
      <c r="C93" s="751" t="s">
        <v>576</v>
      </c>
      <c r="D93" s="752" t="s">
        <v>577</v>
      </c>
      <c r="E93" s="753">
        <v>50113001</v>
      </c>
      <c r="F93" s="752" t="s">
        <v>593</v>
      </c>
      <c r="G93" s="751" t="s">
        <v>594</v>
      </c>
      <c r="H93" s="751">
        <v>132086</v>
      </c>
      <c r="I93" s="751">
        <v>32086</v>
      </c>
      <c r="J93" s="751" t="s">
        <v>748</v>
      </c>
      <c r="K93" s="751" t="s">
        <v>749</v>
      </c>
      <c r="L93" s="754">
        <v>19.350000000000001</v>
      </c>
      <c r="M93" s="754">
        <v>2</v>
      </c>
      <c r="N93" s="755">
        <v>38.700000000000003</v>
      </c>
    </row>
    <row r="94" spans="1:14" ht="14.4" customHeight="1" x14ac:dyDescent="0.3">
      <c r="A94" s="749" t="s">
        <v>562</v>
      </c>
      <c r="B94" s="750" t="s">
        <v>563</v>
      </c>
      <c r="C94" s="751" t="s">
        <v>576</v>
      </c>
      <c r="D94" s="752" t="s">
        <v>577</v>
      </c>
      <c r="E94" s="753">
        <v>50113001</v>
      </c>
      <c r="F94" s="752" t="s">
        <v>593</v>
      </c>
      <c r="G94" s="751" t="s">
        <v>594</v>
      </c>
      <c r="H94" s="751">
        <v>132090</v>
      </c>
      <c r="I94" s="751">
        <v>32090</v>
      </c>
      <c r="J94" s="751" t="s">
        <v>750</v>
      </c>
      <c r="K94" s="751" t="s">
        <v>751</v>
      </c>
      <c r="L94" s="754">
        <v>27.49</v>
      </c>
      <c r="M94" s="754">
        <v>4</v>
      </c>
      <c r="N94" s="755">
        <v>109.96</v>
      </c>
    </row>
    <row r="95" spans="1:14" ht="14.4" customHeight="1" x14ac:dyDescent="0.3">
      <c r="A95" s="749" t="s">
        <v>562</v>
      </c>
      <c r="B95" s="750" t="s">
        <v>563</v>
      </c>
      <c r="C95" s="751" t="s">
        <v>576</v>
      </c>
      <c r="D95" s="752" t="s">
        <v>577</v>
      </c>
      <c r="E95" s="753">
        <v>50113001</v>
      </c>
      <c r="F95" s="752" t="s">
        <v>593</v>
      </c>
      <c r="G95" s="751" t="s">
        <v>614</v>
      </c>
      <c r="H95" s="751">
        <v>156981</v>
      </c>
      <c r="I95" s="751">
        <v>56981</v>
      </c>
      <c r="J95" s="751" t="s">
        <v>752</v>
      </c>
      <c r="K95" s="751" t="s">
        <v>753</v>
      </c>
      <c r="L95" s="754">
        <v>30.180000000000007</v>
      </c>
      <c r="M95" s="754">
        <v>1</v>
      </c>
      <c r="N95" s="755">
        <v>30.180000000000007</v>
      </c>
    </row>
    <row r="96" spans="1:14" ht="14.4" customHeight="1" x14ac:dyDescent="0.3">
      <c r="A96" s="749" t="s">
        <v>562</v>
      </c>
      <c r="B96" s="750" t="s">
        <v>563</v>
      </c>
      <c r="C96" s="751" t="s">
        <v>576</v>
      </c>
      <c r="D96" s="752" t="s">
        <v>577</v>
      </c>
      <c r="E96" s="753">
        <v>50113001</v>
      </c>
      <c r="F96" s="752" t="s">
        <v>593</v>
      </c>
      <c r="G96" s="751" t="s">
        <v>614</v>
      </c>
      <c r="H96" s="751">
        <v>150316</v>
      </c>
      <c r="I96" s="751">
        <v>50316</v>
      </c>
      <c r="J96" s="751" t="s">
        <v>754</v>
      </c>
      <c r="K96" s="751" t="s">
        <v>598</v>
      </c>
      <c r="L96" s="754">
        <v>69.370000000000033</v>
      </c>
      <c r="M96" s="754">
        <v>1</v>
      </c>
      <c r="N96" s="755">
        <v>69.370000000000033</v>
      </c>
    </row>
    <row r="97" spans="1:14" ht="14.4" customHeight="1" x14ac:dyDescent="0.3">
      <c r="A97" s="749" t="s">
        <v>562</v>
      </c>
      <c r="B97" s="750" t="s">
        <v>563</v>
      </c>
      <c r="C97" s="751" t="s">
        <v>576</v>
      </c>
      <c r="D97" s="752" t="s">
        <v>577</v>
      </c>
      <c r="E97" s="753">
        <v>50113001</v>
      </c>
      <c r="F97" s="752" t="s">
        <v>593</v>
      </c>
      <c r="G97" s="751" t="s">
        <v>614</v>
      </c>
      <c r="H97" s="751">
        <v>845240</v>
      </c>
      <c r="I97" s="751">
        <v>109799</v>
      </c>
      <c r="J97" s="751" t="s">
        <v>755</v>
      </c>
      <c r="K97" s="751" t="s">
        <v>711</v>
      </c>
      <c r="L97" s="754">
        <v>80.709999999999994</v>
      </c>
      <c r="M97" s="754">
        <v>5</v>
      </c>
      <c r="N97" s="755">
        <v>403.54999999999995</v>
      </c>
    </row>
    <row r="98" spans="1:14" ht="14.4" customHeight="1" x14ac:dyDescent="0.3">
      <c r="A98" s="749" t="s">
        <v>562</v>
      </c>
      <c r="B98" s="750" t="s">
        <v>563</v>
      </c>
      <c r="C98" s="751" t="s">
        <v>576</v>
      </c>
      <c r="D98" s="752" t="s">
        <v>577</v>
      </c>
      <c r="E98" s="753">
        <v>50113001</v>
      </c>
      <c r="F98" s="752" t="s">
        <v>593</v>
      </c>
      <c r="G98" s="751" t="s">
        <v>594</v>
      </c>
      <c r="H98" s="751">
        <v>840155</v>
      </c>
      <c r="I98" s="751">
        <v>0</v>
      </c>
      <c r="J98" s="751" t="s">
        <v>756</v>
      </c>
      <c r="K98" s="751" t="s">
        <v>564</v>
      </c>
      <c r="L98" s="754">
        <v>63.669999999999995</v>
      </c>
      <c r="M98" s="754">
        <v>9</v>
      </c>
      <c r="N98" s="755">
        <v>573.03</v>
      </c>
    </row>
    <row r="99" spans="1:14" ht="14.4" customHeight="1" x14ac:dyDescent="0.3">
      <c r="A99" s="749" t="s">
        <v>562</v>
      </c>
      <c r="B99" s="750" t="s">
        <v>563</v>
      </c>
      <c r="C99" s="751" t="s">
        <v>576</v>
      </c>
      <c r="D99" s="752" t="s">
        <v>577</v>
      </c>
      <c r="E99" s="753">
        <v>50113001</v>
      </c>
      <c r="F99" s="752" t="s">
        <v>593</v>
      </c>
      <c r="G99" s="751" t="s">
        <v>614</v>
      </c>
      <c r="H99" s="751">
        <v>989453</v>
      </c>
      <c r="I99" s="751">
        <v>146899</v>
      </c>
      <c r="J99" s="751" t="s">
        <v>757</v>
      </c>
      <c r="K99" s="751" t="s">
        <v>758</v>
      </c>
      <c r="L99" s="754">
        <v>45.489999999999988</v>
      </c>
      <c r="M99" s="754">
        <v>3</v>
      </c>
      <c r="N99" s="755">
        <v>136.46999999999997</v>
      </c>
    </row>
    <row r="100" spans="1:14" ht="14.4" customHeight="1" x14ac:dyDescent="0.3">
      <c r="A100" s="749" t="s">
        <v>562</v>
      </c>
      <c r="B100" s="750" t="s">
        <v>563</v>
      </c>
      <c r="C100" s="751" t="s">
        <v>576</v>
      </c>
      <c r="D100" s="752" t="s">
        <v>577</v>
      </c>
      <c r="E100" s="753">
        <v>50113013</v>
      </c>
      <c r="F100" s="752" t="s">
        <v>759</v>
      </c>
      <c r="G100" s="751" t="s">
        <v>594</v>
      </c>
      <c r="H100" s="751">
        <v>172972</v>
      </c>
      <c r="I100" s="751">
        <v>72972</v>
      </c>
      <c r="J100" s="751" t="s">
        <v>760</v>
      </c>
      <c r="K100" s="751" t="s">
        <v>761</v>
      </c>
      <c r="L100" s="754">
        <v>181.59166666666667</v>
      </c>
      <c r="M100" s="754">
        <v>12</v>
      </c>
      <c r="N100" s="755">
        <v>2179.1</v>
      </c>
    </row>
    <row r="101" spans="1:14" ht="14.4" customHeight="1" x14ac:dyDescent="0.3">
      <c r="A101" s="749" t="s">
        <v>562</v>
      </c>
      <c r="B101" s="750" t="s">
        <v>563</v>
      </c>
      <c r="C101" s="751" t="s">
        <v>576</v>
      </c>
      <c r="D101" s="752" t="s">
        <v>577</v>
      </c>
      <c r="E101" s="753">
        <v>50113013</v>
      </c>
      <c r="F101" s="752" t="s">
        <v>759</v>
      </c>
      <c r="G101" s="751" t="s">
        <v>614</v>
      </c>
      <c r="H101" s="751">
        <v>105951</v>
      </c>
      <c r="I101" s="751">
        <v>5951</v>
      </c>
      <c r="J101" s="751" t="s">
        <v>762</v>
      </c>
      <c r="K101" s="751" t="s">
        <v>763</v>
      </c>
      <c r="L101" s="754">
        <v>113.8</v>
      </c>
      <c r="M101" s="754">
        <v>2</v>
      </c>
      <c r="N101" s="755">
        <v>227.6</v>
      </c>
    </row>
    <row r="102" spans="1:14" ht="14.4" customHeight="1" x14ac:dyDescent="0.3">
      <c r="A102" s="749" t="s">
        <v>562</v>
      </c>
      <c r="B102" s="750" t="s">
        <v>563</v>
      </c>
      <c r="C102" s="751" t="s">
        <v>576</v>
      </c>
      <c r="D102" s="752" t="s">
        <v>577</v>
      </c>
      <c r="E102" s="753">
        <v>50113013</v>
      </c>
      <c r="F102" s="752" t="s">
        <v>759</v>
      </c>
      <c r="G102" s="751" t="s">
        <v>594</v>
      </c>
      <c r="H102" s="751">
        <v>164831</v>
      </c>
      <c r="I102" s="751">
        <v>64831</v>
      </c>
      <c r="J102" s="751" t="s">
        <v>764</v>
      </c>
      <c r="K102" s="751" t="s">
        <v>765</v>
      </c>
      <c r="L102" s="754">
        <v>198.88</v>
      </c>
      <c r="M102" s="754">
        <v>1</v>
      </c>
      <c r="N102" s="755">
        <v>198.88</v>
      </c>
    </row>
    <row r="103" spans="1:14" ht="14.4" customHeight="1" x14ac:dyDescent="0.3">
      <c r="A103" s="749" t="s">
        <v>562</v>
      </c>
      <c r="B103" s="750" t="s">
        <v>563</v>
      </c>
      <c r="C103" s="751" t="s">
        <v>576</v>
      </c>
      <c r="D103" s="752" t="s">
        <v>577</v>
      </c>
      <c r="E103" s="753">
        <v>50113013</v>
      </c>
      <c r="F103" s="752" t="s">
        <v>759</v>
      </c>
      <c r="G103" s="751" t="s">
        <v>594</v>
      </c>
      <c r="H103" s="751">
        <v>111706</v>
      </c>
      <c r="I103" s="751">
        <v>11706</v>
      </c>
      <c r="J103" s="751" t="s">
        <v>612</v>
      </c>
      <c r="K103" s="751" t="s">
        <v>766</v>
      </c>
      <c r="L103" s="754">
        <v>524.08000000000004</v>
      </c>
      <c r="M103" s="754">
        <v>1</v>
      </c>
      <c r="N103" s="755">
        <v>524.08000000000004</v>
      </c>
    </row>
    <row r="104" spans="1:14" ht="14.4" customHeight="1" x14ac:dyDescent="0.3">
      <c r="A104" s="749" t="s">
        <v>562</v>
      </c>
      <c r="B104" s="750" t="s">
        <v>563</v>
      </c>
      <c r="C104" s="751" t="s">
        <v>576</v>
      </c>
      <c r="D104" s="752" t="s">
        <v>577</v>
      </c>
      <c r="E104" s="753">
        <v>50113013</v>
      </c>
      <c r="F104" s="752" t="s">
        <v>759</v>
      </c>
      <c r="G104" s="751" t="s">
        <v>594</v>
      </c>
      <c r="H104" s="751">
        <v>87104</v>
      </c>
      <c r="I104" s="751">
        <v>87104</v>
      </c>
      <c r="J104" s="751" t="s">
        <v>767</v>
      </c>
      <c r="K104" s="751" t="s">
        <v>768</v>
      </c>
      <c r="L104" s="754">
        <v>44.070000000000007</v>
      </c>
      <c r="M104" s="754">
        <v>2</v>
      </c>
      <c r="N104" s="755">
        <v>88.140000000000015</v>
      </c>
    </row>
    <row r="105" spans="1:14" ht="14.4" customHeight="1" x14ac:dyDescent="0.3">
      <c r="A105" s="749" t="s">
        <v>562</v>
      </c>
      <c r="B105" s="750" t="s">
        <v>563</v>
      </c>
      <c r="C105" s="751" t="s">
        <v>576</v>
      </c>
      <c r="D105" s="752" t="s">
        <v>577</v>
      </c>
      <c r="E105" s="753">
        <v>50113013</v>
      </c>
      <c r="F105" s="752" t="s">
        <v>759</v>
      </c>
      <c r="G105" s="751" t="s">
        <v>594</v>
      </c>
      <c r="H105" s="751">
        <v>108606</v>
      </c>
      <c r="I105" s="751">
        <v>108606</v>
      </c>
      <c r="J105" s="751" t="s">
        <v>767</v>
      </c>
      <c r="K105" s="751" t="s">
        <v>769</v>
      </c>
      <c r="L105" s="754">
        <v>73.22</v>
      </c>
      <c r="M105" s="754">
        <v>1</v>
      </c>
      <c r="N105" s="755">
        <v>73.22</v>
      </c>
    </row>
    <row r="106" spans="1:14" ht="14.4" customHeight="1" x14ac:dyDescent="0.3">
      <c r="A106" s="749" t="s">
        <v>562</v>
      </c>
      <c r="B106" s="750" t="s">
        <v>563</v>
      </c>
      <c r="C106" s="751" t="s">
        <v>576</v>
      </c>
      <c r="D106" s="752" t="s">
        <v>577</v>
      </c>
      <c r="E106" s="753">
        <v>50113013</v>
      </c>
      <c r="F106" s="752" t="s">
        <v>759</v>
      </c>
      <c r="G106" s="751" t="s">
        <v>594</v>
      </c>
      <c r="H106" s="751">
        <v>162187</v>
      </c>
      <c r="I106" s="751">
        <v>162187</v>
      </c>
      <c r="J106" s="751" t="s">
        <v>770</v>
      </c>
      <c r="K106" s="751" t="s">
        <v>771</v>
      </c>
      <c r="L106" s="754">
        <v>286</v>
      </c>
      <c r="M106" s="754">
        <v>3.3</v>
      </c>
      <c r="N106" s="755">
        <v>943.8</v>
      </c>
    </row>
    <row r="107" spans="1:14" ht="14.4" customHeight="1" x14ac:dyDescent="0.3">
      <c r="A107" s="749" t="s">
        <v>562</v>
      </c>
      <c r="B107" s="750" t="s">
        <v>563</v>
      </c>
      <c r="C107" s="751" t="s">
        <v>576</v>
      </c>
      <c r="D107" s="752" t="s">
        <v>577</v>
      </c>
      <c r="E107" s="753">
        <v>50113013</v>
      </c>
      <c r="F107" s="752" t="s">
        <v>759</v>
      </c>
      <c r="G107" s="751" t="s">
        <v>614</v>
      </c>
      <c r="H107" s="751">
        <v>849655</v>
      </c>
      <c r="I107" s="751">
        <v>129836</v>
      </c>
      <c r="J107" s="751" t="s">
        <v>772</v>
      </c>
      <c r="K107" s="751" t="s">
        <v>773</v>
      </c>
      <c r="L107" s="754">
        <v>262.89999999999992</v>
      </c>
      <c r="M107" s="754">
        <v>4.8999999999999986</v>
      </c>
      <c r="N107" s="755">
        <v>1288.2099999999994</v>
      </c>
    </row>
    <row r="108" spans="1:14" ht="14.4" customHeight="1" x14ac:dyDescent="0.3">
      <c r="A108" s="749" t="s">
        <v>562</v>
      </c>
      <c r="B108" s="750" t="s">
        <v>563</v>
      </c>
      <c r="C108" s="751" t="s">
        <v>576</v>
      </c>
      <c r="D108" s="752" t="s">
        <v>577</v>
      </c>
      <c r="E108" s="753">
        <v>50113013</v>
      </c>
      <c r="F108" s="752" t="s">
        <v>759</v>
      </c>
      <c r="G108" s="751" t="s">
        <v>614</v>
      </c>
      <c r="H108" s="751">
        <v>849887</v>
      </c>
      <c r="I108" s="751">
        <v>129834</v>
      </c>
      <c r="J108" s="751" t="s">
        <v>774</v>
      </c>
      <c r="K108" s="751" t="s">
        <v>564</v>
      </c>
      <c r="L108" s="754">
        <v>154</v>
      </c>
      <c r="M108" s="754">
        <v>5</v>
      </c>
      <c r="N108" s="755">
        <v>770</v>
      </c>
    </row>
    <row r="109" spans="1:14" ht="14.4" customHeight="1" x14ac:dyDescent="0.3">
      <c r="A109" s="749" t="s">
        <v>562</v>
      </c>
      <c r="B109" s="750" t="s">
        <v>563</v>
      </c>
      <c r="C109" s="751" t="s">
        <v>576</v>
      </c>
      <c r="D109" s="752" t="s">
        <v>577</v>
      </c>
      <c r="E109" s="753">
        <v>50113013</v>
      </c>
      <c r="F109" s="752" t="s">
        <v>759</v>
      </c>
      <c r="G109" s="751" t="s">
        <v>594</v>
      </c>
      <c r="H109" s="751">
        <v>844576</v>
      </c>
      <c r="I109" s="751">
        <v>100339</v>
      </c>
      <c r="J109" s="751" t="s">
        <v>775</v>
      </c>
      <c r="K109" s="751" t="s">
        <v>776</v>
      </c>
      <c r="L109" s="754">
        <v>97.60499999999999</v>
      </c>
      <c r="M109" s="754">
        <v>2</v>
      </c>
      <c r="N109" s="755">
        <v>195.20999999999998</v>
      </c>
    </row>
    <row r="110" spans="1:14" ht="14.4" customHeight="1" x14ac:dyDescent="0.3">
      <c r="A110" s="749" t="s">
        <v>562</v>
      </c>
      <c r="B110" s="750" t="s">
        <v>563</v>
      </c>
      <c r="C110" s="751" t="s">
        <v>576</v>
      </c>
      <c r="D110" s="752" t="s">
        <v>577</v>
      </c>
      <c r="E110" s="753">
        <v>50113013</v>
      </c>
      <c r="F110" s="752" t="s">
        <v>759</v>
      </c>
      <c r="G110" s="751" t="s">
        <v>594</v>
      </c>
      <c r="H110" s="751">
        <v>101066</v>
      </c>
      <c r="I110" s="751">
        <v>1066</v>
      </c>
      <c r="J110" s="751" t="s">
        <v>777</v>
      </c>
      <c r="K110" s="751" t="s">
        <v>778</v>
      </c>
      <c r="L110" s="754">
        <v>57.42</v>
      </c>
      <c r="M110" s="754">
        <v>2</v>
      </c>
      <c r="N110" s="755">
        <v>114.84</v>
      </c>
    </row>
    <row r="111" spans="1:14" ht="14.4" customHeight="1" x14ac:dyDescent="0.3">
      <c r="A111" s="749" t="s">
        <v>562</v>
      </c>
      <c r="B111" s="750" t="s">
        <v>563</v>
      </c>
      <c r="C111" s="751" t="s">
        <v>576</v>
      </c>
      <c r="D111" s="752" t="s">
        <v>577</v>
      </c>
      <c r="E111" s="753">
        <v>50113013</v>
      </c>
      <c r="F111" s="752" t="s">
        <v>759</v>
      </c>
      <c r="G111" s="751" t="s">
        <v>594</v>
      </c>
      <c r="H111" s="751">
        <v>96414</v>
      </c>
      <c r="I111" s="751">
        <v>96414</v>
      </c>
      <c r="J111" s="751" t="s">
        <v>779</v>
      </c>
      <c r="K111" s="751" t="s">
        <v>780</v>
      </c>
      <c r="L111" s="754">
        <v>59.2</v>
      </c>
      <c r="M111" s="754">
        <v>1</v>
      </c>
      <c r="N111" s="755">
        <v>59.2</v>
      </c>
    </row>
    <row r="112" spans="1:14" ht="14.4" customHeight="1" x14ac:dyDescent="0.3">
      <c r="A112" s="749" t="s">
        <v>562</v>
      </c>
      <c r="B112" s="750" t="s">
        <v>563</v>
      </c>
      <c r="C112" s="751" t="s">
        <v>576</v>
      </c>
      <c r="D112" s="752" t="s">
        <v>577</v>
      </c>
      <c r="E112" s="753">
        <v>50113013</v>
      </c>
      <c r="F112" s="752" t="s">
        <v>759</v>
      </c>
      <c r="G112" s="751" t="s">
        <v>614</v>
      </c>
      <c r="H112" s="751">
        <v>111592</v>
      </c>
      <c r="I112" s="751">
        <v>11592</v>
      </c>
      <c r="J112" s="751" t="s">
        <v>781</v>
      </c>
      <c r="K112" s="751" t="s">
        <v>782</v>
      </c>
      <c r="L112" s="754">
        <v>373.86818181818182</v>
      </c>
      <c r="M112" s="754">
        <v>5.5</v>
      </c>
      <c r="N112" s="755">
        <v>2056.2750000000001</v>
      </c>
    </row>
    <row r="113" spans="1:14" ht="14.4" customHeight="1" x14ac:dyDescent="0.3">
      <c r="A113" s="749" t="s">
        <v>562</v>
      </c>
      <c r="B113" s="750" t="s">
        <v>563</v>
      </c>
      <c r="C113" s="751" t="s">
        <v>576</v>
      </c>
      <c r="D113" s="752" t="s">
        <v>577</v>
      </c>
      <c r="E113" s="753">
        <v>50113013</v>
      </c>
      <c r="F113" s="752" t="s">
        <v>759</v>
      </c>
      <c r="G113" s="751" t="s">
        <v>564</v>
      </c>
      <c r="H113" s="751">
        <v>201030</v>
      </c>
      <c r="I113" s="751">
        <v>201030</v>
      </c>
      <c r="J113" s="751" t="s">
        <v>783</v>
      </c>
      <c r="K113" s="751" t="s">
        <v>784</v>
      </c>
      <c r="L113" s="754">
        <v>26.610000000000003</v>
      </c>
      <c r="M113" s="754">
        <v>20</v>
      </c>
      <c r="N113" s="755">
        <v>532.20000000000005</v>
      </c>
    </row>
    <row r="114" spans="1:14" ht="14.4" customHeight="1" x14ac:dyDescent="0.3">
      <c r="A114" s="749" t="s">
        <v>562</v>
      </c>
      <c r="B114" s="750" t="s">
        <v>563</v>
      </c>
      <c r="C114" s="751" t="s">
        <v>576</v>
      </c>
      <c r="D114" s="752" t="s">
        <v>577</v>
      </c>
      <c r="E114" s="753">
        <v>50113013</v>
      </c>
      <c r="F114" s="752" t="s">
        <v>759</v>
      </c>
      <c r="G114" s="751" t="s">
        <v>614</v>
      </c>
      <c r="H114" s="751">
        <v>126127</v>
      </c>
      <c r="I114" s="751">
        <v>26127</v>
      </c>
      <c r="J114" s="751" t="s">
        <v>785</v>
      </c>
      <c r="K114" s="751" t="s">
        <v>786</v>
      </c>
      <c r="L114" s="754">
        <v>3071.1499999999996</v>
      </c>
      <c r="M114" s="754">
        <v>0.20000000000000018</v>
      </c>
      <c r="N114" s="755">
        <v>614.23000000000047</v>
      </c>
    </row>
    <row r="115" spans="1:14" ht="14.4" customHeight="1" x14ac:dyDescent="0.3">
      <c r="A115" s="749" t="s">
        <v>562</v>
      </c>
      <c r="B115" s="750" t="s">
        <v>563</v>
      </c>
      <c r="C115" s="751" t="s">
        <v>576</v>
      </c>
      <c r="D115" s="752" t="s">
        <v>577</v>
      </c>
      <c r="E115" s="753">
        <v>50113013</v>
      </c>
      <c r="F115" s="752" t="s">
        <v>759</v>
      </c>
      <c r="G115" s="751" t="s">
        <v>594</v>
      </c>
      <c r="H115" s="751">
        <v>117149</v>
      </c>
      <c r="I115" s="751">
        <v>17149</v>
      </c>
      <c r="J115" s="751" t="s">
        <v>787</v>
      </c>
      <c r="K115" s="751" t="s">
        <v>788</v>
      </c>
      <c r="L115" s="754">
        <v>163.33000000000001</v>
      </c>
      <c r="M115" s="754">
        <v>1</v>
      </c>
      <c r="N115" s="755">
        <v>163.33000000000001</v>
      </c>
    </row>
    <row r="116" spans="1:14" ht="14.4" customHeight="1" x14ac:dyDescent="0.3">
      <c r="A116" s="749" t="s">
        <v>562</v>
      </c>
      <c r="B116" s="750" t="s">
        <v>563</v>
      </c>
      <c r="C116" s="751" t="s">
        <v>576</v>
      </c>
      <c r="D116" s="752" t="s">
        <v>577</v>
      </c>
      <c r="E116" s="753">
        <v>50113013</v>
      </c>
      <c r="F116" s="752" t="s">
        <v>759</v>
      </c>
      <c r="G116" s="751" t="s">
        <v>594</v>
      </c>
      <c r="H116" s="751">
        <v>116600</v>
      </c>
      <c r="I116" s="751">
        <v>16600</v>
      </c>
      <c r="J116" s="751" t="s">
        <v>787</v>
      </c>
      <c r="K116" s="751" t="s">
        <v>789</v>
      </c>
      <c r="L116" s="754">
        <v>43.859999999999992</v>
      </c>
      <c r="M116" s="754">
        <v>564</v>
      </c>
      <c r="N116" s="755">
        <v>24737.039999999997</v>
      </c>
    </row>
    <row r="117" spans="1:14" ht="14.4" customHeight="1" x14ac:dyDescent="0.3">
      <c r="A117" s="749" t="s">
        <v>562</v>
      </c>
      <c r="B117" s="750" t="s">
        <v>563</v>
      </c>
      <c r="C117" s="751" t="s">
        <v>581</v>
      </c>
      <c r="D117" s="752" t="s">
        <v>582</v>
      </c>
      <c r="E117" s="753">
        <v>50113001</v>
      </c>
      <c r="F117" s="752" t="s">
        <v>593</v>
      </c>
      <c r="G117" s="751" t="s">
        <v>594</v>
      </c>
      <c r="H117" s="751">
        <v>845008</v>
      </c>
      <c r="I117" s="751">
        <v>107806</v>
      </c>
      <c r="J117" s="751" t="s">
        <v>597</v>
      </c>
      <c r="K117" s="751" t="s">
        <v>598</v>
      </c>
      <c r="L117" s="754">
        <v>64.38000000000001</v>
      </c>
      <c r="M117" s="754">
        <v>3</v>
      </c>
      <c r="N117" s="755">
        <v>193.14000000000004</v>
      </c>
    </row>
    <row r="118" spans="1:14" ht="14.4" customHeight="1" x14ac:dyDescent="0.3">
      <c r="A118" s="749" t="s">
        <v>562</v>
      </c>
      <c r="B118" s="750" t="s">
        <v>563</v>
      </c>
      <c r="C118" s="751" t="s">
        <v>581</v>
      </c>
      <c r="D118" s="752" t="s">
        <v>582</v>
      </c>
      <c r="E118" s="753">
        <v>50113001</v>
      </c>
      <c r="F118" s="752" t="s">
        <v>593</v>
      </c>
      <c r="G118" s="751" t="s">
        <v>594</v>
      </c>
      <c r="H118" s="751">
        <v>202701</v>
      </c>
      <c r="I118" s="751">
        <v>202701</v>
      </c>
      <c r="J118" s="751" t="s">
        <v>597</v>
      </c>
      <c r="K118" s="751" t="s">
        <v>790</v>
      </c>
      <c r="L118" s="754">
        <v>135.54</v>
      </c>
      <c r="M118" s="754">
        <v>1</v>
      </c>
      <c r="N118" s="755">
        <v>135.54</v>
      </c>
    </row>
    <row r="119" spans="1:14" ht="14.4" customHeight="1" x14ac:dyDescent="0.3">
      <c r="A119" s="749" t="s">
        <v>562</v>
      </c>
      <c r="B119" s="750" t="s">
        <v>563</v>
      </c>
      <c r="C119" s="751" t="s">
        <v>581</v>
      </c>
      <c r="D119" s="752" t="s">
        <v>582</v>
      </c>
      <c r="E119" s="753">
        <v>50113001</v>
      </c>
      <c r="F119" s="752" t="s">
        <v>593</v>
      </c>
      <c r="G119" s="751" t="s">
        <v>614</v>
      </c>
      <c r="H119" s="751">
        <v>102954</v>
      </c>
      <c r="I119" s="751">
        <v>2954</v>
      </c>
      <c r="J119" s="751" t="s">
        <v>791</v>
      </c>
      <c r="K119" s="751" t="s">
        <v>620</v>
      </c>
      <c r="L119" s="754">
        <v>14.99</v>
      </c>
      <c r="M119" s="754">
        <v>1</v>
      </c>
      <c r="N119" s="755">
        <v>14.99</v>
      </c>
    </row>
    <row r="120" spans="1:14" ht="14.4" customHeight="1" x14ac:dyDescent="0.3">
      <c r="A120" s="749" t="s">
        <v>562</v>
      </c>
      <c r="B120" s="750" t="s">
        <v>563</v>
      </c>
      <c r="C120" s="751" t="s">
        <v>581</v>
      </c>
      <c r="D120" s="752" t="s">
        <v>582</v>
      </c>
      <c r="E120" s="753">
        <v>50113001</v>
      </c>
      <c r="F120" s="752" t="s">
        <v>593</v>
      </c>
      <c r="G120" s="751" t="s">
        <v>594</v>
      </c>
      <c r="H120" s="751">
        <v>196610</v>
      </c>
      <c r="I120" s="751">
        <v>96610</v>
      </c>
      <c r="J120" s="751" t="s">
        <v>792</v>
      </c>
      <c r="K120" s="751" t="s">
        <v>793</v>
      </c>
      <c r="L120" s="754">
        <v>46.38</v>
      </c>
      <c r="M120" s="754">
        <v>1</v>
      </c>
      <c r="N120" s="755">
        <v>46.38</v>
      </c>
    </row>
    <row r="121" spans="1:14" ht="14.4" customHeight="1" x14ac:dyDescent="0.3">
      <c r="A121" s="749" t="s">
        <v>562</v>
      </c>
      <c r="B121" s="750" t="s">
        <v>563</v>
      </c>
      <c r="C121" s="751" t="s">
        <v>581</v>
      </c>
      <c r="D121" s="752" t="s">
        <v>582</v>
      </c>
      <c r="E121" s="753">
        <v>50113001</v>
      </c>
      <c r="F121" s="752" t="s">
        <v>593</v>
      </c>
      <c r="G121" s="751" t="s">
        <v>594</v>
      </c>
      <c r="H121" s="751">
        <v>847713</v>
      </c>
      <c r="I121" s="751">
        <v>125526</v>
      </c>
      <c r="J121" s="751" t="s">
        <v>601</v>
      </c>
      <c r="K121" s="751" t="s">
        <v>602</v>
      </c>
      <c r="L121" s="754">
        <v>111.63</v>
      </c>
      <c r="M121" s="754">
        <v>3</v>
      </c>
      <c r="N121" s="755">
        <v>334.89</v>
      </c>
    </row>
    <row r="122" spans="1:14" ht="14.4" customHeight="1" x14ac:dyDescent="0.3">
      <c r="A122" s="749" t="s">
        <v>562</v>
      </c>
      <c r="B122" s="750" t="s">
        <v>563</v>
      </c>
      <c r="C122" s="751" t="s">
        <v>581</v>
      </c>
      <c r="D122" s="752" t="s">
        <v>582</v>
      </c>
      <c r="E122" s="753">
        <v>50113001</v>
      </c>
      <c r="F122" s="752" t="s">
        <v>593</v>
      </c>
      <c r="G122" s="751" t="s">
        <v>594</v>
      </c>
      <c r="H122" s="751">
        <v>173396</v>
      </c>
      <c r="I122" s="751">
        <v>173396</v>
      </c>
      <c r="J122" s="751" t="s">
        <v>794</v>
      </c>
      <c r="K122" s="751" t="s">
        <v>795</v>
      </c>
      <c r="L122" s="754">
        <v>800.82000000000016</v>
      </c>
      <c r="M122" s="754">
        <v>1</v>
      </c>
      <c r="N122" s="755">
        <v>800.82000000000016</v>
      </c>
    </row>
    <row r="123" spans="1:14" ht="14.4" customHeight="1" x14ac:dyDescent="0.3">
      <c r="A123" s="749" t="s">
        <v>562</v>
      </c>
      <c r="B123" s="750" t="s">
        <v>563</v>
      </c>
      <c r="C123" s="751" t="s">
        <v>581</v>
      </c>
      <c r="D123" s="752" t="s">
        <v>582</v>
      </c>
      <c r="E123" s="753">
        <v>50113001</v>
      </c>
      <c r="F123" s="752" t="s">
        <v>593</v>
      </c>
      <c r="G123" s="751" t="s">
        <v>594</v>
      </c>
      <c r="H123" s="751">
        <v>231688</v>
      </c>
      <c r="I123" s="751">
        <v>231688</v>
      </c>
      <c r="J123" s="751" t="s">
        <v>796</v>
      </c>
      <c r="K123" s="751" t="s">
        <v>797</v>
      </c>
      <c r="L123" s="754">
        <v>97.489999999999981</v>
      </c>
      <c r="M123" s="754">
        <v>1</v>
      </c>
      <c r="N123" s="755">
        <v>97.489999999999981</v>
      </c>
    </row>
    <row r="124" spans="1:14" ht="14.4" customHeight="1" x14ac:dyDescent="0.3">
      <c r="A124" s="749" t="s">
        <v>562</v>
      </c>
      <c r="B124" s="750" t="s">
        <v>563</v>
      </c>
      <c r="C124" s="751" t="s">
        <v>581</v>
      </c>
      <c r="D124" s="752" t="s">
        <v>582</v>
      </c>
      <c r="E124" s="753">
        <v>50113001</v>
      </c>
      <c r="F124" s="752" t="s">
        <v>593</v>
      </c>
      <c r="G124" s="751" t="s">
        <v>614</v>
      </c>
      <c r="H124" s="751">
        <v>49941</v>
      </c>
      <c r="I124" s="751">
        <v>49941</v>
      </c>
      <c r="J124" s="751" t="s">
        <v>798</v>
      </c>
      <c r="K124" s="751" t="s">
        <v>799</v>
      </c>
      <c r="L124" s="754">
        <v>291.65000000000009</v>
      </c>
      <c r="M124" s="754">
        <v>1</v>
      </c>
      <c r="N124" s="755">
        <v>291.65000000000009</v>
      </c>
    </row>
    <row r="125" spans="1:14" ht="14.4" customHeight="1" x14ac:dyDescent="0.3">
      <c r="A125" s="749" t="s">
        <v>562</v>
      </c>
      <c r="B125" s="750" t="s">
        <v>563</v>
      </c>
      <c r="C125" s="751" t="s">
        <v>581</v>
      </c>
      <c r="D125" s="752" t="s">
        <v>582</v>
      </c>
      <c r="E125" s="753">
        <v>50113001</v>
      </c>
      <c r="F125" s="752" t="s">
        <v>593</v>
      </c>
      <c r="G125" s="751" t="s">
        <v>594</v>
      </c>
      <c r="H125" s="751">
        <v>993603</v>
      </c>
      <c r="I125" s="751">
        <v>0</v>
      </c>
      <c r="J125" s="751" t="s">
        <v>609</v>
      </c>
      <c r="K125" s="751" t="s">
        <v>564</v>
      </c>
      <c r="L125" s="754">
        <v>178.41</v>
      </c>
      <c r="M125" s="754">
        <v>1</v>
      </c>
      <c r="N125" s="755">
        <v>178.41</v>
      </c>
    </row>
    <row r="126" spans="1:14" ht="14.4" customHeight="1" x14ac:dyDescent="0.3">
      <c r="A126" s="749" t="s">
        <v>562</v>
      </c>
      <c r="B126" s="750" t="s">
        <v>563</v>
      </c>
      <c r="C126" s="751" t="s">
        <v>581</v>
      </c>
      <c r="D126" s="752" t="s">
        <v>582</v>
      </c>
      <c r="E126" s="753">
        <v>50113001</v>
      </c>
      <c r="F126" s="752" t="s">
        <v>593</v>
      </c>
      <c r="G126" s="751" t="s">
        <v>594</v>
      </c>
      <c r="H126" s="751">
        <v>203954</v>
      </c>
      <c r="I126" s="751">
        <v>203954</v>
      </c>
      <c r="J126" s="751" t="s">
        <v>612</v>
      </c>
      <c r="K126" s="751" t="s">
        <v>613</v>
      </c>
      <c r="L126" s="754">
        <v>92.4</v>
      </c>
      <c r="M126" s="754">
        <v>4</v>
      </c>
      <c r="N126" s="755">
        <v>369.6</v>
      </c>
    </row>
    <row r="127" spans="1:14" ht="14.4" customHeight="1" x14ac:dyDescent="0.3">
      <c r="A127" s="749" t="s">
        <v>562</v>
      </c>
      <c r="B127" s="750" t="s">
        <v>563</v>
      </c>
      <c r="C127" s="751" t="s">
        <v>581</v>
      </c>
      <c r="D127" s="752" t="s">
        <v>582</v>
      </c>
      <c r="E127" s="753">
        <v>50113001</v>
      </c>
      <c r="F127" s="752" t="s">
        <v>593</v>
      </c>
      <c r="G127" s="751" t="s">
        <v>614</v>
      </c>
      <c r="H127" s="751">
        <v>158692</v>
      </c>
      <c r="I127" s="751">
        <v>158692</v>
      </c>
      <c r="J127" s="751" t="s">
        <v>615</v>
      </c>
      <c r="K127" s="751" t="s">
        <v>616</v>
      </c>
      <c r="L127" s="754">
        <v>25.88</v>
      </c>
      <c r="M127" s="754">
        <v>1</v>
      </c>
      <c r="N127" s="755">
        <v>25.88</v>
      </c>
    </row>
    <row r="128" spans="1:14" ht="14.4" customHeight="1" x14ac:dyDescent="0.3">
      <c r="A128" s="749" t="s">
        <v>562</v>
      </c>
      <c r="B128" s="750" t="s">
        <v>563</v>
      </c>
      <c r="C128" s="751" t="s">
        <v>581</v>
      </c>
      <c r="D128" s="752" t="s">
        <v>582</v>
      </c>
      <c r="E128" s="753">
        <v>50113001</v>
      </c>
      <c r="F128" s="752" t="s">
        <v>593</v>
      </c>
      <c r="G128" s="751" t="s">
        <v>594</v>
      </c>
      <c r="H128" s="751">
        <v>199466</v>
      </c>
      <c r="I128" s="751">
        <v>199466</v>
      </c>
      <c r="J128" s="751" t="s">
        <v>800</v>
      </c>
      <c r="K128" s="751" t="s">
        <v>801</v>
      </c>
      <c r="L128" s="754">
        <v>112.51000000000003</v>
      </c>
      <c r="M128" s="754">
        <v>1</v>
      </c>
      <c r="N128" s="755">
        <v>112.51000000000003</v>
      </c>
    </row>
    <row r="129" spans="1:14" ht="14.4" customHeight="1" x14ac:dyDescent="0.3">
      <c r="A129" s="749" t="s">
        <v>562</v>
      </c>
      <c r="B129" s="750" t="s">
        <v>563</v>
      </c>
      <c r="C129" s="751" t="s">
        <v>581</v>
      </c>
      <c r="D129" s="752" t="s">
        <v>582</v>
      </c>
      <c r="E129" s="753">
        <v>50113001</v>
      </c>
      <c r="F129" s="752" t="s">
        <v>593</v>
      </c>
      <c r="G129" s="751" t="s">
        <v>594</v>
      </c>
      <c r="H129" s="751">
        <v>207940</v>
      </c>
      <c r="I129" s="751">
        <v>207940</v>
      </c>
      <c r="J129" s="751" t="s">
        <v>625</v>
      </c>
      <c r="K129" s="751" t="s">
        <v>626</v>
      </c>
      <c r="L129" s="754">
        <v>73.150000000000006</v>
      </c>
      <c r="M129" s="754">
        <v>1</v>
      </c>
      <c r="N129" s="755">
        <v>73.150000000000006</v>
      </c>
    </row>
    <row r="130" spans="1:14" ht="14.4" customHeight="1" x14ac:dyDescent="0.3">
      <c r="A130" s="749" t="s">
        <v>562</v>
      </c>
      <c r="B130" s="750" t="s">
        <v>563</v>
      </c>
      <c r="C130" s="751" t="s">
        <v>581</v>
      </c>
      <c r="D130" s="752" t="s">
        <v>582</v>
      </c>
      <c r="E130" s="753">
        <v>50113001</v>
      </c>
      <c r="F130" s="752" t="s">
        <v>593</v>
      </c>
      <c r="G130" s="751" t="s">
        <v>614</v>
      </c>
      <c r="H130" s="751">
        <v>214427</v>
      </c>
      <c r="I130" s="751">
        <v>214427</v>
      </c>
      <c r="J130" s="751" t="s">
        <v>802</v>
      </c>
      <c r="K130" s="751" t="s">
        <v>803</v>
      </c>
      <c r="L130" s="754">
        <v>16.580000000000005</v>
      </c>
      <c r="M130" s="754">
        <v>4</v>
      </c>
      <c r="N130" s="755">
        <v>66.320000000000022</v>
      </c>
    </row>
    <row r="131" spans="1:14" ht="14.4" customHeight="1" x14ac:dyDescent="0.3">
      <c r="A131" s="749" t="s">
        <v>562</v>
      </c>
      <c r="B131" s="750" t="s">
        <v>563</v>
      </c>
      <c r="C131" s="751" t="s">
        <v>581</v>
      </c>
      <c r="D131" s="752" t="s">
        <v>582</v>
      </c>
      <c r="E131" s="753">
        <v>50113001</v>
      </c>
      <c r="F131" s="752" t="s">
        <v>593</v>
      </c>
      <c r="G131" s="751" t="s">
        <v>594</v>
      </c>
      <c r="H131" s="751">
        <v>193104</v>
      </c>
      <c r="I131" s="751">
        <v>93104</v>
      </c>
      <c r="J131" s="751" t="s">
        <v>629</v>
      </c>
      <c r="K131" s="751" t="s">
        <v>630</v>
      </c>
      <c r="L131" s="754">
        <v>47.320000000000007</v>
      </c>
      <c r="M131" s="754">
        <v>2</v>
      </c>
      <c r="N131" s="755">
        <v>94.640000000000015</v>
      </c>
    </row>
    <row r="132" spans="1:14" ht="14.4" customHeight="1" x14ac:dyDescent="0.3">
      <c r="A132" s="749" t="s">
        <v>562</v>
      </c>
      <c r="B132" s="750" t="s">
        <v>563</v>
      </c>
      <c r="C132" s="751" t="s">
        <v>581</v>
      </c>
      <c r="D132" s="752" t="s">
        <v>582</v>
      </c>
      <c r="E132" s="753">
        <v>50113001</v>
      </c>
      <c r="F132" s="752" t="s">
        <v>593</v>
      </c>
      <c r="G132" s="751" t="s">
        <v>594</v>
      </c>
      <c r="H132" s="751">
        <v>193105</v>
      </c>
      <c r="I132" s="751">
        <v>93105</v>
      </c>
      <c r="J132" s="751" t="s">
        <v>629</v>
      </c>
      <c r="K132" s="751" t="s">
        <v>804</v>
      </c>
      <c r="L132" s="754">
        <v>208.57</v>
      </c>
      <c r="M132" s="754">
        <v>1</v>
      </c>
      <c r="N132" s="755">
        <v>208.57</v>
      </c>
    </row>
    <row r="133" spans="1:14" ht="14.4" customHeight="1" x14ac:dyDescent="0.3">
      <c r="A133" s="749" t="s">
        <v>562</v>
      </c>
      <c r="B133" s="750" t="s">
        <v>563</v>
      </c>
      <c r="C133" s="751" t="s">
        <v>581</v>
      </c>
      <c r="D133" s="752" t="s">
        <v>582</v>
      </c>
      <c r="E133" s="753">
        <v>50113001</v>
      </c>
      <c r="F133" s="752" t="s">
        <v>593</v>
      </c>
      <c r="G133" s="751" t="s">
        <v>614</v>
      </c>
      <c r="H133" s="751">
        <v>144997</v>
      </c>
      <c r="I133" s="751">
        <v>44997</v>
      </c>
      <c r="J133" s="751" t="s">
        <v>631</v>
      </c>
      <c r="K133" s="751" t="s">
        <v>632</v>
      </c>
      <c r="L133" s="754">
        <v>237.26</v>
      </c>
      <c r="M133" s="754">
        <v>1</v>
      </c>
      <c r="N133" s="755">
        <v>237.26</v>
      </c>
    </row>
    <row r="134" spans="1:14" ht="14.4" customHeight="1" x14ac:dyDescent="0.3">
      <c r="A134" s="749" t="s">
        <v>562</v>
      </c>
      <c r="B134" s="750" t="s">
        <v>563</v>
      </c>
      <c r="C134" s="751" t="s">
        <v>581</v>
      </c>
      <c r="D134" s="752" t="s">
        <v>582</v>
      </c>
      <c r="E134" s="753">
        <v>50113001</v>
      </c>
      <c r="F134" s="752" t="s">
        <v>593</v>
      </c>
      <c r="G134" s="751" t="s">
        <v>594</v>
      </c>
      <c r="H134" s="751">
        <v>114075</v>
      </c>
      <c r="I134" s="751">
        <v>14075</v>
      </c>
      <c r="J134" s="751" t="s">
        <v>635</v>
      </c>
      <c r="K134" s="751" t="s">
        <v>805</v>
      </c>
      <c r="L134" s="754">
        <v>294.95</v>
      </c>
      <c r="M134" s="754">
        <v>1</v>
      </c>
      <c r="N134" s="755">
        <v>294.95</v>
      </c>
    </row>
    <row r="135" spans="1:14" ht="14.4" customHeight="1" x14ac:dyDescent="0.3">
      <c r="A135" s="749" t="s">
        <v>562</v>
      </c>
      <c r="B135" s="750" t="s">
        <v>563</v>
      </c>
      <c r="C135" s="751" t="s">
        <v>581</v>
      </c>
      <c r="D135" s="752" t="s">
        <v>582</v>
      </c>
      <c r="E135" s="753">
        <v>50113001</v>
      </c>
      <c r="F135" s="752" t="s">
        <v>593</v>
      </c>
      <c r="G135" s="751" t="s">
        <v>594</v>
      </c>
      <c r="H135" s="751">
        <v>501994</v>
      </c>
      <c r="I135" s="751">
        <v>0</v>
      </c>
      <c r="J135" s="751" t="s">
        <v>639</v>
      </c>
      <c r="K135" s="751" t="s">
        <v>640</v>
      </c>
      <c r="L135" s="754">
        <v>264.92399999999998</v>
      </c>
      <c r="M135" s="754">
        <v>2</v>
      </c>
      <c r="N135" s="755">
        <v>529.84799999999996</v>
      </c>
    </row>
    <row r="136" spans="1:14" ht="14.4" customHeight="1" x14ac:dyDescent="0.3">
      <c r="A136" s="749" t="s">
        <v>562</v>
      </c>
      <c r="B136" s="750" t="s">
        <v>563</v>
      </c>
      <c r="C136" s="751" t="s">
        <v>581</v>
      </c>
      <c r="D136" s="752" t="s">
        <v>582</v>
      </c>
      <c r="E136" s="753">
        <v>50113001</v>
      </c>
      <c r="F136" s="752" t="s">
        <v>593</v>
      </c>
      <c r="G136" s="751" t="s">
        <v>594</v>
      </c>
      <c r="H136" s="751">
        <v>108499</v>
      </c>
      <c r="I136" s="751">
        <v>8499</v>
      </c>
      <c r="J136" s="751" t="s">
        <v>643</v>
      </c>
      <c r="K136" s="751" t="s">
        <v>644</v>
      </c>
      <c r="L136" s="754">
        <v>111.52000000000001</v>
      </c>
      <c r="M136" s="754">
        <v>60</v>
      </c>
      <c r="N136" s="755">
        <v>6691.2000000000007</v>
      </c>
    </row>
    <row r="137" spans="1:14" ht="14.4" customHeight="1" x14ac:dyDescent="0.3">
      <c r="A137" s="749" t="s">
        <v>562</v>
      </c>
      <c r="B137" s="750" t="s">
        <v>563</v>
      </c>
      <c r="C137" s="751" t="s">
        <v>581</v>
      </c>
      <c r="D137" s="752" t="s">
        <v>582</v>
      </c>
      <c r="E137" s="753">
        <v>50113001</v>
      </c>
      <c r="F137" s="752" t="s">
        <v>593</v>
      </c>
      <c r="G137" s="751" t="s">
        <v>594</v>
      </c>
      <c r="H137" s="751">
        <v>102479</v>
      </c>
      <c r="I137" s="751">
        <v>2479</v>
      </c>
      <c r="J137" s="751" t="s">
        <v>645</v>
      </c>
      <c r="K137" s="751" t="s">
        <v>647</v>
      </c>
      <c r="L137" s="754">
        <v>65.570000000000007</v>
      </c>
      <c r="M137" s="754">
        <v>1</v>
      </c>
      <c r="N137" s="755">
        <v>65.570000000000007</v>
      </c>
    </row>
    <row r="138" spans="1:14" ht="14.4" customHeight="1" x14ac:dyDescent="0.3">
      <c r="A138" s="749" t="s">
        <v>562</v>
      </c>
      <c r="B138" s="750" t="s">
        <v>563</v>
      </c>
      <c r="C138" s="751" t="s">
        <v>581</v>
      </c>
      <c r="D138" s="752" t="s">
        <v>582</v>
      </c>
      <c r="E138" s="753">
        <v>50113001</v>
      </c>
      <c r="F138" s="752" t="s">
        <v>593</v>
      </c>
      <c r="G138" s="751" t="s">
        <v>594</v>
      </c>
      <c r="H138" s="751">
        <v>905098</v>
      </c>
      <c r="I138" s="751">
        <v>23989</v>
      </c>
      <c r="J138" s="751" t="s">
        <v>806</v>
      </c>
      <c r="K138" s="751" t="s">
        <v>564</v>
      </c>
      <c r="L138" s="754">
        <v>416.99019391205701</v>
      </c>
      <c r="M138" s="754">
        <v>1</v>
      </c>
      <c r="N138" s="755">
        <v>416.99019391205701</v>
      </c>
    </row>
    <row r="139" spans="1:14" ht="14.4" customHeight="1" x14ac:dyDescent="0.3">
      <c r="A139" s="749" t="s">
        <v>562</v>
      </c>
      <c r="B139" s="750" t="s">
        <v>563</v>
      </c>
      <c r="C139" s="751" t="s">
        <v>581</v>
      </c>
      <c r="D139" s="752" t="s">
        <v>582</v>
      </c>
      <c r="E139" s="753">
        <v>50113001</v>
      </c>
      <c r="F139" s="752" t="s">
        <v>593</v>
      </c>
      <c r="G139" s="751" t="s">
        <v>594</v>
      </c>
      <c r="H139" s="751">
        <v>846413</v>
      </c>
      <c r="I139" s="751">
        <v>57585</v>
      </c>
      <c r="J139" s="751" t="s">
        <v>807</v>
      </c>
      <c r="K139" s="751" t="s">
        <v>808</v>
      </c>
      <c r="L139" s="754">
        <v>133.28</v>
      </c>
      <c r="M139" s="754">
        <v>1</v>
      </c>
      <c r="N139" s="755">
        <v>133.28</v>
      </c>
    </row>
    <row r="140" spans="1:14" ht="14.4" customHeight="1" x14ac:dyDescent="0.3">
      <c r="A140" s="749" t="s">
        <v>562</v>
      </c>
      <c r="B140" s="750" t="s">
        <v>563</v>
      </c>
      <c r="C140" s="751" t="s">
        <v>581</v>
      </c>
      <c r="D140" s="752" t="s">
        <v>582</v>
      </c>
      <c r="E140" s="753">
        <v>50113001</v>
      </c>
      <c r="F140" s="752" t="s">
        <v>593</v>
      </c>
      <c r="G140" s="751" t="s">
        <v>614</v>
      </c>
      <c r="H140" s="751">
        <v>169189</v>
      </c>
      <c r="I140" s="751">
        <v>69189</v>
      </c>
      <c r="J140" s="751" t="s">
        <v>809</v>
      </c>
      <c r="K140" s="751" t="s">
        <v>810</v>
      </c>
      <c r="L140" s="754">
        <v>61.110000000000021</v>
      </c>
      <c r="M140" s="754">
        <v>1</v>
      </c>
      <c r="N140" s="755">
        <v>61.110000000000021</v>
      </c>
    </row>
    <row r="141" spans="1:14" ht="14.4" customHeight="1" x14ac:dyDescent="0.3">
      <c r="A141" s="749" t="s">
        <v>562</v>
      </c>
      <c r="B141" s="750" t="s">
        <v>563</v>
      </c>
      <c r="C141" s="751" t="s">
        <v>581</v>
      </c>
      <c r="D141" s="752" t="s">
        <v>582</v>
      </c>
      <c r="E141" s="753">
        <v>50113001</v>
      </c>
      <c r="F141" s="752" t="s">
        <v>593</v>
      </c>
      <c r="G141" s="751" t="s">
        <v>594</v>
      </c>
      <c r="H141" s="751">
        <v>152334</v>
      </c>
      <c r="I141" s="751">
        <v>52334</v>
      </c>
      <c r="J141" s="751" t="s">
        <v>663</v>
      </c>
      <c r="K141" s="751" t="s">
        <v>664</v>
      </c>
      <c r="L141" s="754">
        <v>198.18</v>
      </c>
      <c r="M141" s="754">
        <v>5</v>
      </c>
      <c r="N141" s="755">
        <v>990.90000000000009</v>
      </c>
    </row>
    <row r="142" spans="1:14" ht="14.4" customHeight="1" x14ac:dyDescent="0.3">
      <c r="A142" s="749" t="s">
        <v>562</v>
      </c>
      <c r="B142" s="750" t="s">
        <v>563</v>
      </c>
      <c r="C142" s="751" t="s">
        <v>581</v>
      </c>
      <c r="D142" s="752" t="s">
        <v>582</v>
      </c>
      <c r="E142" s="753">
        <v>50113001</v>
      </c>
      <c r="F142" s="752" t="s">
        <v>593</v>
      </c>
      <c r="G142" s="751" t="s">
        <v>614</v>
      </c>
      <c r="H142" s="751">
        <v>213477</v>
      </c>
      <c r="I142" s="751">
        <v>213477</v>
      </c>
      <c r="J142" s="751" t="s">
        <v>667</v>
      </c>
      <c r="K142" s="751" t="s">
        <v>668</v>
      </c>
      <c r="L142" s="754">
        <v>3300</v>
      </c>
      <c r="M142" s="754">
        <v>5</v>
      </c>
      <c r="N142" s="755">
        <v>16500</v>
      </c>
    </row>
    <row r="143" spans="1:14" ht="14.4" customHeight="1" x14ac:dyDescent="0.3">
      <c r="A143" s="749" t="s">
        <v>562</v>
      </c>
      <c r="B143" s="750" t="s">
        <v>563</v>
      </c>
      <c r="C143" s="751" t="s">
        <v>581</v>
      </c>
      <c r="D143" s="752" t="s">
        <v>582</v>
      </c>
      <c r="E143" s="753">
        <v>50113001</v>
      </c>
      <c r="F143" s="752" t="s">
        <v>593</v>
      </c>
      <c r="G143" s="751" t="s">
        <v>594</v>
      </c>
      <c r="H143" s="751">
        <v>31915</v>
      </c>
      <c r="I143" s="751">
        <v>31915</v>
      </c>
      <c r="J143" s="751" t="s">
        <v>669</v>
      </c>
      <c r="K143" s="751" t="s">
        <v>670</v>
      </c>
      <c r="L143" s="754">
        <v>173.69000000000003</v>
      </c>
      <c r="M143" s="754">
        <v>4</v>
      </c>
      <c r="N143" s="755">
        <v>694.7600000000001</v>
      </c>
    </row>
    <row r="144" spans="1:14" ht="14.4" customHeight="1" x14ac:dyDescent="0.3">
      <c r="A144" s="749" t="s">
        <v>562</v>
      </c>
      <c r="B144" s="750" t="s">
        <v>563</v>
      </c>
      <c r="C144" s="751" t="s">
        <v>581</v>
      </c>
      <c r="D144" s="752" t="s">
        <v>582</v>
      </c>
      <c r="E144" s="753">
        <v>50113001</v>
      </c>
      <c r="F144" s="752" t="s">
        <v>593</v>
      </c>
      <c r="G144" s="751" t="s">
        <v>594</v>
      </c>
      <c r="H144" s="751">
        <v>47244</v>
      </c>
      <c r="I144" s="751">
        <v>47244</v>
      </c>
      <c r="J144" s="751" t="s">
        <v>671</v>
      </c>
      <c r="K144" s="751" t="s">
        <v>670</v>
      </c>
      <c r="L144" s="754">
        <v>142.99999999999997</v>
      </c>
      <c r="M144" s="754">
        <v>1</v>
      </c>
      <c r="N144" s="755">
        <v>142.99999999999997</v>
      </c>
    </row>
    <row r="145" spans="1:14" ht="14.4" customHeight="1" x14ac:dyDescent="0.3">
      <c r="A145" s="749" t="s">
        <v>562</v>
      </c>
      <c r="B145" s="750" t="s">
        <v>563</v>
      </c>
      <c r="C145" s="751" t="s">
        <v>581</v>
      </c>
      <c r="D145" s="752" t="s">
        <v>582</v>
      </c>
      <c r="E145" s="753">
        <v>50113001</v>
      </c>
      <c r="F145" s="752" t="s">
        <v>593</v>
      </c>
      <c r="G145" s="751" t="s">
        <v>594</v>
      </c>
      <c r="H145" s="751">
        <v>158249</v>
      </c>
      <c r="I145" s="751">
        <v>58249</v>
      </c>
      <c r="J145" s="751" t="s">
        <v>811</v>
      </c>
      <c r="K145" s="751" t="s">
        <v>564</v>
      </c>
      <c r="L145" s="754">
        <v>202.42000000000004</v>
      </c>
      <c r="M145" s="754">
        <v>1</v>
      </c>
      <c r="N145" s="755">
        <v>202.42000000000004</v>
      </c>
    </row>
    <row r="146" spans="1:14" ht="14.4" customHeight="1" x14ac:dyDescent="0.3">
      <c r="A146" s="749" t="s">
        <v>562</v>
      </c>
      <c r="B146" s="750" t="s">
        <v>563</v>
      </c>
      <c r="C146" s="751" t="s">
        <v>581</v>
      </c>
      <c r="D146" s="752" t="s">
        <v>582</v>
      </c>
      <c r="E146" s="753">
        <v>50113001</v>
      </c>
      <c r="F146" s="752" t="s">
        <v>593</v>
      </c>
      <c r="G146" s="751" t="s">
        <v>594</v>
      </c>
      <c r="H146" s="751">
        <v>125366</v>
      </c>
      <c r="I146" s="751">
        <v>25366</v>
      </c>
      <c r="J146" s="751" t="s">
        <v>672</v>
      </c>
      <c r="K146" s="751" t="s">
        <v>812</v>
      </c>
      <c r="L146" s="754">
        <v>72.207499999999996</v>
      </c>
      <c r="M146" s="754">
        <v>4</v>
      </c>
      <c r="N146" s="755">
        <v>288.83</v>
      </c>
    </row>
    <row r="147" spans="1:14" ht="14.4" customHeight="1" x14ac:dyDescent="0.3">
      <c r="A147" s="749" t="s">
        <v>562</v>
      </c>
      <c r="B147" s="750" t="s">
        <v>563</v>
      </c>
      <c r="C147" s="751" t="s">
        <v>581</v>
      </c>
      <c r="D147" s="752" t="s">
        <v>582</v>
      </c>
      <c r="E147" s="753">
        <v>50113001</v>
      </c>
      <c r="F147" s="752" t="s">
        <v>593</v>
      </c>
      <c r="G147" s="751" t="s">
        <v>594</v>
      </c>
      <c r="H147" s="751">
        <v>849143</v>
      </c>
      <c r="I147" s="751">
        <v>155940</v>
      </c>
      <c r="J147" s="751" t="s">
        <v>813</v>
      </c>
      <c r="K147" s="751" t="s">
        <v>564</v>
      </c>
      <c r="L147" s="754">
        <v>111.07</v>
      </c>
      <c r="M147" s="754">
        <v>1</v>
      </c>
      <c r="N147" s="755">
        <v>111.07</v>
      </c>
    </row>
    <row r="148" spans="1:14" ht="14.4" customHeight="1" x14ac:dyDescent="0.3">
      <c r="A148" s="749" t="s">
        <v>562</v>
      </c>
      <c r="B148" s="750" t="s">
        <v>563</v>
      </c>
      <c r="C148" s="751" t="s">
        <v>581</v>
      </c>
      <c r="D148" s="752" t="s">
        <v>582</v>
      </c>
      <c r="E148" s="753">
        <v>50113001</v>
      </c>
      <c r="F148" s="752" t="s">
        <v>593</v>
      </c>
      <c r="G148" s="751" t="s">
        <v>614</v>
      </c>
      <c r="H148" s="751">
        <v>846694</v>
      </c>
      <c r="I148" s="751">
        <v>100311</v>
      </c>
      <c r="J148" s="751" t="s">
        <v>814</v>
      </c>
      <c r="K148" s="751" t="s">
        <v>815</v>
      </c>
      <c r="L148" s="754">
        <v>59.77</v>
      </c>
      <c r="M148" s="754">
        <v>1</v>
      </c>
      <c r="N148" s="755">
        <v>59.77</v>
      </c>
    </row>
    <row r="149" spans="1:14" ht="14.4" customHeight="1" x14ac:dyDescent="0.3">
      <c r="A149" s="749" t="s">
        <v>562</v>
      </c>
      <c r="B149" s="750" t="s">
        <v>563</v>
      </c>
      <c r="C149" s="751" t="s">
        <v>581</v>
      </c>
      <c r="D149" s="752" t="s">
        <v>582</v>
      </c>
      <c r="E149" s="753">
        <v>50113001</v>
      </c>
      <c r="F149" s="752" t="s">
        <v>593</v>
      </c>
      <c r="G149" s="751" t="s">
        <v>594</v>
      </c>
      <c r="H149" s="751">
        <v>214355</v>
      </c>
      <c r="I149" s="751">
        <v>214355</v>
      </c>
      <c r="J149" s="751" t="s">
        <v>676</v>
      </c>
      <c r="K149" s="751" t="s">
        <v>677</v>
      </c>
      <c r="L149" s="754">
        <v>215.18000000000004</v>
      </c>
      <c r="M149" s="754">
        <v>2</v>
      </c>
      <c r="N149" s="755">
        <v>430.36000000000007</v>
      </c>
    </row>
    <row r="150" spans="1:14" ht="14.4" customHeight="1" x14ac:dyDescent="0.3">
      <c r="A150" s="749" t="s">
        <v>562</v>
      </c>
      <c r="B150" s="750" t="s">
        <v>563</v>
      </c>
      <c r="C150" s="751" t="s">
        <v>581</v>
      </c>
      <c r="D150" s="752" t="s">
        <v>582</v>
      </c>
      <c r="E150" s="753">
        <v>50113001</v>
      </c>
      <c r="F150" s="752" t="s">
        <v>593</v>
      </c>
      <c r="G150" s="751" t="s">
        <v>614</v>
      </c>
      <c r="H150" s="751">
        <v>216670</v>
      </c>
      <c r="I150" s="751">
        <v>216670</v>
      </c>
      <c r="J150" s="751" t="s">
        <v>679</v>
      </c>
      <c r="K150" s="751" t="s">
        <v>680</v>
      </c>
      <c r="L150" s="754">
        <v>318.47666666666663</v>
      </c>
      <c r="M150" s="754">
        <v>3</v>
      </c>
      <c r="N150" s="755">
        <v>955.43</v>
      </c>
    </row>
    <row r="151" spans="1:14" ht="14.4" customHeight="1" x14ac:dyDescent="0.3">
      <c r="A151" s="749" t="s">
        <v>562</v>
      </c>
      <c r="B151" s="750" t="s">
        <v>563</v>
      </c>
      <c r="C151" s="751" t="s">
        <v>581</v>
      </c>
      <c r="D151" s="752" t="s">
        <v>582</v>
      </c>
      <c r="E151" s="753">
        <v>50113001</v>
      </c>
      <c r="F151" s="752" t="s">
        <v>593</v>
      </c>
      <c r="G151" s="751" t="s">
        <v>564</v>
      </c>
      <c r="H151" s="751">
        <v>216572</v>
      </c>
      <c r="I151" s="751">
        <v>216572</v>
      </c>
      <c r="J151" s="751" t="s">
        <v>681</v>
      </c>
      <c r="K151" s="751" t="s">
        <v>682</v>
      </c>
      <c r="L151" s="754">
        <v>36.283333333333331</v>
      </c>
      <c r="M151" s="754">
        <v>30</v>
      </c>
      <c r="N151" s="755">
        <v>1088.5</v>
      </c>
    </row>
    <row r="152" spans="1:14" ht="14.4" customHeight="1" x14ac:dyDescent="0.3">
      <c r="A152" s="749" t="s">
        <v>562</v>
      </c>
      <c r="B152" s="750" t="s">
        <v>563</v>
      </c>
      <c r="C152" s="751" t="s">
        <v>581</v>
      </c>
      <c r="D152" s="752" t="s">
        <v>582</v>
      </c>
      <c r="E152" s="753">
        <v>50113001</v>
      </c>
      <c r="F152" s="752" t="s">
        <v>593</v>
      </c>
      <c r="G152" s="751" t="s">
        <v>594</v>
      </c>
      <c r="H152" s="751">
        <v>51366</v>
      </c>
      <c r="I152" s="751">
        <v>51366</v>
      </c>
      <c r="J152" s="751" t="s">
        <v>685</v>
      </c>
      <c r="K152" s="751" t="s">
        <v>688</v>
      </c>
      <c r="L152" s="754">
        <v>171.6</v>
      </c>
      <c r="M152" s="754">
        <v>16</v>
      </c>
      <c r="N152" s="755">
        <v>2745.6</v>
      </c>
    </row>
    <row r="153" spans="1:14" ht="14.4" customHeight="1" x14ac:dyDescent="0.3">
      <c r="A153" s="749" t="s">
        <v>562</v>
      </c>
      <c r="B153" s="750" t="s">
        <v>563</v>
      </c>
      <c r="C153" s="751" t="s">
        <v>581</v>
      </c>
      <c r="D153" s="752" t="s">
        <v>582</v>
      </c>
      <c r="E153" s="753">
        <v>50113001</v>
      </c>
      <c r="F153" s="752" t="s">
        <v>593</v>
      </c>
      <c r="G153" s="751" t="s">
        <v>594</v>
      </c>
      <c r="H153" s="751">
        <v>51367</v>
      </c>
      <c r="I153" s="751">
        <v>51367</v>
      </c>
      <c r="J153" s="751" t="s">
        <v>685</v>
      </c>
      <c r="K153" s="751" t="s">
        <v>686</v>
      </c>
      <c r="L153" s="754">
        <v>92.95</v>
      </c>
      <c r="M153" s="754">
        <v>3</v>
      </c>
      <c r="N153" s="755">
        <v>278.85000000000002</v>
      </c>
    </row>
    <row r="154" spans="1:14" ht="14.4" customHeight="1" x14ac:dyDescent="0.3">
      <c r="A154" s="749" t="s">
        <v>562</v>
      </c>
      <c r="B154" s="750" t="s">
        <v>563</v>
      </c>
      <c r="C154" s="751" t="s">
        <v>581</v>
      </c>
      <c r="D154" s="752" t="s">
        <v>582</v>
      </c>
      <c r="E154" s="753">
        <v>50113001</v>
      </c>
      <c r="F154" s="752" t="s">
        <v>593</v>
      </c>
      <c r="G154" s="751" t="s">
        <v>594</v>
      </c>
      <c r="H154" s="751">
        <v>850674</v>
      </c>
      <c r="I154" s="751">
        <v>500892</v>
      </c>
      <c r="J154" s="751" t="s">
        <v>816</v>
      </c>
      <c r="K154" s="751" t="s">
        <v>817</v>
      </c>
      <c r="L154" s="754">
        <v>77.299999999999969</v>
      </c>
      <c r="M154" s="754">
        <v>1</v>
      </c>
      <c r="N154" s="755">
        <v>77.299999999999969</v>
      </c>
    </row>
    <row r="155" spans="1:14" ht="14.4" customHeight="1" x14ac:dyDescent="0.3">
      <c r="A155" s="749" t="s">
        <v>562</v>
      </c>
      <c r="B155" s="750" t="s">
        <v>563</v>
      </c>
      <c r="C155" s="751" t="s">
        <v>581</v>
      </c>
      <c r="D155" s="752" t="s">
        <v>582</v>
      </c>
      <c r="E155" s="753">
        <v>50113001</v>
      </c>
      <c r="F155" s="752" t="s">
        <v>593</v>
      </c>
      <c r="G155" s="751" t="s">
        <v>594</v>
      </c>
      <c r="H155" s="751">
        <v>208466</v>
      </c>
      <c r="I155" s="751">
        <v>208466</v>
      </c>
      <c r="J155" s="751" t="s">
        <v>818</v>
      </c>
      <c r="K155" s="751" t="s">
        <v>819</v>
      </c>
      <c r="L155" s="754">
        <v>792.76999999999987</v>
      </c>
      <c r="M155" s="754">
        <v>1</v>
      </c>
      <c r="N155" s="755">
        <v>792.76999999999987</v>
      </c>
    </row>
    <row r="156" spans="1:14" ht="14.4" customHeight="1" x14ac:dyDescent="0.3">
      <c r="A156" s="749" t="s">
        <v>562</v>
      </c>
      <c r="B156" s="750" t="s">
        <v>563</v>
      </c>
      <c r="C156" s="751" t="s">
        <v>581</v>
      </c>
      <c r="D156" s="752" t="s">
        <v>582</v>
      </c>
      <c r="E156" s="753">
        <v>50113001</v>
      </c>
      <c r="F156" s="752" t="s">
        <v>593</v>
      </c>
      <c r="G156" s="751" t="s">
        <v>594</v>
      </c>
      <c r="H156" s="751">
        <v>930661</v>
      </c>
      <c r="I156" s="751">
        <v>0</v>
      </c>
      <c r="J156" s="751" t="s">
        <v>697</v>
      </c>
      <c r="K156" s="751" t="s">
        <v>564</v>
      </c>
      <c r="L156" s="754">
        <v>332.76386634754761</v>
      </c>
      <c r="M156" s="754">
        <v>1</v>
      </c>
      <c r="N156" s="755">
        <v>332.76386634754761</v>
      </c>
    </row>
    <row r="157" spans="1:14" ht="14.4" customHeight="1" x14ac:dyDescent="0.3">
      <c r="A157" s="749" t="s">
        <v>562</v>
      </c>
      <c r="B157" s="750" t="s">
        <v>563</v>
      </c>
      <c r="C157" s="751" t="s">
        <v>581</v>
      </c>
      <c r="D157" s="752" t="s">
        <v>582</v>
      </c>
      <c r="E157" s="753">
        <v>50113001</v>
      </c>
      <c r="F157" s="752" t="s">
        <v>593</v>
      </c>
      <c r="G157" s="751" t="s">
        <v>594</v>
      </c>
      <c r="H157" s="751">
        <v>920362</v>
      </c>
      <c r="I157" s="751">
        <v>0</v>
      </c>
      <c r="J157" s="751" t="s">
        <v>698</v>
      </c>
      <c r="K157" s="751" t="s">
        <v>564</v>
      </c>
      <c r="L157" s="754">
        <v>495.80447806571533</v>
      </c>
      <c r="M157" s="754">
        <v>1</v>
      </c>
      <c r="N157" s="755">
        <v>495.80447806571533</v>
      </c>
    </row>
    <row r="158" spans="1:14" ht="14.4" customHeight="1" x14ac:dyDescent="0.3">
      <c r="A158" s="749" t="s">
        <v>562</v>
      </c>
      <c r="B158" s="750" t="s">
        <v>563</v>
      </c>
      <c r="C158" s="751" t="s">
        <v>581</v>
      </c>
      <c r="D158" s="752" t="s">
        <v>582</v>
      </c>
      <c r="E158" s="753">
        <v>50113001</v>
      </c>
      <c r="F158" s="752" t="s">
        <v>593</v>
      </c>
      <c r="G158" s="751" t="s">
        <v>594</v>
      </c>
      <c r="H158" s="751">
        <v>843067</v>
      </c>
      <c r="I158" s="751">
        <v>0</v>
      </c>
      <c r="J158" s="751" t="s">
        <v>700</v>
      </c>
      <c r="K158" s="751" t="s">
        <v>564</v>
      </c>
      <c r="L158" s="754">
        <v>402.95566417064794</v>
      </c>
      <c r="M158" s="754">
        <v>5</v>
      </c>
      <c r="N158" s="755">
        <v>2014.7783208532396</v>
      </c>
    </row>
    <row r="159" spans="1:14" ht="14.4" customHeight="1" x14ac:dyDescent="0.3">
      <c r="A159" s="749" t="s">
        <v>562</v>
      </c>
      <c r="B159" s="750" t="s">
        <v>563</v>
      </c>
      <c r="C159" s="751" t="s">
        <v>581</v>
      </c>
      <c r="D159" s="752" t="s">
        <v>582</v>
      </c>
      <c r="E159" s="753">
        <v>50113001</v>
      </c>
      <c r="F159" s="752" t="s">
        <v>593</v>
      </c>
      <c r="G159" s="751" t="s">
        <v>594</v>
      </c>
      <c r="H159" s="751">
        <v>188219</v>
      </c>
      <c r="I159" s="751">
        <v>88219</v>
      </c>
      <c r="J159" s="751" t="s">
        <v>820</v>
      </c>
      <c r="K159" s="751" t="s">
        <v>821</v>
      </c>
      <c r="L159" s="754">
        <v>140.62200000000001</v>
      </c>
      <c r="M159" s="754">
        <v>5</v>
      </c>
      <c r="N159" s="755">
        <v>703.11000000000013</v>
      </c>
    </row>
    <row r="160" spans="1:14" ht="14.4" customHeight="1" x14ac:dyDescent="0.3">
      <c r="A160" s="749" t="s">
        <v>562</v>
      </c>
      <c r="B160" s="750" t="s">
        <v>563</v>
      </c>
      <c r="C160" s="751" t="s">
        <v>581</v>
      </c>
      <c r="D160" s="752" t="s">
        <v>582</v>
      </c>
      <c r="E160" s="753">
        <v>50113001</v>
      </c>
      <c r="F160" s="752" t="s">
        <v>593</v>
      </c>
      <c r="G160" s="751" t="s">
        <v>594</v>
      </c>
      <c r="H160" s="751">
        <v>218239</v>
      </c>
      <c r="I160" s="751">
        <v>218239</v>
      </c>
      <c r="J160" s="751" t="s">
        <v>822</v>
      </c>
      <c r="K160" s="751" t="s">
        <v>823</v>
      </c>
      <c r="L160" s="754">
        <v>59.9</v>
      </c>
      <c r="M160" s="754">
        <v>2</v>
      </c>
      <c r="N160" s="755">
        <v>119.8</v>
      </c>
    </row>
    <row r="161" spans="1:14" ht="14.4" customHeight="1" x14ac:dyDescent="0.3">
      <c r="A161" s="749" t="s">
        <v>562</v>
      </c>
      <c r="B161" s="750" t="s">
        <v>563</v>
      </c>
      <c r="C161" s="751" t="s">
        <v>581</v>
      </c>
      <c r="D161" s="752" t="s">
        <v>582</v>
      </c>
      <c r="E161" s="753">
        <v>50113001</v>
      </c>
      <c r="F161" s="752" t="s">
        <v>593</v>
      </c>
      <c r="G161" s="751" t="s">
        <v>594</v>
      </c>
      <c r="H161" s="751">
        <v>67558</v>
      </c>
      <c r="I161" s="751">
        <v>67558</v>
      </c>
      <c r="J161" s="751" t="s">
        <v>705</v>
      </c>
      <c r="K161" s="751" t="s">
        <v>706</v>
      </c>
      <c r="L161" s="754">
        <v>27.490000000000002</v>
      </c>
      <c r="M161" s="754">
        <v>16</v>
      </c>
      <c r="N161" s="755">
        <v>439.84000000000003</v>
      </c>
    </row>
    <row r="162" spans="1:14" ht="14.4" customHeight="1" x14ac:dyDescent="0.3">
      <c r="A162" s="749" t="s">
        <v>562</v>
      </c>
      <c r="B162" s="750" t="s">
        <v>563</v>
      </c>
      <c r="C162" s="751" t="s">
        <v>581</v>
      </c>
      <c r="D162" s="752" t="s">
        <v>582</v>
      </c>
      <c r="E162" s="753">
        <v>50113001</v>
      </c>
      <c r="F162" s="752" t="s">
        <v>593</v>
      </c>
      <c r="G162" s="751" t="s">
        <v>594</v>
      </c>
      <c r="H162" s="751">
        <v>117992</v>
      </c>
      <c r="I162" s="751">
        <v>17992</v>
      </c>
      <c r="J162" s="751" t="s">
        <v>707</v>
      </c>
      <c r="K162" s="751" t="s">
        <v>708</v>
      </c>
      <c r="L162" s="754">
        <v>94.34</v>
      </c>
      <c r="M162" s="754">
        <v>1</v>
      </c>
      <c r="N162" s="755">
        <v>94.34</v>
      </c>
    </row>
    <row r="163" spans="1:14" ht="14.4" customHeight="1" x14ac:dyDescent="0.3">
      <c r="A163" s="749" t="s">
        <v>562</v>
      </c>
      <c r="B163" s="750" t="s">
        <v>563</v>
      </c>
      <c r="C163" s="751" t="s">
        <v>581</v>
      </c>
      <c r="D163" s="752" t="s">
        <v>582</v>
      </c>
      <c r="E163" s="753">
        <v>50113001</v>
      </c>
      <c r="F163" s="752" t="s">
        <v>593</v>
      </c>
      <c r="G163" s="751" t="s">
        <v>594</v>
      </c>
      <c r="H163" s="751">
        <v>100498</v>
      </c>
      <c r="I163" s="751">
        <v>498</v>
      </c>
      <c r="J163" s="751" t="s">
        <v>709</v>
      </c>
      <c r="K163" s="751" t="s">
        <v>618</v>
      </c>
      <c r="L163" s="754">
        <v>108.75000000000001</v>
      </c>
      <c r="M163" s="754">
        <v>2</v>
      </c>
      <c r="N163" s="755">
        <v>217.50000000000003</v>
      </c>
    </row>
    <row r="164" spans="1:14" ht="14.4" customHeight="1" x14ac:dyDescent="0.3">
      <c r="A164" s="749" t="s">
        <v>562</v>
      </c>
      <c r="B164" s="750" t="s">
        <v>563</v>
      </c>
      <c r="C164" s="751" t="s">
        <v>581</v>
      </c>
      <c r="D164" s="752" t="s">
        <v>582</v>
      </c>
      <c r="E164" s="753">
        <v>50113001</v>
      </c>
      <c r="F164" s="752" t="s">
        <v>593</v>
      </c>
      <c r="G164" s="751" t="s">
        <v>614</v>
      </c>
      <c r="H164" s="751">
        <v>201290</v>
      </c>
      <c r="I164" s="751">
        <v>201290</v>
      </c>
      <c r="J164" s="751" t="s">
        <v>710</v>
      </c>
      <c r="K164" s="751" t="s">
        <v>711</v>
      </c>
      <c r="L164" s="754">
        <v>43.42</v>
      </c>
      <c r="M164" s="754">
        <v>11</v>
      </c>
      <c r="N164" s="755">
        <v>477.62</v>
      </c>
    </row>
    <row r="165" spans="1:14" ht="14.4" customHeight="1" x14ac:dyDescent="0.3">
      <c r="A165" s="749" t="s">
        <v>562</v>
      </c>
      <c r="B165" s="750" t="s">
        <v>563</v>
      </c>
      <c r="C165" s="751" t="s">
        <v>581</v>
      </c>
      <c r="D165" s="752" t="s">
        <v>582</v>
      </c>
      <c r="E165" s="753">
        <v>50113001</v>
      </c>
      <c r="F165" s="752" t="s">
        <v>593</v>
      </c>
      <c r="G165" s="751" t="s">
        <v>594</v>
      </c>
      <c r="H165" s="751">
        <v>102684</v>
      </c>
      <c r="I165" s="751">
        <v>2684</v>
      </c>
      <c r="J165" s="751" t="s">
        <v>712</v>
      </c>
      <c r="K165" s="751" t="s">
        <v>713</v>
      </c>
      <c r="L165" s="754">
        <v>105.35500000000003</v>
      </c>
      <c r="M165" s="754">
        <v>4</v>
      </c>
      <c r="N165" s="755">
        <v>421.42000000000013</v>
      </c>
    </row>
    <row r="166" spans="1:14" ht="14.4" customHeight="1" x14ac:dyDescent="0.3">
      <c r="A166" s="749" t="s">
        <v>562</v>
      </c>
      <c r="B166" s="750" t="s">
        <v>563</v>
      </c>
      <c r="C166" s="751" t="s">
        <v>581</v>
      </c>
      <c r="D166" s="752" t="s">
        <v>582</v>
      </c>
      <c r="E166" s="753">
        <v>50113001</v>
      </c>
      <c r="F166" s="752" t="s">
        <v>593</v>
      </c>
      <c r="G166" s="751" t="s">
        <v>564</v>
      </c>
      <c r="H166" s="751">
        <v>216736</v>
      </c>
      <c r="I166" s="751">
        <v>216736</v>
      </c>
      <c r="J166" s="751" t="s">
        <v>715</v>
      </c>
      <c r="K166" s="751" t="s">
        <v>716</v>
      </c>
      <c r="L166" s="754">
        <v>197.75</v>
      </c>
      <c r="M166" s="754">
        <v>2</v>
      </c>
      <c r="N166" s="755">
        <v>395.5</v>
      </c>
    </row>
    <row r="167" spans="1:14" ht="14.4" customHeight="1" x14ac:dyDescent="0.3">
      <c r="A167" s="749" t="s">
        <v>562</v>
      </c>
      <c r="B167" s="750" t="s">
        <v>563</v>
      </c>
      <c r="C167" s="751" t="s">
        <v>581</v>
      </c>
      <c r="D167" s="752" t="s">
        <v>582</v>
      </c>
      <c r="E167" s="753">
        <v>50113001</v>
      </c>
      <c r="F167" s="752" t="s">
        <v>593</v>
      </c>
      <c r="G167" s="751" t="s">
        <v>594</v>
      </c>
      <c r="H167" s="751">
        <v>205931</v>
      </c>
      <c r="I167" s="751">
        <v>205931</v>
      </c>
      <c r="J167" s="751" t="s">
        <v>715</v>
      </c>
      <c r="K167" s="751" t="s">
        <v>717</v>
      </c>
      <c r="L167" s="754">
        <v>74.539999999999992</v>
      </c>
      <c r="M167" s="754">
        <v>2</v>
      </c>
      <c r="N167" s="755">
        <v>149.07999999999998</v>
      </c>
    </row>
    <row r="168" spans="1:14" ht="14.4" customHeight="1" x14ac:dyDescent="0.3">
      <c r="A168" s="749" t="s">
        <v>562</v>
      </c>
      <c r="B168" s="750" t="s">
        <v>563</v>
      </c>
      <c r="C168" s="751" t="s">
        <v>581</v>
      </c>
      <c r="D168" s="752" t="s">
        <v>582</v>
      </c>
      <c r="E168" s="753">
        <v>50113001</v>
      </c>
      <c r="F168" s="752" t="s">
        <v>593</v>
      </c>
      <c r="G168" s="751" t="s">
        <v>594</v>
      </c>
      <c r="H168" s="751">
        <v>501637</v>
      </c>
      <c r="I168" s="751">
        <v>0</v>
      </c>
      <c r="J168" s="751" t="s">
        <v>824</v>
      </c>
      <c r="K168" s="751" t="s">
        <v>564</v>
      </c>
      <c r="L168" s="754">
        <v>8.3006666666666664</v>
      </c>
      <c r="M168" s="754">
        <v>1</v>
      </c>
      <c r="N168" s="755">
        <v>8.3006666666666664</v>
      </c>
    </row>
    <row r="169" spans="1:14" ht="14.4" customHeight="1" x14ac:dyDescent="0.3">
      <c r="A169" s="749" t="s">
        <v>562</v>
      </c>
      <c r="B169" s="750" t="s">
        <v>563</v>
      </c>
      <c r="C169" s="751" t="s">
        <v>581</v>
      </c>
      <c r="D169" s="752" t="s">
        <v>582</v>
      </c>
      <c r="E169" s="753">
        <v>50113001</v>
      </c>
      <c r="F169" s="752" t="s">
        <v>593</v>
      </c>
      <c r="G169" s="751" t="s">
        <v>594</v>
      </c>
      <c r="H169" s="751">
        <v>502030</v>
      </c>
      <c r="I169" s="751">
        <v>99999</v>
      </c>
      <c r="J169" s="751" t="s">
        <v>825</v>
      </c>
      <c r="K169" s="751" t="s">
        <v>826</v>
      </c>
      <c r="L169" s="754">
        <v>1383.6399999999999</v>
      </c>
      <c r="M169" s="754">
        <v>0.2</v>
      </c>
      <c r="N169" s="755">
        <v>276.72800000000001</v>
      </c>
    </row>
    <row r="170" spans="1:14" ht="14.4" customHeight="1" x14ac:dyDescent="0.3">
      <c r="A170" s="749" t="s">
        <v>562</v>
      </c>
      <c r="B170" s="750" t="s">
        <v>563</v>
      </c>
      <c r="C170" s="751" t="s">
        <v>581</v>
      </c>
      <c r="D170" s="752" t="s">
        <v>582</v>
      </c>
      <c r="E170" s="753">
        <v>50113001</v>
      </c>
      <c r="F170" s="752" t="s">
        <v>593</v>
      </c>
      <c r="G170" s="751" t="s">
        <v>594</v>
      </c>
      <c r="H170" s="751">
        <v>100527</v>
      </c>
      <c r="I170" s="751">
        <v>527</v>
      </c>
      <c r="J170" s="751" t="s">
        <v>827</v>
      </c>
      <c r="K170" s="751" t="s">
        <v>828</v>
      </c>
      <c r="L170" s="754">
        <v>136.54000000000002</v>
      </c>
      <c r="M170" s="754">
        <v>2</v>
      </c>
      <c r="N170" s="755">
        <v>273.08000000000004</v>
      </c>
    </row>
    <row r="171" spans="1:14" ht="14.4" customHeight="1" x14ac:dyDescent="0.3">
      <c r="A171" s="749" t="s">
        <v>562</v>
      </c>
      <c r="B171" s="750" t="s">
        <v>563</v>
      </c>
      <c r="C171" s="751" t="s">
        <v>581</v>
      </c>
      <c r="D171" s="752" t="s">
        <v>582</v>
      </c>
      <c r="E171" s="753">
        <v>50113001</v>
      </c>
      <c r="F171" s="752" t="s">
        <v>593</v>
      </c>
      <c r="G171" s="751" t="s">
        <v>614</v>
      </c>
      <c r="H171" s="751">
        <v>191788</v>
      </c>
      <c r="I171" s="751">
        <v>91788</v>
      </c>
      <c r="J171" s="751" t="s">
        <v>722</v>
      </c>
      <c r="K171" s="751" t="s">
        <v>723</v>
      </c>
      <c r="L171" s="754">
        <v>9.120000000000001</v>
      </c>
      <c r="M171" s="754">
        <v>8</v>
      </c>
      <c r="N171" s="755">
        <v>72.960000000000008</v>
      </c>
    </row>
    <row r="172" spans="1:14" ht="14.4" customHeight="1" x14ac:dyDescent="0.3">
      <c r="A172" s="749" t="s">
        <v>562</v>
      </c>
      <c r="B172" s="750" t="s">
        <v>563</v>
      </c>
      <c r="C172" s="751" t="s">
        <v>581</v>
      </c>
      <c r="D172" s="752" t="s">
        <v>582</v>
      </c>
      <c r="E172" s="753">
        <v>50113001</v>
      </c>
      <c r="F172" s="752" t="s">
        <v>593</v>
      </c>
      <c r="G172" s="751" t="s">
        <v>614</v>
      </c>
      <c r="H172" s="751">
        <v>106618</v>
      </c>
      <c r="I172" s="751">
        <v>6618</v>
      </c>
      <c r="J172" s="751" t="s">
        <v>829</v>
      </c>
      <c r="K172" s="751" t="s">
        <v>830</v>
      </c>
      <c r="L172" s="754">
        <v>19.590000000000003</v>
      </c>
      <c r="M172" s="754">
        <v>3</v>
      </c>
      <c r="N172" s="755">
        <v>58.77000000000001</v>
      </c>
    </row>
    <row r="173" spans="1:14" ht="14.4" customHeight="1" x14ac:dyDescent="0.3">
      <c r="A173" s="749" t="s">
        <v>562</v>
      </c>
      <c r="B173" s="750" t="s">
        <v>563</v>
      </c>
      <c r="C173" s="751" t="s">
        <v>581</v>
      </c>
      <c r="D173" s="752" t="s">
        <v>582</v>
      </c>
      <c r="E173" s="753">
        <v>50113001</v>
      </c>
      <c r="F173" s="752" t="s">
        <v>593</v>
      </c>
      <c r="G173" s="751" t="s">
        <v>594</v>
      </c>
      <c r="H173" s="751">
        <v>184399</v>
      </c>
      <c r="I173" s="751">
        <v>84399</v>
      </c>
      <c r="J173" s="751" t="s">
        <v>831</v>
      </c>
      <c r="K173" s="751" t="s">
        <v>832</v>
      </c>
      <c r="L173" s="754">
        <v>126.35000000000001</v>
      </c>
      <c r="M173" s="754">
        <v>2</v>
      </c>
      <c r="N173" s="755">
        <v>252.70000000000002</v>
      </c>
    </row>
    <row r="174" spans="1:14" ht="14.4" customHeight="1" x14ac:dyDescent="0.3">
      <c r="A174" s="749" t="s">
        <v>562</v>
      </c>
      <c r="B174" s="750" t="s">
        <v>563</v>
      </c>
      <c r="C174" s="751" t="s">
        <v>581</v>
      </c>
      <c r="D174" s="752" t="s">
        <v>582</v>
      </c>
      <c r="E174" s="753">
        <v>50113001</v>
      </c>
      <c r="F174" s="752" t="s">
        <v>593</v>
      </c>
      <c r="G174" s="751" t="s">
        <v>594</v>
      </c>
      <c r="H174" s="751">
        <v>184401</v>
      </c>
      <c r="I174" s="751">
        <v>84401</v>
      </c>
      <c r="J174" s="751" t="s">
        <v>833</v>
      </c>
      <c r="K174" s="751" t="s">
        <v>834</v>
      </c>
      <c r="L174" s="754">
        <v>168.49</v>
      </c>
      <c r="M174" s="754">
        <v>1</v>
      </c>
      <c r="N174" s="755">
        <v>168.49</v>
      </c>
    </row>
    <row r="175" spans="1:14" ht="14.4" customHeight="1" x14ac:dyDescent="0.3">
      <c r="A175" s="749" t="s">
        <v>562</v>
      </c>
      <c r="B175" s="750" t="s">
        <v>563</v>
      </c>
      <c r="C175" s="751" t="s">
        <v>581</v>
      </c>
      <c r="D175" s="752" t="s">
        <v>582</v>
      </c>
      <c r="E175" s="753">
        <v>50113001</v>
      </c>
      <c r="F175" s="752" t="s">
        <v>593</v>
      </c>
      <c r="G175" s="751" t="s">
        <v>594</v>
      </c>
      <c r="H175" s="751">
        <v>188860</v>
      </c>
      <c r="I175" s="751">
        <v>154078</v>
      </c>
      <c r="J175" s="751" t="s">
        <v>835</v>
      </c>
      <c r="K175" s="751" t="s">
        <v>836</v>
      </c>
      <c r="L175" s="754">
        <v>833.62000000000046</v>
      </c>
      <c r="M175" s="754">
        <v>3</v>
      </c>
      <c r="N175" s="755">
        <v>2500.8600000000015</v>
      </c>
    </row>
    <row r="176" spans="1:14" ht="14.4" customHeight="1" x14ac:dyDescent="0.3">
      <c r="A176" s="749" t="s">
        <v>562</v>
      </c>
      <c r="B176" s="750" t="s">
        <v>563</v>
      </c>
      <c r="C176" s="751" t="s">
        <v>581</v>
      </c>
      <c r="D176" s="752" t="s">
        <v>582</v>
      </c>
      <c r="E176" s="753">
        <v>50113001</v>
      </c>
      <c r="F176" s="752" t="s">
        <v>593</v>
      </c>
      <c r="G176" s="751" t="s">
        <v>614</v>
      </c>
      <c r="H176" s="751">
        <v>107981</v>
      </c>
      <c r="I176" s="751">
        <v>7981</v>
      </c>
      <c r="J176" s="751" t="s">
        <v>725</v>
      </c>
      <c r="K176" s="751" t="s">
        <v>726</v>
      </c>
      <c r="L176" s="754">
        <v>50.647999999999996</v>
      </c>
      <c r="M176" s="754">
        <v>25</v>
      </c>
      <c r="N176" s="755">
        <v>1266.1999999999998</v>
      </c>
    </row>
    <row r="177" spans="1:14" ht="14.4" customHeight="1" x14ac:dyDescent="0.3">
      <c r="A177" s="749" t="s">
        <v>562</v>
      </c>
      <c r="B177" s="750" t="s">
        <v>563</v>
      </c>
      <c r="C177" s="751" t="s">
        <v>581</v>
      </c>
      <c r="D177" s="752" t="s">
        <v>582</v>
      </c>
      <c r="E177" s="753">
        <v>50113001</v>
      </c>
      <c r="F177" s="752" t="s">
        <v>593</v>
      </c>
      <c r="G177" s="751" t="s">
        <v>614</v>
      </c>
      <c r="H177" s="751">
        <v>155823</v>
      </c>
      <c r="I177" s="751">
        <v>55823</v>
      </c>
      <c r="J177" s="751" t="s">
        <v>725</v>
      </c>
      <c r="K177" s="751" t="s">
        <v>727</v>
      </c>
      <c r="L177" s="754">
        <v>33.500188679245277</v>
      </c>
      <c r="M177" s="754">
        <v>53</v>
      </c>
      <c r="N177" s="755">
        <v>1775.5099999999998</v>
      </c>
    </row>
    <row r="178" spans="1:14" ht="14.4" customHeight="1" x14ac:dyDescent="0.3">
      <c r="A178" s="749" t="s">
        <v>562</v>
      </c>
      <c r="B178" s="750" t="s">
        <v>563</v>
      </c>
      <c r="C178" s="751" t="s">
        <v>581</v>
      </c>
      <c r="D178" s="752" t="s">
        <v>582</v>
      </c>
      <c r="E178" s="753">
        <v>50113001</v>
      </c>
      <c r="F178" s="752" t="s">
        <v>593</v>
      </c>
      <c r="G178" s="751" t="s">
        <v>614</v>
      </c>
      <c r="H178" s="751">
        <v>155824</v>
      </c>
      <c r="I178" s="751">
        <v>55824</v>
      </c>
      <c r="J178" s="751" t="s">
        <v>725</v>
      </c>
      <c r="K178" s="751" t="s">
        <v>728</v>
      </c>
      <c r="L178" s="754">
        <v>50.64</v>
      </c>
      <c r="M178" s="754">
        <v>2</v>
      </c>
      <c r="N178" s="755">
        <v>101.28</v>
      </c>
    </row>
    <row r="179" spans="1:14" ht="14.4" customHeight="1" x14ac:dyDescent="0.3">
      <c r="A179" s="749" t="s">
        <v>562</v>
      </c>
      <c r="B179" s="750" t="s">
        <v>563</v>
      </c>
      <c r="C179" s="751" t="s">
        <v>581</v>
      </c>
      <c r="D179" s="752" t="s">
        <v>582</v>
      </c>
      <c r="E179" s="753">
        <v>50113001</v>
      </c>
      <c r="F179" s="752" t="s">
        <v>593</v>
      </c>
      <c r="G179" s="751" t="s">
        <v>594</v>
      </c>
      <c r="H179" s="751">
        <v>200863</v>
      </c>
      <c r="I179" s="751">
        <v>200863</v>
      </c>
      <c r="J179" s="751" t="s">
        <v>731</v>
      </c>
      <c r="K179" s="751" t="s">
        <v>732</v>
      </c>
      <c r="L179" s="754">
        <v>85.55</v>
      </c>
      <c r="M179" s="754">
        <v>1</v>
      </c>
      <c r="N179" s="755">
        <v>85.55</v>
      </c>
    </row>
    <row r="180" spans="1:14" ht="14.4" customHeight="1" x14ac:dyDescent="0.3">
      <c r="A180" s="749" t="s">
        <v>562</v>
      </c>
      <c r="B180" s="750" t="s">
        <v>563</v>
      </c>
      <c r="C180" s="751" t="s">
        <v>581</v>
      </c>
      <c r="D180" s="752" t="s">
        <v>582</v>
      </c>
      <c r="E180" s="753">
        <v>50113001</v>
      </c>
      <c r="F180" s="752" t="s">
        <v>593</v>
      </c>
      <c r="G180" s="751" t="s">
        <v>594</v>
      </c>
      <c r="H180" s="751">
        <v>207820</v>
      </c>
      <c r="I180" s="751">
        <v>207820</v>
      </c>
      <c r="J180" s="751" t="s">
        <v>733</v>
      </c>
      <c r="K180" s="751" t="s">
        <v>734</v>
      </c>
      <c r="L180" s="754">
        <v>30.685714285714287</v>
      </c>
      <c r="M180" s="754">
        <v>14</v>
      </c>
      <c r="N180" s="755">
        <v>429.6</v>
      </c>
    </row>
    <row r="181" spans="1:14" ht="14.4" customHeight="1" x14ac:dyDescent="0.3">
      <c r="A181" s="749" t="s">
        <v>562</v>
      </c>
      <c r="B181" s="750" t="s">
        <v>563</v>
      </c>
      <c r="C181" s="751" t="s">
        <v>581</v>
      </c>
      <c r="D181" s="752" t="s">
        <v>582</v>
      </c>
      <c r="E181" s="753">
        <v>50113001</v>
      </c>
      <c r="F181" s="752" t="s">
        <v>593</v>
      </c>
      <c r="G181" s="751" t="s">
        <v>564</v>
      </c>
      <c r="H181" s="751">
        <v>210703</v>
      </c>
      <c r="I181" s="751">
        <v>210703</v>
      </c>
      <c r="J181" s="751" t="s">
        <v>837</v>
      </c>
      <c r="K181" s="751" t="s">
        <v>838</v>
      </c>
      <c r="L181" s="754">
        <v>237.15</v>
      </c>
      <c r="M181" s="754">
        <v>1</v>
      </c>
      <c r="N181" s="755">
        <v>237.15</v>
      </c>
    </row>
    <row r="182" spans="1:14" ht="14.4" customHeight="1" x14ac:dyDescent="0.3">
      <c r="A182" s="749" t="s">
        <v>562</v>
      </c>
      <c r="B182" s="750" t="s">
        <v>563</v>
      </c>
      <c r="C182" s="751" t="s">
        <v>581</v>
      </c>
      <c r="D182" s="752" t="s">
        <v>582</v>
      </c>
      <c r="E182" s="753">
        <v>50113001</v>
      </c>
      <c r="F182" s="752" t="s">
        <v>593</v>
      </c>
      <c r="G182" s="751" t="s">
        <v>614</v>
      </c>
      <c r="H182" s="751">
        <v>846980</v>
      </c>
      <c r="I182" s="751">
        <v>124129</v>
      </c>
      <c r="J182" s="751" t="s">
        <v>839</v>
      </c>
      <c r="K182" s="751" t="s">
        <v>711</v>
      </c>
      <c r="L182" s="754">
        <v>254.25</v>
      </c>
      <c r="M182" s="754">
        <v>2</v>
      </c>
      <c r="N182" s="755">
        <v>508.5</v>
      </c>
    </row>
    <row r="183" spans="1:14" ht="14.4" customHeight="1" x14ac:dyDescent="0.3">
      <c r="A183" s="749" t="s">
        <v>562</v>
      </c>
      <c r="B183" s="750" t="s">
        <v>563</v>
      </c>
      <c r="C183" s="751" t="s">
        <v>581</v>
      </c>
      <c r="D183" s="752" t="s">
        <v>582</v>
      </c>
      <c r="E183" s="753">
        <v>50113001</v>
      </c>
      <c r="F183" s="752" t="s">
        <v>593</v>
      </c>
      <c r="G183" s="751" t="s">
        <v>614</v>
      </c>
      <c r="H183" s="751">
        <v>845220</v>
      </c>
      <c r="I183" s="751">
        <v>101211</v>
      </c>
      <c r="J183" s="751" t="s">
        <v>840</v>
      </c>
      <c r="K183" s="751" t="s">
        <v>841</v>
      </c>
      <c r="L183" s="754">
        <v>219.57</v>
      </c>
      <c r="M183" s="754">
        <v>1</v>
      </c>
      <c r="N183" s="755">
        <v>219.57</v>
      </c>
    </row>
    <row r="184" spans="1:14" ht="14.4" customHeight="1" x14ac:dyDescent="0.3">
      <c r="A184" s="749" t="s">
        <v>562</v>
      </c>
      <c r="B184" s="750" t="s">
        <v>563</v>
      </c>
      <c r="C184" s="751" t="s">
        <v>581</v>
      </c>
      <c r="D184" s="752" t="s">
        <v>582</v>
      </c>
      <c r="E184" s="753">
        <v>50113001</v>
      </c>
      <c r="F184" s="752" t="s">
        <v>593</v>
      </c>
      <c r="G184" s="751" t="s">
        <v>594</v>
      </c>
      <c r="H184" s="751">
        <v>849831</v>
      </c>
      <c r="I184" s="751">
        <v>162008</v>
      </c>
      <c r="J184" s="751" t="s">
        <v>842</v>
      </c>
      <c r="K184" s="751" t="s">
        <v>843</v>
      </c>
      <c r="L184" s="754">
        <v>170.84000000000006</v>
      </c>
      <c r="M184" s="754">
        <v>1</v>
      </c>
      <c r="N184" s="755">
        <v>170.84000000000006</v>
      </c>
    </row>
    <row r="185" spans="1:14" ht="14.4" customHeight="1" x14ac:dyDescent="0.3">
      <c r="A185" s="749" t="s">
        <v>562</v>
      </c>
      <c r="B185" s="750" t="s">
        <v>563</v>
      </c>
      <c r="C185" s="751" t="s">
        <v>581</v>
      </c>
      <c r="D185" s="752" t="s">
        <v>582</v>
      </c>
      <c r="E185" s="753">
        <v>50113001</v>
      </c>
      <c r="F185" s="752" t="s">
        <v>593</v>
      </c>
      <c r="G185" s="751" t="s">
        <v>594</v>
      </c>
      <c r="H185" s="751">
        <v>117679</v>
      </c>
      <c r="I185" s="751">
        <v>224840</v>
      </c>
      <c r="J185" s="751" t="s">
        <v>844</v>
      </c>
      <c r="K185" s="751" t="s">
        <v>845</v>
      </c>
      <c r="L185" s="754">
        <v>127.14</v>
      </c>
      <c r="M185" s="754">
        <v>1</v>
      </c>
      <c r="N185" s="755">
        <v>127.14</v>
      </c>
    </row>
    <row r="186" spans="1:14" ht="14.4" customHeight="1" x14ac:dyDescent="0.3">
      <c r="A186" s="749" t="s">
        <v>562</v>
      </c>
      <c r="B186" s="750" t="s">
        <v>563</v>
      </c>
      <c r="C186" s="751" t="s">
        <v>581</v>
      </c>
      <c r="D186" s="752" t="s">
        <v>582</v>
      </c>
      <c r="E186" s="753">
        <v>50113001</v>
      </c>
      <c r="F186" s="752" t="s">
        <v>593</v>
      </c>
      <c r="G186" s="751" t="s">
        <v>614</v>
      </c>
      <c r="H186" s="751">
        <v>191280</v>
      </c>
      <c r="I186" s="751">
        <v>91280</v>
      </c>
      <c r="J186" s="751" t="s">
        <v>846</v>
      </c>
      <c r="K186" s="751" t="s">
        <v>847</v>
      </c>
      <c r="L186" s="754">
        <v>60.580000000000005</v>
      </c>
      <c r="M186" s="754">
        <v>1</v>
      </c>
      <c r="N186" s="755">
        <v>60.580000000000005</v>
      </c>
    </row>
    <row r="187" spans="1:14" ht="14.4" customHeight="1" x14ac:dyDescent="0.3">
      <c r="A187" s="749" t="s">
        <v>562</v>
      </c>
      <c r="B187" s="750" t="s">
        <v>563</v>
      </c>
      <c r="C187" s="751" t="s">
        <v>581</v>
      </c>
      <c r="D187" s="752" t="s">
        <v>582</v>
      </c>
      <c r="E187" s="753">
        <v>50113001</v>
      </c>
      <c r="F187" s="752" t="s">
        <v>593</v>
      </c>
      <c r="G187" s="751" t="s">
        <v>594</v>
      </c>
      <c r="H187" s="751">
        <v>118305</v>
      </c>
      <c r="I187" s="751">
        <v>18305</v>
      </c>
      <c r="J187" s="751" t="s">
        <v>735</v>
      </c>
      <c r="K187" s="751" t="s">
        <v>736</v>
      </c>
      <c r="L187" s="754">
        <v>242</v>
      </c>
      <c r="M187" s="754">
        <v>9</v>
      </c>
      <c r="N187" s="755">
        <v>2178</v>
      </c>
    </row>
    <row r="188" spans="1:14" ht="14.4" customHeight="1" x14ac:dyDescent="0.3">
      <c r="A188" s="749" t="s">
        <v>562</v>
      </c>
      <c r="B188" s="750" t="s">
        <v>563</v>
      </c>
      <c r="C188" s="751" t="s">
        <v>581</v>
      </c>
      <c r="D188" s="752" t="s">
        <v>582</v>
      </c>
      <c r="E188" s="753">
        <v>50113001</v>
      </c>
      <c r="F188" s="752" t="s">
        <v>593</v>
      </c>
      <c r="G188" s="751" t="s">
        <v>594</v>
      </c>
      <c r="H188" s="751">
        <v>159357</v>
      </c>
      <c r="I188" s="751">
        <v>59357</v>
      </c>
      <c r="J188" s="751" t="s">
        <v>848</v>
      </c>
      <c r="K188" s="751" t="s">
        <v>849</v>
      </c>
      <c r="L188" s="754">
        <v>188.88</v>
      </c>
      <c r="M188" s="754">
        <v>2</v>
      </c>
      <c r="N188" s="755">
        <v>377.76</v>
      </c>
    </row>
    <row r="189" spans="1:14" ht="14.4" customHeight="1" x14ac:dyDescent="0.3">
      <c r="A189" s="749" t="s">
        <v>562</v>
      </c>
      <c r="B189" s="750" t="s">
        <v>563</v>
      </c>
      <c r="C189" s="751" t="s">
        <v>581</v>
      </c>
      <c r="D189" s="752" t="s">
        <v>582</v>
      </c>
      <c r="E189" s="753">
        <v>50113001</v>
      </c>
      <c r="F189" s="752" t="s">
        <v>593</v>
      </c>
      <c r="G189" s="751" t="s">
        <v>594</v>
      </c>
      <c r="H189" s="751">
        <v>208649</v>
      </c>
      <c r="I189" s="751">
        <v>208649</v>
      </c>
      <c r="J189" s="751" t="s">
        <v>850</v>
      </c>
      <c r="K189" s="751" t="s">
        <v>851</v>
      </c>
      <c r="L189" s="754">
        <v>70.680000000000007</v>
      </c>
      <c r="M189" s="754">
        <v>2</v>
      </c>
      <c r="N189" s="755">
        <v>141.36000000000001</v>
      </c>
    </row>
    <row r="190" spans="1:14" ht="14.4" customHeight="1" x14ac:dyDescent="0.3">
      <c r="A190" s="749" t="s">
        <v>562</v>
      </c>
      <c r="B190" s="750" t="s">
        <v>563</v>
      </c>
      <c r="C190" s="751" t="s">
        <v>581</v>
      </c>
      <c r="D190" s="752" t="s">
        <v>582</v>
      </c>
      <c r="E190" s="753">
        <v>50113001</v>
      </c>
      <c r="F190" s="752" t="s">
        <v>593</v>
      </c>
      <c r="G190" s="751" t="s">
        <v>594</v>
      </c>
      <c r="H190" s="751">
        <v>208207</v>
      </c>
      <c r="I190" s="751">
        <v>208207</v>
      </c>
      <c r="J190" s="751" t="s">
        <v>852</v>
      </c>
      <c r="K190" s="751" t="s">
        <v>853</v>
      </c>
      <c r="L190" s="754">
        <v>81.09</v>
      </c>
      <c r="M190" s="754">
        <v>1</v>
      </c>
      <c r="N190" s="755">
        <v>81.09</v>
      </c>
    </row>
    <row r="191" spans="1:14" ht="14.4" customHeight="1" x14ac:dyDescent="0.3">
      <c r="A191" s="749" t="s">
        <v>562</v>
      </c>
      <c r="B191" s="750" t="s">
        <v>563</v>
      </c>
      <c r="C191" s="751" t="s">
        <v>581</v>
      </c>
      <c r="D191" s="752" t="s">
        <v>582</v>
      </c>
      <c r="E191" s="753">
        <v>50113001</v>
      </c>
      <c r="F191" s="752" t="s">
        <v>593</v>
      </c>
      <c r="G191" s="751" t="s">
        <v>614</v>
      </c>
      <c r="H191" s="751">
        <v>109709</v>
      </c>
      <c r="I191" s="751">
        <v>9709</v>
      </c>
      <c r="J191" s="751" t="s">
        <v>854</v>
      </c>
      <c r="K191" s="751" t="s">
        <v>855</v>
      </c>
      <c r="L191" s="754">
        <v>64.959999999999994</v>
      </c>
      <c r="M191" s="754">
        <v>3</v>
      </c>
      <c r="N191" s="755">
        <v>194.88</v>
      </c>
    </row>
    <row r="192" spans="1:14" ht="14.4" customHeight="1" x14ac:dyDescent="0.3">
      <c r="A192" s="749" t="s">
        <v>562</v>
      </c>
      <c r="B192" s="750" t="s">
        <v>563</v>
      </c>
      <c r="C192" s="751" t="s">
        <v>581</v>
      </c>
      <c r="D192" s="752" t="s">
        <v>582</v>
      </c>
      <c r="E192" s="753">
        <v>50113001</v>
      </c>
      <c r="F192" s="752" t="s">
        <v>593</v>
      </c>
      <c r="G192" s="751" t="s">
        <v>594</v>
      </c>
      <c r="H192" s="751">
        <v>149014</v>
      </c>
      <c r="I192" s="751">
        <v>49014</v>
      </c>
      <c r="J192" s="751" t="s">
        <v>856</v>
      </c>
      <c r="K192" s="751" t="s">
        <v>857</v>
      </c>
      <c r="L192" s="754">
        <v>101.5</v>
      </c>
      <c r="M192" s="754">
        <v>1</v>
      </c>
      <c r="N192" s="755">
        <v>101.5</v>
      </c>
    </row>
    <row r="193" spans="1:14" ht="14.4" customHeight="1" x14ac:dyDescent="0.3">
      <c r="A193" s="749" t="s">
        <v>562</v>
      </c>
      <c r="B193" s="750" t="s">
        <v>563</v>
      </c>
      <c r="C193" s="751" t="s">
        <v>581</v>
      </c>
      <c r="D193" s="752" t="s">
        <v>582</v>
      </c>
      <c r="E193" s="753">
        <v>50113001</v>
      </c>
      <c r="F193" s="752" t="s">
        <v>593</v>
      </c>
      <c r="G193" s="751" t="s">
        <v>594</v>
      </c>
      <c r="H193" s="751">
        <v>844145</v>
      </c>
      <c r="I193" s="751">
        <v>56350</v>
      </c>
      <c r="J193" s="751" t="s">
        <v>737</v>
      </c>
      <c r="K193" s="751" t="s">
        <v>738</v>
      </c>
      <c r="L193" s="754">
        <v>30.760000000000009</v>
      </c>
      <c r="M193" s="754">
        <v>2</v>
      </c>
      <c r="N193" s="755">
        <v>61.520000000000017</v>
      </c>
    </row>
    <row r="194" spans="1:14" ht="14.4" customHeight="1" x14ac:dyDescent="0.3">
      <c r="A194" s="749" t="s">
        <v>562</v>
      </c>
      <c r="B194" s="750" t="s">
        <v>563</v>
      </c>
      <c r="C194" s="751" t="s">
        <v>581</v>
      </c>
      <c r="D194" s="752" t="s">
        <v>582</v>
      </c>
      <c r="E194" s="753">
        <v>50113001</v>
      </c>
      <c r="F194" s="752" t="s">
        <v>593</v>
      </c>
      <c r="G194" s="751" t="s">
        <v>594</v>
      </c>
      <c r="H194" s="751">
        <v>100610</v>
      </c>
      <c r="I194" s="751">
        <v>610</v>
      </c>
      <c r="J194" s="751" t="s">
        <v>741</v>
      </c>
      <c r="K194" s="751" t="s">
        <v>742</v>
      </c>
      <c r="L194" s="754">
        <v>72.5</v>
      </c>
      <c r="M194" s="754">
        <v>3</v>
      </c>
      <c r="N194" s="755">
        <v>217.5</v>
      </c>
    </row>
    <row r="195" spans="1:14" ht="14.4" customHeight="1" x14ac:dyDescent="0.3">
      <c r="A195" s="749" t="s">
        <v>562</v>
      </c>
      <c r="B195" s="750" t="s">
        <v>563</v>
      </c>
      <c r="C195" s="751" t="s">
        <v>581</v>
      </c>
      <c r="D195" s="752" t="s">
        <v>582</v>
      </c>
      <c r="E195" s="753">
        <v>50113001</v>
      </c>
      <c r="F195" s="752" t="s">
        <v>593</v>
      </c>
      <c r="G195" s="751" t="s">
        <v>594</v>
      </c>
      <c r="H195" s="751">
        <v>184360</v>
      </c>
      <c r="I195" s="751">
        <v>84360</v>
      </c>
      <c r="J195" s="751" t="s">
        <v>858</v>
      </c>
      <c r="K195" s="751" t="s">
        <v>859</v>
      </c>
      <c r="L195" s="754">
        <v>149.68000000000004</v>
      </c>
      <c r="M195" s="754">
        <v>1</v>
      </c>
      <c r="N195" s="755">
        <v>149.68000000000004</v>
      </c>
    </row>
    <row r="196" spans="1:14" ht="14.4" customHeight="1" x14ac:dyDescent="0.3">
      <c r="A196" s="749" t="s">
        <v>562</v>
      </c>
      <c r="B196" s="750" t="s">
        <v>563</v>
      </c>
      <c r="C196" s="751" t="s">
        <v>581</v>
      </c>
      <c r="D196" s="752" t="s">
        <v>582</v>
      </c>
      <c r="E196" s="753">
        <v>50113001</v>
      </c>
      <c r="F196" s="752" t="s">
        <v>593</v>
      </c>
      <c r="G196" s="751" t="s">
        <v>594</v>
      </c>
      <c r="H196" s="751">
        <v>109844</v>
      </c>
      <c r="I196" s="751">
        <v>9844</v>
      </c>
      <c r="J196" s="751" t="s">
        <v>745</v>
      </c>
      <c r="K196" s="751" t="s">
        <v>747</v>
      </c>
      <c r="L196" s="754">
        <v>73.110000000000014</v>
      </c>
      <c r="M196" s="754">
        <v>1</v>
      </c>
      <c r="N196" s="755">
        <v>73.110000000000014</v>
      </c>
    </row>
    <row r="197" spans="1:14" ht="14.4" customHeight="1" x14ac:dyDescent="0.3">
      <c r="A197" s="749" t="s">
        <v>562</v>
      </c>
      <c r="B197" s="750" t="s">
        <v>563</v>
      </c>
      <c r="C197" s="751" t="s">
        <v>581</v>
      </c>
      <c r="D197" s="752" t="s">
        <v>582</v>
      </c>
      <c r="E197" s="753">
        <v>50113001</v>
      </c>
      <c r="F197" s="752" t="s">
        <v>593</v>
      </c>
      <c r="G197" s="751" t="s">
        <v>594</v>
      </c>
      <c r="H197" s="751">
        <v>191836</v>
      </c>
      <c r="I197" s="751">
        <v>91836</v>
      </c>
      <c r="J197" s="751" t="s">
        <v>745</v>
      </c>
      <c r="K197" s="751" t="s">
        <v>746</v>
      </c>
      <c r="L197" s="754">
        <v>44.669999999999995</v>
      </c>
      <c r="M197" s="754">
        <v>5</v>
      </c>
      <c r="N197" s="755">
        <v>223.34999999999997</v>
      </c>
    </row>
    <row r="198" spans="1:14" ht="14.4" customHeight="1" x14ac:dyDescent="0.3">
      <c r="A198" s="749" t="s">
        <v>562</v>
      </c>
      <c r="B198" s="750" t="s">
        <v>563</v>
      </c>
      <c r="C198" s="751" t="s">
        <v>581</v>
      </c>
      <c r="D198" s="752" t="s">
        <v>582</v>
      </c>
      <c r="E198" s="753">
        <v>50113001</v>
      </c>
      <c r="F198" s="752" t="s">
        <v>593</v>
      </c>
      <c r="G198" s="751" t="s">
        <v>594</v>
      </c>
      <c r="H198" s="751">
        <v>840155</v>
      </c>
      <c r="I198" s="751">
        <v>0</v>
      </c>
      <c r="J198" s="751" t="s">
        <v>756</v>
      </c>
      <c r="K198" s="751" t="s">
        <v>564</v>
      </c>
      <c r="L198" s="754">
        <v>63.67</v>
      </c>
      <c r="M198" s="754">
        <v>2</v>
      </c>
      <c r="N198" s="755">
        <v>127.34</v>
      </c>
    </row>
    <row r="199" spans="1:14" ht="14.4" customHeight="1" x14ac:dyDescent="0.3">
      <c r="A199" s="749" t="s">
        <v>562</v>
      </c>
      <c r="B199" s="750" t="s">
        <v>563</v>
      </c>
      <c r="C199" s="751" t="s">
        <v>581</v>
      </c>
      <c r="D199" s="752" t="s">
        <v>582</v>
      </c>
      <c r="E199" s="753">
        <v>50113013</v>
      </c>
      <c r="F199" s="752" t="s">
        <v>759</v>
      </c>
      <c r="G199" s="751" t="s">
        <v>614</v>
      </c>
      <c r="H199" s="751">
        <v>203097</v>
      </c>
      <c r="I199" s="751">
        <v>203097</v>
      </c>
      <c r="J199" s="751" t="s">
        <v>860</v>
      </c>
      <c r="K199" s="751" t="s">
        <v>861</v>
      </c>
      <c r="L199" s="754">
        <v>167.54000000000002</v>
      </c>
      <c r="M199" s="754">
        <v>2</v>
      </c>
      <c r="N199" s="755">
        <v>335.08000000000004</v>
      </c>
    </row>
    <row r="200" spans="1:14" ht="14.4" customHeight="1" x14ac:dyDescent="0.3">
      <c r="A200" s="749" t="s">
        <v>562</v>
      </c>
      <c r="B200" s="750" t="s">
        <v>563</v>
      </c>
      <c r="C200" s="751" t="s">
        <v>581</v>
      </c>
      <c r="D200" s="752" t="s">
        <v>582</v>
      </c>
      <c r="E200" s="753">
        <v>50113013</v>
      </c>
      <c r="F200" s="752" t="s">
        <v>759</v>
      </c>
      <c r="G200" s="751" t="s">
        <v>594</v>
      </c>
      <c r="H200" s="751">
        <v>108606</v>
      </c>
      <c r="I200" s="751">
        <v>108606</v>
      </c>
      <c r="J200" s="751" t="s">
        <v>767</v>
      </c>
      <c r="K200" s="751" t="s">
        <v>769</v>
      </c>
      <c r="L200" s="754">
        <v>73.534999999999997</v>
      </c>
      <c r="M200" s="754">
        <v>4</v>
      </c>
      <c r="N200" s="755">
        <v>294.14</v>
      </c>
    </row>
    <row r="201" spans="1:14" ht="14.4" customHeight="1" x14ac:dyDescent="0.3">
      <c r="A201" s="749" t="s">
        <v>562</v>
      </c>
      <c r="B201" s="750" t="s">
        <v>563</v>
      </c>
      <c r="C201" s="751" t="s">
        <v>581</v>
      </c>
      <c r="D201" s="752" t="s">
        <v>582</v>
      </c>
      <c r="E201" s="753">
        <v>50113013</v>
      </c>
      <c r="F201" s="752" t="s">
        <v>759</v>
      </c>
      <c r="G201" s="751" t="s">
        <v>614</v>
      </c>
      <c r="H201" s="751">
        <v>849655</v>
      </c>
      <c r="I201" s="751">
        <v>129836</v>
      </c>
      <c r="J201" s="751" t="s">
        <v>772</v>
      </c>
      <c r="K201" s="751" t="s">
        <v>773</v>
      </c>
      <c r="L201" s="754">
        <v>262.89999999999998</v>
      </c>
      <c r="M201" s="754">
        <v>1.6</v>
      </c>
      <c r="N201" s="755">
        <v>420.64</v>
      </c>
    </row>
    <row r="202" spans="1:14" ht="14.4" customHeight="1" x14ac:dyDescent="0.3">
      <c r="A202" s="749" t="s">
        <v>562</v>
      </c>
      <c r="B202" s="750" t="s">
        <v>563</v>
      </c>
      <c r="C202" s="751" t="s">
        <v>581</v>
      </c>
      <c r="D202" s="752" t="s">
        <v>582</v>
      </c>
      <c r="E202" s="753">
        <v>50113013</v>
      </c>
      <c r="F202" s="752" t="s">
        <v>759</v>
      </c>
      <c r="G202" s="751" t="s">
        <v>594</v>
      </c>
      <c r="H202" s="751">
        <v>844576</v>
      </c>
      <c r="I202" s="751">
        <v>100339</v>
      </c>
      <c r="J202" s="751" t="s">
        <v>775</v>
      </c>
      <c r="K202" s="751" t="s">
        <v>776</v>
      </c>
      <c r="L202" s="754">
        <v>97.607499999999987</v>
      </c>
      <c r="M202" s="754">
        <v>4</v>
      </c>
      <c r="N202" s="755">
        <v>390.42999999999995</v>
      </c>
    </row>
    <row r="203" spans="1:14" ht="14.4" customHeight="1" x14ac:dyDescent="0.3">
      <c r="A203" s="749" t="s">
        <v>562</v>
      </c>
      <c r="B203" s="750" t="s">
        <v>563</v>
      </c>
      <c r="C203" s="751" t="s">
        <v>581</v>
      </c>
      <c r="D203" s="752" t="s">
        <v>582</v>
      </c>
      <c r="E203" s="753">
        <v>50113013</v>
      </c>
      <c r="F203" s="752" t="s">
        <v>759</v>
      </c>
      <c r="G203" s="751" t="s">
        <v>594</v>
      </c>
      <c r="H203" s="751">
        <v>102427</v>
      </c>
      <c r="I203" s="751">
        <v>2427</v>
      </c>
      <c r="J203" s="751" t="s">
        <v>862</v>
      </c>
      <c r="K203" s="751" t="s">
        <v>863</v>
      </c>
      <c r="L203" s="754">
        <v>88.45999999999998</v>
      </c>
      <c r="M203" s="754">
        <v>1</v>
      </c>
      <c r="N203" s="755">
        <v>88.45999999999998</v>
      </c>
    </row>
    <row r="204" spans="1:14" ht="14.4" customHeight="1" x14ac:dyDescent="0.3">
      <c r="A204" s="749" t="s">
        <v>562</v>
      </c>
      <c r="B204" s="750" t="s">
        <v>563</v>
      </c>
      <c r="C204" s="751" t="s">
        <v>581</v>
      </c>
      <c r="D204" s="752" t="s">
        <v>582</v>
      </c>
      <c r="E204" s="753">
        <v>50113013</v>
      </c>
      <c r="F204" s="752" t="s">
        <v>759</v>
      </c>
      <c r="G204" s="751" t="s">
        <v>594</v>
      </c>
      <c r="H204" s="751">
        <v>101066</v>
      </c>
      <c r="I204" s="751">
        <v>1066</v>
      </c>
      <c r="J204" s="751" t="s">
        <v>777</v>
      </c>
      <c r="K204" s="751" t="s">
        <v>778</v>
      </c>
      <c r="L204" s="754">
        <v>57.42</v>
      </c>
      <c r="M204" s="754">
        <v>4</v>
      </c>
      <c r="N204" s="755">
        <v>229.68</v>
      </c>
    </row>
    <row r="205" spans="1:14" ht="14.4" customHeight="1" x14ac:dyDescent="0.3">
      <c r="A205" s="749" t="s">
        <v>562</v>
      </c>
      <c r="B205" s="750" t="s">
        <v>563</v>
      </c>
      <c r="C205" s="751" t="s">
        <v>581</v>
      </c>
      <c r="D205" s="752" t="s">
        <v>582</v>
      </c>
      <c r="E205" s="753">
        <v>50113013</v>
      </c>
      <c r="F205" s="752" t="s">
        <v>759</v>
      </c>
      <c r="G205" s="751" t="s">
        <v>594</v>
      </c>
      <c r="H205" s="751">
        <v>101076</v>
      </c>
      <c r="I205" s="751">
        <v>1076</v>
      </c>
      <c r="J205" s="751" t="s">
        <v>864</v>
      </c>
      <c r="K205" s="751" t="s">
        <v>730</v>
      </c>
      <c r="L205" s="754">
        <v>78.430000000000007</v>
      </c>
      <c r="M205" s="754">
        <v>2</v>
      </c>
      <c r="N205" s="755">
        <v>156.86000000000001</v>
      </c>
    </row>
    <row r="206" spans="1:14" ht="14.4" customHeight="1" x14ac:dyDescent="0.3">
      <c r="A206" s="749" t="s">
        <v>562</v>
      </c>
      <c r="B206" s="750" t="s">
        <v>563</v>
      </c>
      <c r="C206" s="751" t="s">
        <v>581</v>
      </c>
      <c r="D206" s="752" t="s">
        <v>582</v>
      </c>
      <c r="E206" s="753">
        <v>50113013</v>
      </c>
      <c r="F206" s="752" t="s">
        <v>759</v>
      </c>
      <c r="G206" s="751" t="s">
        <v>594</v>
      </c>
      <c r="H206" s="751">
        <v>101077</v>
      </c>
      <c r="I206" s="751">
        <v>1077</v>
      </c>
      <c r="J206" s="751" t="s">
        <v>865</v>
      </c>
      <c r="K206" s="751" t="s">
        <v>730</v>
      </c>
      <c r="L206" s="754">
        <v>59.600000000000009</v>
      </c>
      <c r="M206" s="754">
        <v>2</v>
      </c>
      <c r="N206" s="755">
        <v>119.20000000000002</v>
      </c>
    </row>
    <row r="207" spans="1:14" ht="14.4" customHeight="1" x14ac:dyDescent="0.3">
      <c r="A207" s="749" t="s">
        <v>562</v>
      </c>
      <c r="B207" s="750" t="s">
        <v>563</v>
      </c>
      <c r="C207" s="751" t="s">
        <v>581</v>
      </c>
      <c r="D207" s="752" t="s">
        <v>582</v>
      </c>
      <c r="E207" s="753">
        <v>50113013</v>
      </c>
      <c r="F207" s="752" t="s">
        <v>759</v>
      </c>
      <c r="G207" s="751" t="s">
        <v>594</v>
      </c>
      <c r="H207" s="751">
        <v>192359</v>
      </c>
      <c r="I207" s="751">
        <v>92359</v>
      </c>
      <c r="J207" s="751" t="s">
        <v>866</v>
      </c>
      <c r="K207" s="751" t="s">
        <v>867</v>
      </c>
      <c r="L207" s="754">
        <v>44.080000000000005</v>
      </c>
      <c r="M207" s="754">
        <v>82</v>
      </c>
      <c r="N207" s="755">
        <v>3614.5600000000004</v>
      </c>
    </row>
    <row r="208" spans="1:14" ht="14.4" customHeight="1" x14ac:dyDescent="0.3">
      <c r="A208" s="749" t="s">
        <v>562</v>
      </c>
      <c r="B208" s="750" t="s">
        <v>563</v>
      </c>
      <c r="C208" s="751" t="s">
        <v>581</v>
      </c>
      <c r="D208" s="752" t="s">
        <v>582</v>
      </c>
      <c r="E208" s="753">
        <v>50113013</v>
      </c>
      <c r="F208" s="752" t="s">
        <v>759</v>
      </c>
      <c r="G208" s="751" t="s">
        <v>594</v>
      </c>
      <c r="H208" s="751">
        <v>116600</v>
      </c>
      <c r="I208" s="751">
        <v>16600</v>
      </c>
      <c r="J208" s="751" t="s">
        <v>787</v>
      </c>
      <c r="K208" s="751" t="s">
        <v>789</v>
      </c>
      <c r="L208" s="754">
        <v>43.859999999999992</v>
      </c>
      <c r="M208" s="754">
        <v>520</v>
      </c>
      <c r="N208" s="755">
        <v>22807.199999999997</v>
      </c>
    </row>
    <row r="209" spans="1:14" ht="14.4" customHeight="1" x14ac:dyDescent="0.3">
      <c r="A209" s="749" t="s">
        <v>562</v>
      </c>
      <c r="B209" s="750" t="s">
        <v>563</v>
      </c>
      <c r="C209" s="751" t="s">
        <v>581</v>
      </c>
      <c r="D209" s="752" t="s">
        <v>582</v>
      </c>
      <c r="E209" s="753">
        <v>50113013</v>
      </c>
      <c r="F209" s="752" t="s">
        <v>759</v>
      </c>
      <c r="G209" s="751" t="s">
        <v>594</v>
      </c>
      <c r="H209" s="751">
        <v>117149</v>
      </c>
      <c r="I209" s="751">
        <v>17149</v>
      </c>
      <c r="J209" s="751" t="s">
        <v>787</v>
      </c>
      <c r="K209" s="751" t="s">
        <v>788</v>
      </c>
      <c r="L209" s="754">
        <v>163.32000000000002</v>
      </c>
      <c r="M209" s="754">
        <v>2</v>
      </c>
      <c r="N209" s="755">
        <v>326.64000000000004</v>
      </c>
    </row>
    <row r="210" spans="1:14" ht="14.4" customHeight="1" x14ac:dyDescent="0.3">
      <c r="A210" s="749" t="s">
        <v>562</v>
      </c>
      <c r="B210" s="750" t="s">
        <v>563</v>
      </c>
      <c r="C210" s="751" t="s">
        <v>581</v>
      </c>
      <c r="D210" s="752" t="s">
        <v>582</v>
      </c>
      <c r="E210" s="753">
        <v>50113013</v>
      </c>
      <c r="F210" s="752" t="s">
        <v>759</v>
      </c>
      <c r="G210" s="751" t="s">
        <v>614</v>
      </c>
      <c r="H210" s="751">
        <v>166265</v>
      </c>
      <c r="I210" s="751">
        <v>166265</v>
      </c>
      <c r="J210" s="751" t="s">
        <v>868</v>
      </c>
      <c r="K210" s="751" t="s">
        <v>869</v>
      </c>
      <c r="L210" s="754">
        <v>33.39</v>
      </c>
      <c r="M210" s="754">
        <v>2</v>
      </c>
      <c r="N210" s="755">
        <v>66.78</v>
      </c>
    </row>
    <row r="211" spans="1:14" ht="14.4" customHeight="1" x14ac:dyDescent="0.3">
      <c r="A211" s="749" t="s">
        <v>562</v>
      </c>
      <c r="B211" s="750" t="s">
        <v>563</v>
      </c>
      <c r="C211" s="751" t="s">
        <v>584</v>
      </c>
      <c r="D211" s="752" t="s">
        <v>585</v>
      </c>
      <c r="E211" s="753">
        <v>50113001</v>
      </c>
      <c r="F211" s="752" t="s">
        <v>593</v>
      </c>
      <c r="G211" s="751" t="s">
        <v>594</v>
      </c>
      <c r="H211" s="751">
        <v>207342</v>
      </c>
      <c r="I211" s="751">
        <v>9999999</v>
      </c>
      <c r="J211" s="751" t="s">
        <v>870</v>
      </c>
      <c r="K211" s="751" t="s">
        <v>871</v>
      </c>
      <c r="L211" s="754">
        <v>16906.45</v>
      </c>
      <c r="M211" s="754">
        <v>1.6</v>
      </c>
      <c r="N211" s="755">
        <v>27050.320000000003</v>
      </c>
    </row>
    <row r="212" spans="1:14" ht="14.4" customHeight="1" x14ac:dyDescent="0.3">
      <c r="A212" s="749" t="s">
        <v>562</v>
      </c>
      <c r="B212" s="750" t="s">
        <v>563</v>
      </c>
      <c r="C212" s="751" t="s">
        <v>584</v>
      </c>
      <c r="D212" s="752" t="s">
        <v>585</v>
      </c>
      <c r="E212" s="753">
        <v>50113001</v>
      </c>
      <c r="F212" s="752" t="s">
        <v>593</v>
      </c>
      <c r="G212" s="751" t="s">
        <v>594</v>
      </c>
      <c r="H212" s="751">
        <v>221563</v>
      </c>
      <c r="I212" s="751">
        <v>221563</v>
      </c>
      <c r="J212" s="751" t="s">
        <v>872</v>
      </c>
      <c r="K212" s="751" t="s">
        <v>871</v>
      </c>
      <c r="L212" s="754">
        <v>16906.45</v>
      </c>
      <c r="M212" s="754">
        <v>0.4</v>
      </c>
      <c r="N212" s="755">
        <v>6762.5800000000008</v>
      </c>
    </row>
    <row r="213" spans="1:14" ht="14.4" customHeight="1" x14ac:dyDescent="0.3">
      <c r="A213" s="749" t="s">
        <v>562</v>
      </c>
      <c r="B213" s="750" t="s">
        <v>563</v>
      </c>
      <c r="C213" s="751" t="s">
        <v>584</v>
      </c>
      <c r="D213" s="752" t="s">
        <v>585</v>
      </c>
      <c r="E213" s="753">
        <v>50113001</v>
      </c>
      <c r="F213" s="752" t="s">
        <v>593</v>
      </c>
      <c r="G213" s="751" t="s">
        <v>594</v>
      </c>
      <c r="H213" s="751">
        <v>162320</v>
      </c>
      <c r="I213" s="751">
        <v>62320</v>
      </c>
      <c r="J213" s="751" t="s">
        <v>873</v>
      </c>
      <c r="K213" s="751" t="s">
        <v>874</v>
      </c>
      <c r="L213" s="754">
        <v>75.959999999999994</v>
      </c>
      <c r="M213" s="754">
        <v>1</v>
      </c>
      <c r="N213" s="755">
        <v>75.959999999999994</v>
      </c>
    </row>
    <row r="214" spans="1:14" ht="14.4" customHeight="1" x14ac:dyDescent="0.3">
      <c r="A214" s="749" t="s">
        <v>562</v>
      </c>
      <c r="B214" s="750" t="s">
        <v>563</v>
      </c>
      <c r="C214" s="751" t="s">
        <v>584</v>
      </c>
      <c r="D214" s="752" t="s">
        <v>585</v>
      </c>
      <c r="E214" s="753">
        <v>50113001</v>
      </c>
      <c r="F214" s="752" t="s">
        <v>593</v>
      </c>
      <c r="G214" s="751" t="s">
        <v>594</v>
      </c>
      <c r="H214" s="751">
        <v>162316</v>
      </c>
      <c r="I214" s="751">
        <v>62316</v>
      </c>
      <c r="J214" s="751" t="s">
        <v>875</v>
      </c>
      <c r="K214" s="751" t="s">
        <v>876</v>
      </c>
      <c r="L214" s="754">
        <v>152.67999999999998</v>
      </c>
      <c r="M214" s="754">
        <v>1</v>
      </c>
      <c r="N214" s="755">
        <v>152.67999999999998</v>
      </c>
    </row>
    <row r="215" spans="1:14" ht="14.4" customHeight="1" x14ac:dyDescent="0.3">
      <c r="A215" s="749" t="s">
        <v>562</v>
      </c>
      <c r="B215" s="750" t="s">
        <v>563</v>
      </c>
      <c r="C215" s="751" t="s">
        <v>584</v>
      </c>
      <c r="D215" s="752" t="s">
        <v>585</v>
      </c>
      <c r="E215" s="753">
        <v>50113001</v>
      </c>
      <c r="F215" s="752" t="s">
        <v>593</v>
      </c>
      <c r="G215" s="751" t="s">
        <v>614</v>
      </c>
      <c r="H215" s="751">
        <v>190044</v>
      </c>
      <c r="I215" s="751">
        <v>90044</v>
      </c>
      <c r="J215" s="751" t="s">
        <v>633</v>
      </c>
      <c r="K215" s="751" t="s">
        <v>634</v>
      </c>
      <c r="L215" s="754">
        <v>24.260000000000009</v>
      </c>
      <c r="M215" s="754">
        <v>21</v>
      </c>
      <c r="N215" s="755">
        <v>509.46000000000015</v>
      </c>
    </row>
    <row r="216" spans="1:14" ht="14.4" customHeight="1" x14ac:dyDescent="0.3">
      <c r="A216" s="749" t="s">
        <v>562</v>
      </c>
      <c r="B216" s="750" t="s">
        <v>563</v>
      </c>
      <c r="C216" s="751" t="s">
        <v>584</v>
      </c>
      <c r="D216" s="752" t="s">
        <v>585</v>
      </c>
      <c r="E216" s="753">
        <v>50113001</v>
      </c>
      <c r="F216" s="752" t="s">
        <v>593</v>
      </c>
      <c r="G216" s="751" t="s">
        <v>594</v>
      </c>
      <c r="H216" s="751">
        <v>154539</v>
      </c>
      <c r="I216" s="751">
        <v>54539</v>
      </c>
      <c r="J216" s="751" t="s">
        <v>877</v>
      </c>
      <c r="K216" s="751" t="s">
        <v>878</v>
      </c>
      <c r="L216" s="754">
        <v>60.21</v>
      </c>
      <c r="M216" s="754">
        <v>3</v>
      </c>
      <c r="N216" s="755">
        <v>180.63</v>
      </c>
    </row>
    <row r="217" spans="1:14" ht="14.4" customHeight="1" x14ac:dyDescent="0.3">
      <c r="A217" s="749" t="s">
        <v>562</v>
      </c>
      <c r="B217" s="750" t="s">
        <v>563</v>
      </c>
      <c r="C217" s="751" t="s">
        <v>584</v>
      </c>
      <c r="D217" s="752" t="s">
        <v>585</v>
      </c>
      <c r="E217" s="753">
        <v>50113001</v>
      </c>
      <c r="F217" s="752" t="s">
        <v>593</v>
      </c>
      <c r="G217" s="751" t="s">
        <v>594</v>
      </c>
      <c r="H217" s="751">
        <v>51366</v>
      </c>
      <c r="I217" s="751">
        <v>51366</v>
      </c>
      <c r="J217" s="751" t="s">
        <v>685</v>
      </c>
      <c r="K217" s="751" t="s">
        <v>688</v>
      </c>
      <c r="L217" s="754">
        <v>171.6</v>
      </c>
      <c r="M217" s="754">
        <v>5</v>
      </c>
      <c r="N217" s="755">
        <v>858</v>
      </c>
    </row>
    <row r="218" spans="1:14" ht="14.4" customHeight="1" x14ac:dyDescent="0.3">
      <c r="A218" s="749" t="s">
        <v>562</v>
      </c>
      <c r="B218" s="750" t="s">
        <v>563</v>
      </c>
      <c r="C218" s="751" t="s">
        <v>587</v>
      </c>
      <c r="D218" s="752" t="s">
        <v>588</v>
      </c>
      <c r="E218" s="753">
        <v>50113001</v>
      </c>
      <c r="F218" s="752" t="s">
        <v>593</v>
      </c>
      <c r="G218" s="751" t="s">
        <v>594</v>
      </c>
      <c r="H218" s="751">
        <v>991011</v>
      </c>
      <c r="I218" s="751">
        <v>0</v>
      </c>
      <c r="J218" s="751" t="s">
        <v>879</v>
      </c>
      <c r="K218" s="751" t="s">
        <v>564</v>
      </c>
      <c r="L218" s="754">
        <v>0.01</v>
      </c>
      <c r="M218" s="754">
        <v>16</v>
      </c>
      <c r="N218" s="755">
        <v>0.16</v>
      </c>
    </row>
    <row r="219" spans="1:14" ht="14.4" customHeight="1" x14ac:dyDescent="0.3">
      <c r="A219" s="749" t="s">
        <v>562</v>
      </c>
      <c r="B219" s="750" t="s">
        <v>563</v>
      </c>
      <c r="C219" s="751" t="s">
        <v>587</v>
      </c>
      <c r="D219" s="752" t="s">
        <v>588</v>
      </c>
      <c r="E219" s="753">
        <v>50113001</v>
      </c>
      <c r="F219" s="752" t="s">
        <v>593</v>
      </c>
      <c r="G219" s="751" t="s">
        <v>594</v>
      </c>
      <c r="H219" s="751">
        <v>202701</v>
      </c>
      <c r="I219" s="751">
        <v>202701</v>
      </c>
      <c r="J219" s="751" t="s">
        <v>597</v>
      </c>
      <c r="K219" s="751" t="s">
        <v>790</v>
      </c>
      <c r="L219" s="754">
        <v>136.87000000000003</v>
      </c>
      <c r="M219" s="754">
        <v>2</v>
      </c>
      <c r="N219" s="755">
        <v>273.74000000000007</v>
      </c>
    </row>
    <row r="220" spans="1:14" ht="14.4" customHeight="1" x14ac:dyDescent="0.3">
      <c r="A220" s="749" t="s">
        <v>562</v>
      </c>
      <c r="B220" s="750" t="s">
        <v>563</v>
      </c>
      <c r="C220" s="751" t="s">
        <v>587</v>
      </c>
      <c r="D220" s="752" t="s">
        <v>588</v>
      </c>
      <c r="E220" s="753">
        <v>50113001</v>
      </c>
      <c r="F220" s="752" t="s">
        <v>593</v>
      </c>
      <c r="G220" s="751" t="s">
        <v>594</v>
      </c>
      <c r="H220" s="751">
        <v>153200</v>
      </c>
      <c r="I220" s="751">
        <v>53200</v>
      </c>
      <c r="J220" s="751" t="s">
        <v>880</v>
      </c>
      <c r="K220" s="751" t="s">
        <v>881</v>
      </c>
      <c r="L220" s="754">
        <v>52.359999999999992</v>
      </c>
      <c r="M220" s="754">
        <v>1</v>
      </c>
      <c r="N220" s="755">
        <v>52.359999999999992</v>
      </c>
    </row>
    <row r="221" spans="1:14" ht="14.4" customHeight="1" x14ac:dyDescent="0.3">
      <c r="A221" s="749" t="s">
        <v>562</v>
      </c>
      <c r="B221" s="750" t="s">
        <v>563</v>
      </c>
      <c r="C221" s="751" t="s">
        <v>587</v>
      </c>
      <c r="D221" s="752" t="s">
        <v>588</v>
      </c>
      <c r="E221" s="753">
        <v>50113001</v>
      </c>
      <c r="F221" s="752" t="s">
        <v>593</v>
      </c>
      <c r="G221" s="751" t="s">
        <v>594</v>
      </c>
      <c r="H221" s="751">
        <v>176954</v>
      </c>
      <c r="I221" s="751">
        <v>176954</v>
      </c>
      <c r="J221" s="751" t="s">
        <v>882</v>
      </c>
      <c r="K221" s="751" t="s">
        <v>883</v>
      </c>
      <c r="L221" s="754">
        <v>94.3</v>
      </c>
      <c r="M221" s="754">
        <v>1</v>
      </c>
      <c r="N221" s="755">
        <v>94.3</v>
      </c>
    </row>
    <row r="222" spans="1:14" ht="14.4" customHeight="1" x14ac:dyDescent="0.3">
      <c r="A222" s="749" t="s">
        <v>562</v>
      </c>
      <c r="B222" s="750" t="s">
        <v>563</v>
      </c>
      <c r="C222" s="751" t="s">
        <v>587</v>
      </c>
      <c r="D222" s="752" t="s">
        <v>588</v>
      </c>
      <c r="E222" s="753">
        <v>50113001</v>
      </c>
      <c r="F222" s="752" t="s">
        <v>593</v>
      </c>
      <c r="G222" s="751" t="s">
        <v>594</v>
      </c>
      <c r="H222" s="751">
        <v>189244</v>
      </c>
      <c r="I222" s="751">
        <v>89244</v>
      </c>
      <c r="J222" s="751" t="s">
        <v>884</v>
      </c>
      <c r="K222" s="751" t="s">
        <v>885</v>
      </c>
      <c r="L222" s="754">
        <v>20.759999999999998</v>
      </c>
      <c r="M222" s="754">
        <v>380</v>
      </c>
      <c r="N222" s="755">
        <v>7888.7999999999993</v>
      </c>
    </row>
    <row r="223" spans="1:14" ht="14.4" customHeight="1" x14ac:dyDescent="0.3">
      <c r="A223" s="749" t="s">
        <v>562</v>
      </c>
      <c r="B223" s="750" t="s">
        <v>563</v>
      </c>
      <c r="C223" s="751" t="s">
        <v>587</v>
      </c>
      <c r="D223" s="752" t="s">
        <v>588</v>
      </c>
      <c r="E223" s="753">
        <v>50113001</v>
      </c>
      <c r="F223" s="752" t="s">
        <v>593</v>
      </c>
      <c r="G223" s="751" t="s">
        <v>594</v>
      </c>
      <c r="H223" s="751">
        <v>110555</v>
      </c>
      <c r="I223" s="751">
        <v>10555</v>
      </c>
      <c r="J223" s="751" t="s">
        <v>886</v>
      </c>
      <c r="K223" s="751" t="s">
        <v>887</v>
      </c>
      <c r="L223" s="754">
        <v>0</v>
      </c>
      <c r="M223" s="754">
        <v>0</v>
      </c>
      <c r="N223" s="755">
        <v>-2.2737367544323206E-13</v>
      </c>
    </row>
    <row r="224" spans="1:14" ht="14.4" customHeight="1" x14ac:dyDescent="0.3">
      <c r="A224" s="749" t="s">
        <v>562</v>
      </c>
      <c r="B224" s="750" t="s">
        <v>563</v>
      </c>
      <c r="C224" s="751" t="s">
        <v>587</v>
      </c>
      <c r="D224" s="752" t="s">
        <v>588</v>
      </c>
      <c r="E224" s="753">
        <v>50113001</v>
      </c>
      <c r="F224" s="752" t="s">
        <v>593</v>
      </c>
      <c r="G224" s="751" t="s">
        <v>594</v>
      </c>
      <c r="H224" s="751">
        <v>173396</v>
      </c>
      <c r="I224" s="751">
        <v>173396</v>
      </c>
      <c r="J224" s="751" t="s">
        <v>794</v>
      </c>
      <c r="K224" s="751" t="s">
        <v>795</v>
      </c>
      <c r="L224" s="754">
        <v>800.82000000000028</v>
      </c>
      <c r="M224" s="754">
        <v>26</v>
      </c>
      <c r="N224" s="755">
        <v>20821.320000000007</v>
      </c>
    </row>
    <row r="225" spans="1:14" ht="14.4" customHeight="1" x14ac:dyDescent="0.3">
      <c r="A225" s="749" t="s">
        <v>562</v>
      </c>
      <c r="B225" s="750" t="s">
        <v>563</v>
      </c>
      <c r="C225" s="751" t="s">
        <v>587</v>
      </c>
      <c r="D225" s="752" t="s">
        <v>588</v>
      </c>
      <c r="E225" s="753">
        <v>50113001</v>
      </c>
      <c r="F225" s="752" t="s">
        <v>593</v>
      </c>
      <c r="G225" s="751" t="s">
        <v>594</v>
      </c>
      <c r="H225" s="751">
        <v>112892</v>
      </c>
      <c r="I225" s="751">
        <v>12892</v>
      </c>
      <c r="J225" s="751" t="s">
        <v>607</v>
      </c>
      <c r="K225" s="751" t="s">
        <v>608</v>
      </c>
      <c r="L225" s="754">
        <v>103.31999999999998</v>
      </c>
      <c r="M225" s="754">
        <v>2</v>
      </c>
      <c r="N225" s="755">
        <v>206.63999999999996</v>
      </c>
    </row>
    <row r="226" spans="1:14" ht="14.4" customHeight="1" x14ac:dyDescent="0.3">
      <c r="A226" s="749" t="s">
        <v>562</v>
      </c>
      <c r="B226" s="750" t="s">
        <v>563</v>
      </c>
      <c r="C226" s="751" t="s">
        <v>587</v>
      </c>
      <c r="D226" s="752" t="s">
        <v>588</v>
      </c>
      <c r="E226" s="753">
        <v>50113001</v>
      </c>
      <c r="F226" s="752" t="s">
        <v>593</v>
      </c>
      <c r="G226" s="751" t="s">
        <v>594</v>
      </c>
      <c r="H226" s="751">
        <v>112891</v>
      </c>
      <c r="I226" s="751">
        <v>12891</v>
      </c>
      <c r="J226" s="751" t="s">
        <v>607</v>
      </c>
      <c r="K226" s="751" t="s">
        <v>888</v>
      </c>
      <c r="L226" s="754">
        <v>57.770000000000017</v>
      </c>
      <c r="M226" s="754">
        <v>2</v>
      </c>
      <c r="N226" s="755">
        <v>115.54000000000003</v>
      </c>
    </row>
    <row r="227" spans="1:14" ht="14.4" customHeight="1" x14ac:dyDescent="0.3">
      <c r="A227" s="749" t="s">
        <v>562</v>
      </c>
      <c r="B227" s="750" t="s">
        <v>563</v>
      </c>
      <c r="C227" s="751" t="s">
        <v>587</v>
      </c>
      <c r="D227" s="752" t="s">
        <v>588</v>
      </c>
      <c r="E227" s="753">
        <v>50113001</v>
      </c>
      <c r="F227" s="752" t="s">
        <v>593</v>
      </c>
      <c r="G227" s="751" t="s">
        <v>594</v>
      </c>
      <c r="H227" s="751">
        <v>140274</v>
      </c>
      <c r="I227" s="751">
        <v>40274</v>
      </c>
      <c r="J227" s="751" t="s">
        <v>889</v>
      </c>
      <c r="K227" s="751" t="s">
        <v>890</v>
      </c>
      <c r="L227" s="754">
        <v>87.57</v>
      </c>
      <c r="M227" s="754">
        <v>1</v>
      </c>
      <c r="N227" s="755">
        <v>87.57</v>
      </c>
    </row>
    <row r="228" spans="1:14" ht="14.4" customHeight="1" x14ac:dyDescent="0.3">
      <c r="A228" s="749" t="s">
        <v>562</v>
      </c>
      <c r="B228" s="750" t="s">
        <v>563</v>
      </c>
      <c r="C228" s="751" t="s">
        <v>587</v>
      </c>
      <c r="D228" s="752" t="s">
        <v>588</v>
      </c>
      <c r="E228" s="753">
        <v>50113001</v>
      </c>
      <c r="F228" s="752" t="s">
        <v>593</v>
      </c>
      <c r="G228" s="751" t="s">
        <v>594</v>
      </c>
      <c r="H228" s="751">
        <v>162320</v>
      </c>
      <c r="I228" s="751">
        <v>62320</v>
      </c>
      <c r="J228" s="751" t="s">
        <v>873</v>
      </c>
      <c r="K228" s="751" t="s">
        <v>874</v>
      </c>
      <c r="L228" s="754">
        <v>75.960000000000008</v>
      </c>
      <c r="M228" s="754">
        <v>4</v>
      </c>
      <c r="N228" s="755">
        <v>303.84000000000003</v>
      </c>
    </row>
    <row r="229" spans="1:14" ht="14.4" customHeight="1" x14ac:dyDescent="0.3">
      <c r="A229" s="749" t="s">
        <v>562</v>
      </c>
      <c r="B229" s="750" t="s">
        <v>563</v>
      </c>
      <c r="C229" s="751" t="s">
        <v>587</v>
      </c>
      <c r="D229" s="752" t="s">
        <v>588</v>
      </c>
      <c r="E229" s="753">
        <v>50113001</v>
      </c>
      <c r="F229" s="752" t="s">
        <v>593</v>
      </c>
      <c r="G229" s="751" t="s">
        <v>594</v>
      </c>
      <c r="H229" s="751">
        <v>231703</v>
      </c>
      <c r="I229" s="751">
        <v>231703</v>
      </c>
      <c r="J229" s="751" t="s">
        <v>891</v>
      </c>
      <c r="K229" s="751" t="s">
        <v>892</v>
      </c>
      <c r="L229" s="754">
        <v>94.11</v>
      </c>
      <c r="M229" s="754">
        <v>5</v>
      </c>
      <c r="N229" s="755">
        <v>470.55</v>
      </c>
    </row>
    <row r="230" spans="1:14" ht="14.4" customHeight="1" x14ac:dyDescent="0.3">
      <c r="A230" s="749" t="s">
        <v>562</v>
      </c>
      <c r="B230" s="750" t="s">
        <v>563</v>
      </c>
      <c r="C230" s="751" t="s">
        <v>587</v>
      </c>
      <c r="D230" s="752" t="s">
        <v>588</v>
      </c>
      <c r="E230" s="753">
        <v>50113001</v>
      </c>
      <c r="F230" s="752" t="s">
        <v>593</v>
      </c>
      <c r="G230" s="751" t="s">
        <v>614</v>
      </c>
      <c r="H230" s="751">
        <v>183974</v>
      </c>
      <c r="I230" s="751">
        <v>83974</v>
      </c>
      <c r="J230" s="751" t="s">
        <v>891</v>
      </c>
      <c r="K230" s="751" t="s">
        <v>892</v>
      </c>
      <c r="L230" s="754">
        <v>88.45</v>
      </c>
      <c r="M230" s="754">
        <v>6</v>
      </c>
      <c r="N230" s="755">
        <v>530.70000000000005</v>
      </c>
    </row>
    <row r="231" spans="1:14" ht="14.4" customHeight="1" x14ac:dyDescent="0.3">
      <c r="A231" s="749" t="s">
        <v>562</v>
      </c>
      <c r="B231" s="750" t="s">
        <v>563</v>
      </c>
      <c r="C231" s="751" t="s">
        <v>587</v>
      </c>
      <c r="D231" s="752" t="s">
        <v>588</v>
      </c>
      <c r="E231" s="753">
        <v>50113001</v>
      </c>
      <c r="F231" s="752" t="s">
        <v>593</v>
      </c>
      <c r="G231" s="751" t="s">
        <v>594</v>
      </c>
      <c r="H231" s="751">
        <v>231696</v>
      </c>
      <c r="I231" s="751">
        <v>231696</v>
      </c>
      <c r="J231" s="751" t="s">
        <v>798</v>
      </c>
      <c r="K231" s="751" t="s">
        <v>893</v>
      </c>
      <c r="L231" s="754">
        <v>207.43999999999997</v>
      </c>
      <c r="M231" s="754">
        <v>3</v>
      </c>
      <c r="N231" s="755">
        <v>622.31999999999994</v>
      </c>
    </row>
    <row r="232" spans="1:14" ht="14.4" customHeight="1" x14ac:dyDescent="0.3">
      <c r="A232" s="749" t="s">
        <v>562</v>
      </c>
      <c r="B232" s="750" t="s">
        <v>563</v>
      </c>
      <c r="C232" s="751" t="s">
        <v>587</v>
      </c>
      <c r="D232" s="752" t="s">
        <v>588</v>
      </c>
      <c r="E232" s="753">
        <v>50113001</v>
      </c>
      <c r="F232" s="752" t="s">
        <v>593</v>
      </c>
      <c r="G232" s="751" t="s">
        <v>594</v>
      </c>
      <c r="H232" s="751">
        <v>993603</v>
      </c>
      <c r="I232" s="751">
        <v>0</v>
      </c>
      <c r="J232" s="751" t="s">
        <v>609</v>
      </c>
      <c r="K232" s="751" t="s">
        <v>564</v>
      </c>
      <c r="L232" s="754">
        <v>178.41000000000005</v>
      </c>
      <c r="M232" s="754">
        <v>12</v>
      </c>
      <c r="N232" s="755">
        <v>2140.9200000000005</v>
      </c>
    </row>
    <row r="233" spans="1:14" ht="14.4" customHeight="1" x14ac:dyDescent="0.3">
      <c r="A233" s="749" t="s">
        <v>562</v>
      </c>
      <c r="B233" s="750" t="s">
        <v>563</v>
      </c>
      <c r="C233" s="751" t="s">
        <v>587</v>
      </c>
      <c r="D233" s="752" t="s">
        <v>588</v>
      </c>
      <c r="E233" s="753">
        <v>50113001</v>
      </c>
      <c r="F233" s="752" t="s">
        <v>593</v>
      </c>
      <c r="G233" s="751" t="s">
        <v>594</v>
      </c>
      <c r="H233" s="751">
        <v>203954</v>
      </c>
      <c r="I233" s="751">
        <v>203954</v>
      </c>
      <c r="J233" s="751" t="s">
        <v>612</v>
      </c>
      <c r="K233" s="751" t="s">
        <v>613</v>
      </c>
      <c r="L233" s="754">
        <v>92.40000000000002</v>
      </c>
      <c r="M233" s="754">
        <v>3</v>
      </c>
      <c r="N233" s="755">
        <v>277.20000000000005</v>
      </c>
    </row>
    <row r="234" spans="1:14" ht="14.4" customHeight="1" x14ac:dyDescent="0.3">
      <c r="A234" s="749" t="s">
        <v>562</v>
      </c>
      <c r="B234" s="750" t="s">
        <v>563</v>
      </c>
      <c r="C234" s="751" t="s">
        <v>587</v>
      </c>
      <c r="D234" s="752" t="s">
        <v>588</v>
      </c>
      <c r="E234" s="753">
        <v>50113001</v>
      </c>
      <c r="F234" s="752" t="s">
        <v>593</v>
      </c>
      <c r="G234" s="751" t="s">
        <v>614</v>
      </c>
      <c r="H234" s="751">
        <v>158716</v>
      </c>
      <c r="I234" s="751">
        <v>158716</v>
      </c>
      <c r="J234" s="751" t="s">
        <v>894</v>
      </c>
      <c r="K234" s="751" t="s">
        <v>895</v>
      </c>
      <c r="L234" s="754">
        <v>174.44999999999996</v>
      </c>
      <c r="M234" s="754">
        <v>1</v>
      </c>
      <c r="N234" s="755">
        <v>174.44999999999996</v>
      </c>
    </row>
    <row r="235" spans="1:14" ht="14.4" customHeight="1" x14ac:dyDescent="0.3">
      <c r="A235" s="749" t="s">
        <v>562</v>
      </c>
      <c r="B235" s="750" t="s">
        <v>563</v>
      </c>
      <c r="C235" s="751" t="s">
        <v>587</v>
      </c>
      <c r="D235" s="752" t="s">
        <v>588</v>
      </c>
      <c r="E235" s="753">
        <v>50113001</v>
      </c>
      <c r="F235" s="752" t="s">
        <v>593</v>
      </c>
      <c r="G235" s="751" t="s">
        <v>594</v>
      </c>
      <c r="H235" s="751">
        <v>215582</v>
      </c>
      <c r="I235" s="751">
        <v>215582</v>
      </c>
      <c r="J235" s="751" t="s">
        <v>896</v>
      </c>
      <c r="K235" s="751" t="s">
        <v>897</v>
      </c>
      <c r="L235" s="754">
        <v>35.661875000000002</v>
      </c>
      <c r="M235" s="754">
        <v>16</v>
      </c>
      <c r="N235" s="755">
        <v>570.59</v>
      </c>
    </row>
    <row r="236" spans="1:14" ht="14.4" customHeight="1" x14ac:dyDescent="0.3">
      <c r="A236" s="749" t="s">
        <v>562</v>
      </c>
      <c r="B236" s="750" t="s">
        <v>563</v>
      </c>
      <c r="C236" s="751" t="s">
        <v>587</v>
      </c>
      <c r="D236" s="752" t="s">
        <v>588</v>
      </c>
      <c r="E236" s="753">
        <v>50113001</v>
      </c>
      <c r="F236" s="752" t="s">
        <v>593</v>
      </c>
      <c r="G236" s="751" t="s">
        <v>594</v>
      </c>
      <c r="H236" s="751">
        <v>182977</v>
      </c>
      <c r="I236" s="751">
        <v>182977</v>
      </c>
      <c r="J236" s="751" t="s">
        <v>621</v>
      </c>
      <c r="K236" s="751" t="s">
        <v>622</v>
      </c>
      <c r="L236" s="754">
        <v>145.86000000000001</v>
      </c>
      <c r="M236" s="754">
        <v>4</v>
      </c>
      <c r="N236" s="755">
        <v>583.44000000000005</v>
      </c>
    </row>
    <row r="237" spans="1:14" ht="14.4" customHeight="1" x14ac:dyDescent="0.3">
      <c r="A237" s="749" t="s">
        <v>562</v>
      </c>
      <c r="B237" s="750" t="s">
        <v>563</v>
      </c>
      <c r="C237" s="751" t="s">
        <v>587</v>
      </c>
      <c r="D237" s="752" t="s">
        <v>588</v>
      </c>
      <c r="E237" s="753">
        <v>50113001</v>
      </c>
      <c r="F237" s="752" t="s">
        <v>593</v>
      </c>
      <c r="G237" s="751" t="s">
        <v>594</v>
      </c>
      <c r="H237" s="751">
        <v>145981</v>
      </c>
      <c r="I237" s="751">
        <v>45981</v>
      </c>
      <c r="J237" s="751" t="s">
        <v>898</v>
      </c>
      <c r="K237" s="751" t="s">
        <v>899</v>
      </c>
      <c r="L237" s="754">
        <v>1704.5600000000002</v>
      </c>
      <c r="M237" s="754">
        <v>3</v>
      </c>
      <c r="N237" s="755">
        <v>5113.68</v>
      </c>
    </row>
    <row r="238" spans="1:14" ht="14.4" customHeight="1" x14ac:dyDescent="0.3">
      <c r="A238" s="749" t="s">
        <v>562</v>
      </c>
      <c r="B238" s="750" t="s">
        <v>563</v>
      </c>
      <c r="C238" s="751" t="s">
        <v>587</v>
      </c>
      <c r="D238" s="752" t="s">
        <v>588</v>
      </c>
      <c r="E238" s="753">
        <v>50113001</v>
      </c>
      <c r="F238" s="752" t="s">
        <v>593</v>
      </c>
      <c r="G238" s="751" t="s">
        <v>594</v>
      </c>
      <c r="H238" s="751">
        <v>230409</v>
      </c>
      <c r="I238" s="751">
        <v>230409</v>
      </c>
      <c r="J238" s="751" t="s">
        <v>623</v>
      </c>
      <c r="K238" s="751" t="s">
        <v>624</v>
      </c>
      <c r="L238" s="754">
        <v>19.893333333333331</v>
      </c>
      <c r="M238" s="754">
        <v>3</v>
      </c>
      <c r="N238" s="755">
        <v>59.679999999999993</v>
      </c>
    </row>
    <row r="239" spans="1:14" ht="14.4" customHeight="1" x14ac:dyDescent="0.3">
      <c r="A239" s="749" t="s">
        <v>562</v>
      </c>
      <c r="B239" s="750" t="s">
        <v>563</v>
      </c>
      <c r="C239" s="751" t="s">
        <v>587</v>
      </c>
      <c r="D239" s="752" t="s">
        <v>588</v>
      </c>
      <c r="E239" s="753">
        <v>50113001</v>
      </c>
      <c r="F239" s="752" t="s">
        <v>593</v>
      </c>
      <c r="G239" s="751" t="s">
        <v>594</v>
      </c>
      <c r="H239" s="751">
        <v>230415</v>
      </c>
      <c r="I239" s="751">
        <v>230415</v>
      </c>
      <c r="J239" s="751" t="s">
        <v>900</v>
      </c>
      <c r="K239" s="751" t="s">
        <v>901</v>
      </c>
      <c r="L239" s="754">
        <v>27.089999999999996</v>
      </c>
      <c r="M239" s="754">
        <v>1</v>
      </c>
      <c r="N239" s="755">
        <v>27.089999999999996</v>
      </c>
    </row>
    <row r="240" spans="1:14" ht="14.4" customHeight="1" x14ac:dyDescent="0.3">
      <c r="A240" s="749" t="s">
        <v>562</v>
      </c>
      <c r="B240" s="750" t="s">
        <v>563</v>
      </c>
      <c r="C240" s="751" t="s">
        <v>587</v>
      </c>
      <c r="D240" s="752" t="s">
        <v>588</v>
      </c>
      <c r="E240" s="753">
        <v>50113001</v>
      </c>
      <c r="F240" s="752" t="s">
        <v>593</v>
      </c>
      <c r="G240" s="751" t="s">
        <v>614</v>
      </c>
      <c r="H240" s="751">
        <v>214427</v>
      </c>
      <c r="I240" s="751">
        <v>214427</v>
      </c>
      <c r="J240" s="751" t="s">
        <v>802</v>
      </c>
      <c r="K240" s="751" t="s">
        <v>803</v>
      </c>
      <c r="L240" s="754">
        <v>16.581250000000001</v>
      </c>
      <c r="M240" s="754">
        <v>480</v>
      </c>
      <c r="N240" s="755">
        <v>7959.0000000000009</v>
      </c>
    </row>
    <row r="241" spans="1:14" ht="14.4" customHeight="1" x14ac:dyDescent="0.3">
      <c r="A241" s="749" t="s">
        <v>562</v>
      </c>
      <c r="B241" s="750" t="s">
        <v>563</v>
      </c>
      <c r="C241" s="751" t="s">
        <v>587</v>
      </c>
      <c r="D241" s="752" t="s">
        <v>588</v>
      </c>
      <c r="E241" s="753">
        <v>50113001</v>
      </c>
      <c r="F241" s="752" t="s">
        <v>593</v>
      </c>
      <c r="G241" s="751" t="s">
        <v>614</v>
      </c>
      <c r="H241" s="751">
        <v>848765</v>
      </c>
      <c r="I241" s="751">
        <v>107938</v>
      </c>
      <c r="J241" s="751" t="s">
        <v>902</v>
      </c>
      <c r="K241" s="751" t="s">
        <v>903</v>
      </c>
      <c r="L241" s="754">
        <v>128.44000000000003</v>
      </c>
      <c r="M241" s="754">
        <v>10</v>
      </c>
      <c r="N241" s="755">
        <v>1284.4000000000003</v>
      </c>
    </row>
    <row r="242" spans="1:14" ht="14.4" customHeight="1" x14ac:dyDescent="0.3">
      <c r="A242" s="749" t="s">
        <v>562</v>
      </c>
      <c r="B242" s="750" t="s">
        <v>563</v>
      </c>
      <c r="C242" s="751" t="s">
        <v>587</v>
      </c>
      <c r="D242" s="752" t="s">
        <v>588</v>
      </c>
      <c r="E242" s="753">
        <v>50113001</v>
      </c>
      <c r="F242" s="752" t="s">
        <v>593</v>
      </c>
      <c r="G242" s="751" t="s">
        <v>594</v>
      </c>
      <c r="H242" s="751">
        <v>193105</v>
      </c>
      <c r="I242" s="751">
        <v>93105</v>
      </c>
      <c r="J242" s="751" t="s">
        <v>629</v>
      </c>
      <c r="K242" s="751" t="s">
        <v>804</v>
      </c>
      <c r="L242" s="754">
        <v>208.57000000000002</v>
      </c>
      <c r="M242" s="754">
        <v>8</v>
      </c>
      <c r="N242" s="755">
        <v>1668.5600000000002</v>
      </c>
    </row>
    <row r="243" spans="1:14" ht="14.4" customHeight="1" x14ac:dyDescent="0.3">
      <c r="A243" s="749" t="s">
        <v>562</v>
      </c>
      <c r="B243" s="750" t="s">
        <v>563</v>
      </c>
      <c r="C243" s="751" t="s">
        <v>587</v>
      </c>
      <c r="D243" s="752" t="s">
        <v>588</v>
      </c>
      <c r="E243" s="753">
        <v>50113001</v>
      </c>
      <c r="F243" s="752" t="s">
        <v>593</v>
      </c>
      <c r="G243" s="751" t="s">
        <v>594</v>
      </c>
      <c r="H243" s="751">
        <v>988310</v>
      </c>
      <c r="I243" s="751">
        <v>0</v>
      </c>
      <c r="J243" s="751" t="s">
        <v>904</v>
      </c>
      <c r="K243" s="751" t="s">
        <v>564</v>
      </c>
      <c r="L243" s="754">
        <v>72.434666666666672</v>
      </c>
      <c r="M243" s="754">
        <v>15</v>
      </c>
      <c r="N243" s="755">
        <v>1086.52</v>
      </c>
    </row>
    <row r="244" spans="1:14" ht="14.4" customHeight="1" x14ac:dyDescent="0.3">
      <c r="A244" s="749" t="s">
        <v>562</v>
      </c>
      <c r="B244" s="750" t="s">
        <v>563</v>
      </c>
      <c r="C244" s="751" t="s">
        <v>587</v>
      </c>
      <c r="D244" s="752" t="s">
        <v>588</v>
      </c>
      <c r="E244" s="753">
        <v>50113001</v>
      </c>
      <c r="F244" s="752" t="s">
        <v>593</v>
      </c>
      <c r="G244" s="751" t="s">
        <v>614</v>
      </c>
      <c r="H244" s="751">
        <v>847134</v>
      </c>
      <c r="I244" s="751">
        <v>151050</v>
      </c>
      <c r="J244" s="751" t="s">
        <v>905</v>
      </c>
      <c r="K244" s="751" t="s">
        <v>906</v>
      </c>
      <c r="L244" s="754">
        <v>502.64666666666676</v>
      </c>
      <c r="M244" s="754">
        <v>12</v>
      </c>
      <c r="N244" s="755">
        <v>6031.7600000000011</v>
      </c>
    </row>
    <row r="245" spans="1:14" ht="14.4" customHeight="1" x14ac:dyDescent="0.3">
      <c r="A245" s="749" t="s">
        <v>562</v>
      </c>
      <c r="B245" s="750" t="s">
        <v>563</v>
      </c>
      <c r="C245" s="751" t="s">
        <v>587</v>
      </c>
      <c r="D245" s="752" t="s">
        <v>588</v>
      </c>
      <c r="E245" s="753">
        <v>50113001</v>
      </c>
      <c r="F245" s="752" t="s">
        <v>593</v>
      </c>
      <c r="G245" s="751" t="s">
        <v>594</v>
      </c>
      <c r="H245" s="751">
        <v>225549</v>
      </c>
      <c r="I245" s="751">
        <v>225549</v>
      </c>
      <c r="J245" s="751" t="s">
        <v>635</v>
      </c>
      <c r="K245" s="751" t="s">
        <v>907</v>
      </c>
      <c r="L245" s="754">
        <v>830.39000000000021</v>
      </c>
      <c r="M245" s="754">
        <v>1</v>
      </c>
      <c r="N245" s="755">
        <v>830.39000000000021</v>
      </c>
    </row>
    <row r="246" spans="1:14" ht="14.4" customHeight="1" x14ac:dyDescent="0.3">
      <c r="A246" s="749" t="s">
        <v>562</v>
      </c>
      <c r="B246" s="750" t="s">
        <v>563</v>
      </c>
      <c r="C246" s="751" t="s">
        <v>587</v>
      </c>
      <c r="D246" s="752" t="s">
        <v>588</v>
      </c>
      <c r="E246" s="753">
        <v>50113001</v>
      </c>
      <c r="F246" s="752" t="s">
        <v>593</v>
      </c>
      <c r="G246" s="751" t="s">
        <v>594</v>
      </c>
      <c r="H246" s="751">
        <v>184090</v>
      </c>
      <c r="I246" s="751">
        <v>84090</v>
      </c>
      <c r="J246" s="751" t="s">
        <v>637</v>
      </c>
      <c r="K246" s="751" t="s">
        <v>638</v>
      </c>
      <c r="L246" s="754">
        <v>60.139999999999993</v>
      </c>
      <c r="M246" s="754">
        <v>30</v>
      </c>
      <c r="N246" s="755">
        <v>1804.1999999999998</v>
      </c>
    </row>
    <row r="247" spans="1:14" ht="14.4" customHeight="1" x14ac:dyDescent="0.3">
      <c r="A247" s="749" t="s">
        <v>562</v>
      </c>
      <c r="B247" s="750" t="s">
        <v>563</v>
      </c>
      <c r="C247" s="751" t="s">
        <v>587</v>
      </c>
      <c r="D247" s="752" t="s">
        <v>588</v>
      </c>
      <c r="E247" s="753">
        <v>50113001</v>
      </c>
      <c r="F247" s="752" t="s">
        <v>593</v>
      </c>
      <c r="G247" s="751" t="s">
        <v>594</v>
      </c>
      <c r="H247" s="751">
        <v>501994</v>
      </c>
      <c r="I247" s="751">
        <v>0</v>
      </c>
      <c r="J247" s="751" t="s">
        <v>639</v>
      </c>
      <c r="K247" s="751" t="s">
        <v>640</v>
      </c>
      <c r="L247" s="754">
        <v>268.92986419753083</v>
      </c>
      <c r="M247" s="754">
        <v>18</v>
      </c>
      <c r="N247" s="755">
        <v>4840.7375555555554</v>
      </c>
    </row>
    <row r="248" spans="1:14" ht="14.4" customHeight="1" x14ac:dyDescent="0.3">
      <c r="A248" s="749" t="s">
        <v>562</v>
      </c>
      <c r="B248" s="750" t="s">
        <v>563</v>
      </c>
      <c r="C248" s="751" t="s">
        <v>587</v>
      </c>
      <c r="D248" s="752" t="s">
        <v>588</v>
      </c>
      <c r="E248" s="753">
        <v>50113001</v>
      </c>
      <c r="F248" s="752" t="s">
        <v>593</v>
      </c>
      <c r="G248" s="751" t="s">
        <v>594</v>
      </c>
      <c r="H248" s="751">
        <v>168655</v>
      </c>
      <c r="I248" s="751">
        <v>168655</v>
      </c>
      <c r="J248" s="751" t="s">
        <v>908</v>
      </c>
      <c r="K248" s="751" t="s">
        <v>909</v>
      </c>
      <c r="L248" s="754">
        <v>10410.15</v>
      </c>
      <c r="M248" s="754">
        <v>3</v>
      </c>
      <c r="N248" s="755">
        <v>31230.45</v>
      </c>
    </row>
    <row r="249" spans="1:14" ht="14.4" customHeight="1" x14ac:dyDescent="0.3">
      <c r="A249" s="749" t="s">
        <v>562</v>
      </c>
      <c r="B249" s="750" t="s">
        <v>563</v>
      </c>
      <c r="C249" s="751" t="s">
        <v>587</v>
      </c>
      <c r="D249" s="752" t="s">
        <v>588</v>
      </c>
      <c r="E249" s="753">
        <v>50113001</v>
      </c>
      <c r="F249" s="752" t="s">
        <v>593</v>
      </c>
      <c r="G249" s="751" t="s">
        <v>594</v>
      </c>
      <c r="H249" s="751">
        <v>175632</v>
      </c>
      <c r="I249" s="751">
        <v>75632</v>
      </c>
      <c r="J249" s="751" t="s">
        <v>910</v>
      </c>
      <c r="K249" s="751" t="s">
        <v>911</v>
      </c>
      <c r="L249" s="754">
        <v>87.46</v>
      </c>
      <c r="M249" s="754">
        <v>1</v>
      </c>
      <c r="N249" s="755">
        <v>87.46</v>
      </c>
    </row>
    <row r="250" spans="1:14" ht="14.4" customHeight="1" x14ac:dyDescent="0.3">
      <c r="A250" s="749" t="s">
        <v>562</v>
      </c>
      <c r="B250" s="750" t="s">
        <v>563</v>
      </c>
      <c r="C250" s="751" t="s">
        <v>587</v>
      </c>
      <c r="D250" s="752" t="s">
        <v>588</v>
      </c>
      <c r="E250" s="753">
        <v>50113001</v>
      </c>
      <c r="F250" s="752" t="s">
        <v>593</v>
      </c>
      <c r="G250" s="751" t="s">
        <v>594</v>
      </c>
      <c r="H250" s="751">
        <v>117011</v>
      </c>
      <c r="I250" s="751">
        <v>17011</v>
      </c>
      <c r="J250" s="751" t="s">
        <v>912</v>
      </c>
      <c r="K250" s="751" t="s">
        <v>913</v>
      </c>
      <c r="L250" s="754">
        <v>145.49999999999997</v>
      </c>
      <c r="M250" s="754">
        <v>3</v>
      </c>
      <c r="N250" s="755">
        <v>436.49999999999989</v>
      </c>
    </row>
    <row r="251" spans="1:14" ht="14.4" customHeight="1" x14ac:dyDescent="0.3">
      <c r="A251" s="749" t="s">
        <v>562</v>
      </c>
      <c r="B251" s="750" t="s">
        <v>563</v>
      </c>
      <c r="C251" s="751" t="s">
        <v>587</v>
      </c>
      <c r="D251" s="752" t="s">
        <v>588</v>
      </c>
      <c r="E251" s="753">
        <v>50113001</v>
      </c>
      <c r="F251" s="752" t="s">
        <v>593</v>
      </c>
      <c r="G251" s="751" t="s">
        <v>594</v>
      </c>
      <c r="H251" s="751">
        <v>183318</v>
      </c>
      <c r="I251" s="751">
        <v>83318</v>
      </c>
      <c r="J251" s="751" t="s">
        <v>914</v>
      </c>
      <c r="K251" s="751" t="s">
        <v>915</v>
      </c>
      <c r="L251" s="754">
        <v>31.81</v>
      </c>
      <c r="M251" s="754">
        <v>2</v>
      </c>
      <c r="N251" s="755">
        <v>63.62</v>
      </c>
    </row>
    <row r="252" spans="1:14" ht="14.4" customHeight="1" x14ac:dyDescent="0.3">
      <c r="A252" s="749" t="s">
        <v>562</v>
      </c>
      <c r="B252" s="750" t="s">
        <v>563</v>
      </c>
      <c r="C252" s="751" t="s">
        <v>587</v>
      </c>
      <c r="D252" s="752" t="s">
        <v>588</v>
      </c>
      <c r="E252" s="753">
        <v>50113001</v>
      </c>
      <c r="F252" s="752" t="s">
        <v>593</v>
      </c>
      <c r="G252" s="751" t="s">
        <v>594</v>
      </c>
      <c r="H252" s="751">
        <v>146475</v>
      </c>
      <c r="I252" s="751">
        <v>46475</v>
      </c>
      <c r="J252" s="751" t="s">
        <v>916</v>
      </c>
      <c r="K252" s="751" t="s">
        <v>917</v>
      </c>
      <c r="L252" s="754">
        <v>154.06000000000003</v>
      </c>
      <c r="M252" s="754">
        <v>102</v>
      </c>
      <c r="N252" s="755">
        <v>15714.120000000003</v>
      </c>
    </row>
    <row r="253" spans="1:14" ht="14.4" customHeight="1" x14ac:dyDescent="0.3">
      <c r="A253" s="749" t="s">
        <v>562</v>
      </c>
      <c r="B253" s="750" t="s">
        <v>563</v>
      </c>
      <c r="C253" s="751" t="s">
        <v>587</v>
      </c>
      <c r="D253" s="752" t="s">
        <v>588</v>
      </c>
      <c r="E253" s="753">
        <v>50113001</v>
      </c>
      <c r="F253" s="752" t="s">
        <v>593</v>
      </c>
      <c r="G253" s="751" t="s">
        <v>594</v>
      </c>
      <c r="H253" s="751">
        <v>108499</v>
      </c>
      <c r="I253" s="751">
        <v>8499</v>
      </c>
      <c r="J253" s="751" t="s">
        <v>643</v>
      </c>
      <c r="K253" s="751" t="s">
        <v>644</v>
      </c>
      <c r="L253" s="754">
        <v>111.52000000000002</v>
      </c>
      <c r="M253" s="754">
        <v>50</v>
      </c>
      <c r="N253" s="755">
        <v>5576.0000000000009</v>
      </c>
    </row>
    <row r="254" spans="1:14" ht="14.4" customHeight="1" x14ac:dyDescent="0.3">
      <c r="A254" s="749" t="s">
        <v>562</v>
      </c>
      <c r="B254" s="750" t="s">
        <v>563</v>
      </c>
      <c r="C254" s="751" t="s">
        <v>587</v>
      </c>
      <c r="D254" s="752" t="s">
        <v>588</v>
      </c>
      <c r="E254" s="753">
        <v>50113001</v>
      </c>
      <c r="F254" s="752" t="s">
        <v>593</v>
      </c>
      <c r="G254" s="751" t="s">
        <v>594</v>
      </c>
      <c r="H254" s="751">
        <v>231751</v>
      </c>
      <c r="I254" s="751">
        <v>231751</v>
      </c>
      <c r="J254" s="751" t="s">
        <v>643</v>
      </c>
      <c r="K254" s="751" t="s">
        <v>644</v>
      </c>
      <c r="L254" s="754">
        <v>111.52000000000002</v>
      </c>
      <c r="M254" s="754">
        <v>10</v>
      </c>
      <c r="N254" s="755">
        <v>1115.2000000000003</v>
      </c>
    </row>
    <row r="255" spans="1:14" ht="14.4" customHeight="1" x14ac:dyDescent="0.3">
      <c r="A255" s="749" t="s">
        <v>562</v>
      </c>
      <c r="B255" s="750" t="s">
        <v>563</v>
      </c>
      <c r="C255" s="751" t="s">
        <v>587</v>
      </c>
      <c r="D255" s="752" t="s">
        <v>588</v>
      </c>
      <c r="E255" s="753">
        <v>50113001</v>
      </c>
      <c r="F255" s="752" t="s">
        <v>593</v>
      </c>
      <c r="G255" s="751" t="s">
        <v>594</v>
      </c>
      <c r="H255" s="751">
        <v>158425</v>
      </c>
      <c r="I255" s="751">
        <v>58425</v>
      </c>
      <c r="J255" s="751" t="s">
        <v>648</v>
      </c>
      <c r="K255" s="751" t="s">
        <v>649</v>
      </c>
      <c r="L255" s="754">
        <v>82.37</v>
      </c>
      <c r="M255" s="754">
        <v>4</v>
      </c>
      <c r="N255" s="755">
        <v>329.48</v>
      </c>
    </row>
    <row r="256" spans="1:14" ht="14.4" customHeight="1" x14ac:dyDescent="0.3">
      <c r="A256" s="749" t="s">
        <v>562</v>
      </c>
      <c r="B256" s="750" t="s">
        <v>563</v>
      </c>
      <c r="C256" s="751" t="s">
        <v>587</v>
      </c>
      <c r="D256" s="752" t="s">
        <v>588</v>
      </c>
      <c r="E256" s="753">
        <v>50113001</v>
      </c>
      <c r="F256" s="752" t="s">
        <v>593</v>
      </c>
      <c r="G256" s="751" t="s">
        <v>594</v>
      </c>
      <c r="H256" s="751">
        <v>179333</v>
      </c>
      <c r="I256" s="751">
        <v>179333</v>
      </c>
      <c r="J256" s="751" t="s">
        <v>918</v>
      </c>
      <c r="K256" s="751" t="s">
        <v>919</v>
      </c>
      <c r="L256" s="754">
        <v>226.88000000000002</v>
      </c>
      <c r="M256" s="754">
        <v>2</v>
      </c>
      <c r="N256" s="755">
        <v>453.76000000000005</v>
      </c>
    </row>
    <row r="257" spans="1:14" ht="14.4" customHeight="1" x14ac:dyDescent="0.3">
      <c r="A257" s="749" t="s">
        <v>562</v>
      </c>
      <c r="B257" s="750" t="s">
        <v>563</v>
      </c>
      <c r="C257" s="751" t="s">
        <v>587</v>
      </c>
      <c r="D257" s="752" t="s">
        <v>588</v>
      </c>
      <c r="E257" s="753">
        <v>50113001</v>
      </c>
      <c r="F257" s="752" t="s">
        <v>593</v>
      </c>
      <c r="G257" s="751" t="s">
        <v>594</v>
      </c>
      <c r="H257" s="751">
        <v>185656</v>
      </c>
      <c r="I257" s="751">
        <v>85656</v>
      </c>
      <c r="J257" s="751" t="s">
        <v>650</v>
      </c>
      <c r="K257" s="751" t="s">
        <v>651</v>
      </c>
      <c r="L257" s="754">
        <v>69.219999999999985</v>
      </c>
      <c r="M257" s="754">
        <v>1</v>
      </c>
      <c r="N257" s="755">
        <v>69.219999999999985</v>
      </c>
    </row>
    <row r="258" spans="1:14" ht="14.4" customHeight="1" x14ac:dyDescent="0.3">
      <c r="A258" s="749" t="s">
        <v>562</v>
      </c>
      <c r="B258" s="750" t="s">
        <v>563</v>
      </c>
      <c r="C258" s="751" t="s">
        <v>587</v>
      </c>
      <c r="D258" s="752" t="s">
        <v>588</v>
      </c>
      <c r="E258" s="753">
        <v>50113001</v>
      </c>
      <c r="F258" s="752" t="s">
        <v>593</v>
      </c>
      <c r="G258" s="751" t="s">
        <v>594</v>
      </c>
      <c r="H258" s="751">
        <v>169740</v>
      </c>
      <c r="I258" s="751">
        <v>169740</v>
      </c>
      <c r="J258" s="751" t="s">
        <v>920</v>
      </c>
      <c r="K258" s="751" t="s">
        <v>921</v>
      </c>
      <c r="L258" s="754">
        <v>200.15999999999994</v>
      </c>
      <c r="M258" s="754">
        <v>1</v>
      </c>
      <c r="N258" s="755">
        <v>200.15999999999994</v>
      </c>
    </row>
    <row r="259" spans="1:14" ht="14.4" customHeight="1" x14ac:dyDescent="0.3">
      <c r="A259" s="749" t="s">
        <v>562</v>
      </c>
      <c r="B259" s="750" t="s">
        <v>563</v>
      </c>
      <c r="C259" s="751" t="s">
        <v>587</v>
      </c>
      <c r="D259" s="752" t="s">
        <v>588</v>
      </c>
      <c r="E259" s="753">
        <v>50113001</v>
      </c>
      <c r="F259" s="752" t="s">
        <v>593</v>
      </c>
      <c r="G259" s="751" t="s">
        <v>594</v>
      </c>
      <c r="H259" s="751">
        <v>226523</v>
      </c>
      <c r="I259" s="751">
        <v>226523</v>
      </c>
      <c r="J259" s="751" t="s">
        <v>652</v>
      </c>
      <c r="K259" s="751" t="s">
        <v>922</v>
      </c>
      <c r="L259" s="754">
        <v>52.177142857142861</v>
      </c>
      <c r="M259" s="754">
        <v>7</v>
      </c>
      <c r="N259" s="755">
        <v>365.24</v>
      </c>
    </row>
    <row r="260" spans="1:14" ht="14.4" customHeight="1" x14ac:dyDescent="0.3">
      <c r="A260" s="749" t="s">
        <v>562</v>
      </c>
      <c r="B260" s="750" t="s">
        <v>563</v>
      </c>
      <c r="C260" s="751" t="s">
        <v>587</v>
      </c>
      <c r="D260" s="752" t="s">
        <v>588</v>
      </c>
      <c r="E260" s="753">
        <v>50113001</v>
      </c>
      <c r="F260" s="752" t="s">
        <v>593</v>
      </c>
      <c r="G260" s="751" t="s">
        <v>594</v>
      </c>
      <c r="H260" s="751">
        <v>23987</v>
      </c>
      <c r="I260" s="751">
        <v>23987</v>
      </c>
      <c r="J260" s="751" t="s">
        <v>923</v>
      </c>
      <c r="K260" s="751" t="s">
        <v>924</v>
      </c>
      <c r="L260" s="754">
        <v>167.42000894214166</v>
      </c>
      <c r="M260" s="754">
        <v>6</v>
      </c>
      <c r="N260" s="755">
        <v>1004.5200536528499</v>
      </c>
    </row>
    <row r="261" spans="1:14" ht="14.4" customHeight="1" x14ac:dyDescent="0.3">
      <c r="A261" s="749" t="s">
        <v>562</v>
      </c>
      <c r="B261" s="750" t="s">
        <v>563</v>
      </c>
      <c r="C261" s="751" t="s">
        <v>587</v>
      </c>
      <c r="D261" s="752" t="s">
        <v>588</v>
      </c>
      <c r="E261" s="753">
        <v>50113001</v>
      </c>
      <c r="F261" s="752" t="s">
        <v>593</v>
      </c>
      <c r="G261" s="751" t="s">
        <v>594</v>
      </c>
      <c r="H261" s="751">
        <v>500088</v>
      </c>
      <c r="I261" s="751">
        <v>0</v>
      </c>
      <c r="J261" s="751" t="s">
        <v>925</v>
      </c>
      <c r="K261" s="751" t="s">
        <v>564</v>
      </c>
      <c r="L261" s="754">
        <v>236.59</v>
      </c>
      <c r="M261" s="754">
        <v>1</v>
      </c>
      <c r="N261" s="755">
        <v>236.59</v>
      </c>
    </row>
    <row r="262" spans="1:14" ht="14.4" customHeight="1" x14ac:dyDescent="0.3">
      <c r="A262" s="749" t="s">
        <v>562</v>
      </c>
      <c r="B262" s="750" t="s">
        <v>563</v>
      </c>
      <c r="C262" s="751" t="s">
        <v>587</v>
      </c>
      <c r="D262" s="752" t="s">
        <v>588</v>
      </c>
      <c r="E262" s="753">
        <v>50113001</v>
      </c>
      <c r="F262" s="752" t="s">
        <v>593</v>
      </c>
      <c r="G262" s="751" t="s">
        <v>594</v>
      </c>
      <c r="H262" s="751">
        <v>215474</v>
      </c>
      <c r="I262" s="751">
        <v>215474</v>
      </c>
      <c r="J262" s="751" t="s">
        <v>926</v>
      </c>
      <c r="K262" s="751" t="s">
        <v>927</v>
      </c>
      <c r="L262" s="754">
        <v>532.01111111111118</v>
      </c>
      <c r="M262" s="754">
        <v>18</v>
      </c>
      <c r="N262" s="755">
        <v>9576.2000000000007</v>
      </c>
    </row>
    <row r="263" spans="1:14" ht="14.4" customHeight="1" x14ac:dyDescent="0.3">
      <c r="A263" s="749" t="s">
        <v>562</v>
      </c>
      <c r="B263" s="750" t="s">
        <v>563</v>
      </c>
      <c r="C263" s="751" t="s">
        <v>587</v>
      </c>
      <c r="D263" s="752" t="s">
        <v>588</v>
      </c>
      <c r="E263" s="753">
        <v>50113001</v>
      </c>
      <c r="F263" s="752" t="s">
        <v>593</v>
      </c>
      <c r="G263" s="751" t="s">
        <v>594</v>
      </c>
      <c r="H263" s="751">
        <v>217078</v>
      </c>
      <c r="I263" s="751">
        <v>217078</v>
      </c>
      <c r="J263" s="751" t="s">
        <v>928</v>
      </c>
      <c r="K263" s="751" t="s">
        <v>929</v>
      </c>
      <c r="L263" s="754">
        <v>161.74799999999999</v>
      </c>
      <c r="M263" s="754">
        <v>5</v>
      </c>
      <c r="N263" s="755">
        <v>808.74</v>
      </c>
    </row>
    <row r="264" spans="1:14" ht="14.4" customHeight="1" x14ac:dyDescent="0.3">
      <c r="A264" s="749" t="s">
        <v>562</v>
      </c>
      <c r="B264" s="750" t="s">
        <v>563</v>
      </c>
      <c r="C264" s="751" t="s">
        <v>587</v>
      </c>
      <c r="D264" s="752" t="s">
        <v>588</v>
      </c>
      <c r="E264" s="753">
        <v>50113001</v>
      </c>
      <c r="F264" s="752" t="s">
        <v>593</v>
      </c>
      <c r="G264" s="751" t="s">
        <v>594</v>
      </c>
      <c r="H264" s="751">
        <v>217079</v>
      </c>
      <c r="I264" s="751">
        <v>217079</v>
      </c>
      <c r="J264" s="751" t="s">
        <v>930</v>
      </c>
      <c r="K264" s="751" t="s">
        <v>929</v>
      </c>
      <c r="L264" s="754">
        <v>161.74</v>
      </c>
      <c r="M264" s="754">
        <v>9</v>
      </c>
      <c r="N264" s="755">
        <v>1455.66</v>
      </c>
    </row>
    <row r="265" spans="1:14" ht="14.4" customHeight="1" x14ac:dyDescent="0.3">
      <c r="A265" s="749" t="s">
        <v>562</v>
      </c>
      <c r="B265" s="750" t="s">
        <v>563</v>
      </c>
      <c r="C265" s="751" t="s">
        <v>587</v>
      </c>
      <c r="D265" s="752" t="s">
        <v>588</v>
      </c>
      <c r="E265" s="753">
        <v>50113001</v>
      </c>
      <c r="F265" s="752" t="s">
        <v>593</v>
      </c>
      <c r="G265" s="751" t="s">
        <v>594</v>
      </c>
      <c r="H265" s="751">
        <v>187076</v>
      </c>
      <c r="I265" s="751">
        <v>87076</v>
      </c>
      <c r="J265" s="751" t="s">
        <v>657</v>
      </c>
      <c r="K265" s="751" t="s">
        <v>658</v>
      </c>
      <c r="L265" s="754">
        <v>133.51000000000002</v>
      </c>
      <c r="M265" s="754">
        <v>2</v>
      </c>
      <c r="N265" s="755">
        <v>267.02000000000004</v>
      </c>
    </row>
    <row r="266" spans="1:14" ht="14.4" customHeight="1" x14ac:dyDescent="0.3">
      <c r="A266" s="749" t="s">
        <v>562</v>
      </c>
      <c r="B266" s="750" t="s">
        <v>563</v>
      </c>
      <c r="C266" s="751" t="s">
        <v>587</v>
      </c>
      <c r="D266" s="752" t="s">
        <v>588</v>
      </c>
      <c r="E266" s="753">
        <v>50113001</v>
      </c>
      <c r="F266" s="752" t="s">
        <v>593</v>
      </c>
      <c r="G266" s="751" t="s">
        <v>594</v>
      </c>
      <c r="H266" s="751">
        <v>846413</v>
      </c>
      <c r="I266" s="751">
        <v>57585</v>
      </c>
      <c r="J266" s="751" t="s">
        <v>807</v>
      </c>
      <c r="K266" s="751" t="s">
        <v>808</v>
      </c>
      <c r="L266" s="754">
        <v>133.27999999999997</v>
      </c>
      <c r="M266" s="754">
        <v>1</v>
      </c>
      <c r="N266" s="755">
        <v>133.27999999999997</v>
      </c>
    </row>
    <row r="267" spans="1:14" ht="14.4" customHeight="1" x14ac:dyDescent="0.3">
      <c r="A267" s="749" t="s">
        <v>562</v>
      </c>
      <c r="B267" s="750" t="s">
        <v>563</v>
      </c>
      <c r="C267" s="751" t="s">
        <v>587</v>
      </c>
      <c r="D267" s="752" t="s">
        <v>588</v>
      </c>
      <c r="E267" s="753">
        <v>50113001</v>
      </c>
      <c r="F267" s="752" t="s">
        <v>593</v>
      </c>
      <c r="G267" s="751" t="s">
        <v>614</v>
      </c>
      <c r="H267" s="751">
        <v>169189</v>
      </c>
      <c r="I267" s="751">
        <v>69189</v>
      </c>
      <c r="J267" s="751" t="s">
        <v>809</v>
      </c>
      <c r="K267" s="751" t="s">
        <v>810</v>
      </c>
      <c r="L267" s="754">
        <v>61.110000000000021</v>
      </c>
      <c r="M267" s="754">
        <v>1</v>
      </c>
      <c r="N267" s="755">
        <v>61.110000000000021</v>
      </c>
    </row>
    <row r="268" spans="1:14" ht="14.4" customHeight="1" x14ac:dyDescent="0.3">
      <c r="A268" s="749" t="s">
        <v>562</v>
      </c>
      <c r="B268" s="750" t="s">
        <v>563</v>
      </c>
      <c r="C268" s="751" t="s">
        <v>587</v>
      </c>
      <c r="D268" s="752" t="s">
        <v>588</v>
      </c>
      <c r="E268" s="753">
        <v>50113001</v>
      </c>
      <c r="F268" s="752" t="s">
        <v>593</v>
      </c>
      <c r="G268" s="751" t="s">
        <v>594</v>
      </c>
      <c r="H268" s="751">
        <v>214596</v>
      </c>
      <c r="I268" s="751">
        <v>214596</v>
      </c>
      <c r="J268" s="751" t="s">
        <v>661</v>
      </c>
      <c r="K268" s="751" t="s">
        <v>662</v>
      </c>
      <c r="L268" s="754">
        <v>84.059999999999988</v>
      </c>
      <c r="M268" s="754">
        <v>2</v>
      </c>
      <c r="N268" s="755">
        <v>168.11999999999998</v>
      </c>
    </row>
    <row r="269" spans="1:14" ht="14.4" customHeight="1" x14ac:dyDescent="0.3">
      <c r="A269" s="749" t="s">
        <v>562</v>
      </c>
      <c r="B269" s="750" t="s">
        <v>563</v>
      </c>
      <c r="C269" s="751" t="s">
        <v>587</v>
      </c>
      <c r="D269" s="752" t="s">
        <v>588</v>
      </c>
      <c r="E269" s="753">
        <v>50113001</v>
      </c>
      <c r="F269" s="752" t="s">
        <v>593</v>
      </c>
      <c r="G269" s="751" t="s">
        <v>594</v>
      </c>
      <c r="H269" s="751">
        <v>152334</v>
      </c>
      <c r="I269" s="751">
        <v>52334</v>
      </c>
      <c r="J269" s="751" t="s">
        <v>663</v>
      </c>
      <c r="K269" s="751" t="s">
        <v>664</v>
      </c>
      <c r="L269" s="754">
        <v>198.17999999999992</v>
      </c>
      <c r="M269" s="754">
        <v>2</v>
      </c>
      <c r="N269" s="755">
        <v>396.35999999999984</v>
      </c>
    </row>
    <row r="270" spans="1:14" ht="14.4" customHeight="1" x14ac:dyDescent="0.3">
      <c r="A270" s="749" t="s">
        <v>562</v>
      </c>
      <c r="B270" s="750" t="s">
        <v>563</v>
      </c>
      <c r="C270" s="751" t="s">
        <v>587</v>
      </c>
      <c r="D270" s="752" t="s">
        <v>588</v>
      </c>
      <c r="E270" s="753">
        <v>50113001</v>
      </c>
      <c r="F270" s="752" t="s">
        <v>593</v>
      </c>
      <c r="G270" s="751" t="s">
        <v>614</v>
      </c>
      <c r="H270" s="751">
        <v>213477</v>
      </c>
      <c r="I270" s="751">
        <v>213477</v>
      </c>
      <c r="J270" s="751" t="s">
        <v>667</v>
      </c>
      <c r="K270" s="751" t="s">
        <v>668</v>
      </c>
      <c r="L270" s="754">
        <v>3300</v>
      </c>
      <c r="M270" s="754">
        <v>1</v>
      </c>
      <c r="N270" s="755">
        <v>3300</v>
      </c>
    </row>
    <row r="271" spans="1:14" ht="14.4" customHeight="1" x14ac:dyDescent="0.3">
      <c r="A271" s="749" t="s">
        <v>562</v>
      </c>
      <c r="B271" s="750" t="s">
        <v>563</v>
      </c>
      <c r="C271" s="751" t="s">
        <v>587</v>
      </c>
      <c r="D271" s="752" t="s">
        <v>588</v>
      </c>
      <c r="E271" s="753">
        <v>50113001</v>
      </c>
      <c r="F271" s="752" t="s">
        <v>593</v>
      </c>
      <c r="G271" s="751" t="s">
        <v>614</v>
      </c>
      <c r="H271" s="751">
        <v>214036</v>
      </c>
      <c r="I271" s="751">
        <v>214036</v>
      </c>
      <c r="J271" s="751" t="s">
        <v>931</v>
      </c>
      <c r="K271" s="751" t="s">
        <v>932</v>
      </c>
      <c r="L271" s="754">
        <v>40.390000000000008</v>
      </c>
      <c r="M271" s="754">
        <v>10</v>
      </c>
      <c r="N271" s="755">
        <v>403.90000000000009</v>
      </c>
    </row>
    <row r="272" spans="1:14" ht="14.4" customHeight="1" x14ac:dyDescent="0.3">
      <c r="A272" s="749" t="s">
        <v>562</v>
      </c>
      <c r="B272" s="750" t="s">
        <v>563</v>
      </c>
      <c r="C272" s="751" t="s">
        <v>587</v>
      </c>
      <c r="D272" s="752" t="s">
        <v>588</v>
      </c>
      <c r="E272" s="753">
        <v>50113001</v>
      </c>
      <c r="F272" s="752" t="s">
        <v>593</v>
      </c>
      <c r="G272" s="751" t="s">
        <v>594</v>
      </c>
      <c r="H272" s="751">
        <v>111243</v>
      </c>
      <c r="I272" s="751">
        <v>11243</v>
      </c>
      <c r="J272" s="751" t="s">
        <v>933</v>
      </c>
      <c r="K272" s="751" t="s">
        <v>934</v>
      </c>
      <c r="L272" s="754">
        <v>246.7</v>
      </c>
      <c r="M272" s="754">
        <v>1</v>
      </c>
      <c r="N272" s="755">
        <v>246.7</v>
      </c>
    </row>
    <row r="273" spans="1:14" ht="14.4" customHeight="1" x14ac:dyDescent="0.3">
      <c r="A273" s="749" t="s">
        <v>562</v>
      </c>
      <c r="B273" s="750" t="s">
        <v>563</v>
      </c>
      <c r="C273" s="751" t="s">
        <v>587</v>
      </c>
      <c r="D273" s="752" t="s">
        <v>588</v>
      </c>
      <c r="E273" s="753">
        <v>50113001</v>
      </c>
      <c r="F273" s="752" t="s">
        <v>593</v>
      </c>
      <c r="G273" s="751" t="s">
        <v>594</v>
      </c>
      <c r="H273" s="751">
        <v>31915</v>
      </c>
      <c r="I273" s="751">
        <v>31915</v>
      </c>
      <c r="J273" s="751" t="s">
        <v>669</v>
      </c>
      <c r="K273" s="751" t="s">
        <v>670</v>
      </c>
      <c r="L273" s="754">
        <v>173.69</v>
      </c>
      <c r="M273" s="754">
        <v>20</v>
      </c>
      <c r="N273" s="755">
        <v>3473.8</v>
      </c>
    </row>
    <row r="274" spans="1:14" ht="14.4" customHeight="1" x14ac:dyDescent="0.3">
      <c r="A274" s="749" t="s">
        <v>562</v>
      </c>
      <c r="B274" s="750" t="s">
        <v>563</v>
      </c>
      <c r="C274" s="751" t="s">
        <v>587</v>
      </c>
      <c r="D274" s="752" t="s">
        <v>588</v>
      </c>
      <c r="E274" s="753">
        <v>50113001</v>
      </c>
      <c r="F274" s="752" t="s">
        <v>593</v>
      </c>
      <c r="G274" s="751" t="s">
        <v>594</v>
      </c>
      <c r="H274" s="751">
        <v>47244</v>
      </c>
      <c r="I274" s="751">
        <v>47244</v>
      </c>
      <c r="J274" s="751" t="s">
        <v>671</v>
      </c>
      <c r="K274" s="751" t="s">
        <v>670</v>
      </c>
      <c r="L274" s="754">
        <v>143</v>
      </c>
      <c r="M274" s="754">
        <v>8</v>
      </c>
      <c r="N274" s="755">
        <v>1144</v>
      </c>
    </row>
    <row r="275" spans="1:14" ht="14.4" customHeight="1" x14ac:dyDescent="0.3">
      <c r="A275" s="749" t="s">
        <v>562</v>
      </c>
      <c r="B275" s="750" t="s">
        <v>563</v>
      </c>
      <c r="C275" s="751" t="s">
        <v>587</v>
      </c>
      <c r="D275" s="752" t="s">
        <v>588</v>
      </c>
      <c r="E275" s="753">
        <v>50113001</v>
      </c>
      <c r="F275" s="752" t="s">
        <v>593</v>
      </c>
      <c r="G275" s="751" t="s">
        <v>594</v>
      </c>
      <c r="H275" s="751">
        <v>47256</v>
      </c>
      <c r="I275" s="751">
        <v>47256</v>
      </c>
      <c r="J275" s="751" t="s">
        <v>671</v>
      </c>
      <c r="K275" s="751" t="s">
        <v>935</v>
      </c>
      <c r="L275" s="754">
        <v>222.19999999999996</v>
      </c>
      <c r="M275" s="754">
        <v>1</v>
      </c>
      <c r="N275" s="755">
        <v>222.19999999999996</v>
      </c>
    </row>
    <row r="276" spans="1:14" ht="14.4" customHeight="1" x14ac:dyDescent="0.3">
      <c r="A276" s="749" t="s">
        <v>562</v>
      </c>
      <c r="B276" s="750" t="s">
        <v>563</v>
      </c>
      <c r="C276" s="751" t="s">
        <v>587</v>
      </c>
      <c r="D276" s="752" t="s">
        <v>588</v>
      </c>
      <c r="E276" s="753">
        <v>50113001</v>
      </c>
      <c r="F276" s="752" t="s">
        <v>593</v>
      </c>
      <c r="G276" s="751" t="s">
        <v>594</v>
      </c>
      <c r="H276" s="751">
        <v>158249</v>
      </c>
      <c r="I276" s="751">
        <v>58249</v>
      </c>
      <c r="J276" s="751" t="s">
        <v>811</v>
      </c>
      <c r="K276" s="751" t="s">
        <v>564</v>
      </c>
      <c r="L276" s="754">
        <v>202.42</v>
      </c>
      <c r="M276" s="754">
        <v>3</v>
      </c>
      <c r="N276" s="755">
        <v>607.26</v>
      </c>
    </row>
    <row r="277" spans="1:14" ht="14.4" customHeight="1" x14ac:dyDescent="0.3">
      <c r="A277" s="749" t="s">
        <v>562</v>
      </c>
      <c r="B277" s="750" t="s">
        <v>563</v>
      </c>
      <c r="C277" s="751" t="s">
        <v>587</v>
      </c>
      <c r="D277" s="752" t="s">
        <v>588</v>
      </c>
      <c r="E277" s="753">
        <v>50113001</v>
      </c>
      <c r="F277" s="752" t="s">
        <v>593</v>
      </c>
      <c r="G277" s="751" t="s">
        <v>594</v>
      </c>
      <c r="H277" s="751">
        <v>106092</v>
      </c>
      <c r="I277" s="751">
        <v>6092</v>
      </c>
      <c r="J277" s="751" t="s">
        <v>936</v>
      </c>
      <c r="K277" s="751" t="s">
        <v>937</v>
      </c>
      <c r="L277" s="754">
        <v>280.48</v>
      </c>
      <c r="M277" s="754">
        <v>3</v>
      </c>
      <c r="N277" s="755">
        <v>841.44</v>
      </c>
    </row>
    <row r="278" spans="1:14" ht="14.4" customHeight="1" x14ac:dyDescent="0.3">
      <c r="A278" s="749" t="s">
        <v>562</v>
      </c>
      <c r="B278" s="750" t="s">
        <v>563</v>
      </c>
      <c r="C278" s="751" t="s">
        <v>587</v>
      </c>
      <c r="D278" s="752" t="s">
        <v>588</v>
      </c>
      <c r="E278" s="753">
        <v>50113001</v>
      </c>
      <c r="F278" s="752" t="s">
        <v>593</v>
      </c>
      <c r="G278" s="751" t="s">
        <v>594</v>
      </c>
      <c r="H278" s="751">
        <v>125366</v>
      </c>
      <c r="I278" s="751">
        <v>25366</v>
      </c>
      <c r="J278" s="751" t="s">
        <v>672</v>
      </c>
      <c r="K278" s="751" t="s">
        <v>812</v>
      </c>
      <c r="L278" s="754">
        <v>72.224999999999994</v>
      </c>
      <c r="M278" s="754">
        <v>4</v>
      </c>
      <c r="N278" s="755">
        <v>288.89999999999998</v>
      </c>
    </row>
    <row r="279" spans="1:14" ht="14.4" customHeight="1" x14ac:dyDescent="0.3">
      <c r="A279" s="749" t="s">
        <v>562</v>
      </c>
      <c r="B279" s="750" t="s">
        <v>563</v>
      </c>
      <c r="C279" s="751" t="s">
        <v>587</v>
      </c>
      <c r="D279" s="752" t="s">
        <v>588</v>
      </c>
      <c r="E279" s="753">
        <v>50113001</v>
      </c>
      <c r="F279" s="752" t="s">
        <v>593</v>
      </c>
      <c r="G279" s="751" t="s">
        <v>594</v>
      </c>
      <c r="H279" s="751">
        <v>109139</v>
      </c>
      <c r="I279" s="751">
        <v>176129</v>
      </c>
      <c r="J279" s="751" t="s">
        <v>674</v>
      </c>
      <c r="K279" s="751" t="s">
        <v>675</v>
      </c>
      <c r="L279" s="754">
        <v>625.24000000000012</v>
      </c>
      <c r="M279" s="754">
        <v>2</v>
      </c>
      <c r="N279" s="755">
        <v>1250.4800000000002</v>
      </c>
    </row>
    <row r="280" spans="1:14" ht="14.4" customHeight="1" x14ac:dyDescent="0.3">
      <c r="A280" s="749" t="s">
        <v>562</v>
      </c>
      <c r="B280" s="750" t="s">
        <v>563</v>
      </c>
      <c r="C280" s="751" t="s">
        <v>587</v>
      </c>
      <c r="D280" s="752" t="s">
        <v>588</v>
      </c>
      <c r="E280" s="753">
        <v>50113001</v>
      </c>
      <c r="F280" s="752" t="s">
        <v>593</v>
      </c>
      <c r="G280" s="751" t="s">
        <v>594</v>
      </c>
      <c r="H280" s="751">
        <v>193746</v>
      </c>
      <c r="I280" s="751">
        <v>93746</v>
      </c>
      <c r="J280" s="751" t="s">
        <v>938</v>
      </c>
      <c r="K280" s="751" t="s">
        <v>939</v>
      </c>
      <c r="L280" s="754">
        <v>366.22</v>
      </c>
      <c r="M280" s="754">
        <v>4</v>
      </c>
      <c r="N280" s="755">
        <v>1464.88</v>
      </c>
    </row>
    <row r="281" spans="1:14" ht="14.4" customHeight="1" x14ac:dyDescent="0.3">
      <c r="A281" s="749" t="s">
        <v>562</v>
      </c>
      <c r="B281" s="750" t="s">
        <v>563</v>
      </c>
      <c r="C281" s="751" t="s">
        <v>587</v>
      </c>
      <c r="D281" s="752" t="s">
        <v>588</v>
      </c>
      <c r="E281" s="753">
        <v>50113001</v>
      </c>
      <c r="F281" s="752" t="s">
        <v>593</v>
      </c>
      <c r="G281" s="751" t="s">
        <v>594</v>
      </c>
      <c r="H281" s="751">
        <v>214337</v>
      </c>
      <c r="I281" s="751">
        <v>214337</v>
      </c>
      <c r="J281" s="751" t="s">
        <v>940</v>
      </c>
      <c r="K281" s="751" t="s">
        <v>677</v>
      </c>
      <c r="L281" s="754">
        <v>0</v>
      </c>
      <c r="M281" s="754">
        <v>0</v>
      </c>
      <c r="N281" s="755">
        <v>0</v>
      </c>
    </row>
    <row r="282" spans="1:14" ht="14.4" customHeight="1" x14ac:dyDescent="0.3">
      <c r="A282" s="749" t="s">
        <v>562</v>
      </c>
      <c r="B282" s="750" t="s">
        <v>563</v>
      </c>
      <c r="C282" s="751" t="s">
        <v>587</v>
      </c>
      <c r="D282" s="752" t="s">
        <v>588</v>
      </c>
      <c r="E282" s="753">
        <v>50113001</v>
      </c>
      <c r="F282" s="752" t="s">
        <v>593</v>
      </c>
      <c r="G282" s="751" t="s">
        <v>594</v>
      </c>
      <c r="H282" s="751">
        <v>214355</v>
      </c>
      <c r="I282" s="751">
        <v>214355</v>
      </c>
      <c r="J282" s="751" t="s">
        <v>676</v>
      </c>
      <c r="K282" s="751" t="s">
        <v>677</v>
      </c>
      <c r="L282" s="754">
        <v>215.17999999999998</v>
      </c>
      <c r="M282" s="754">
        <v>6</v>
      </c>
      <c r="N282" s="755">
        <v>1291.08</v>
      </c>
    </row>
    <row r="283" spans="1:14" ht="14.4" customHeight="1" x14ac:dyDescent="0.3">
      <c r="A283" s="749" t="s">
        <v>562</v>
      </c>
      <c r="B283" s="750" t="s">
        <v>563</v>
      </c>
      <c r="C283" s="751" t="s">
        <v>587</v>
      </c>
      <c r="D283" s="752" t="s">
        <v>588</v>
      </c>
      <c r="E283" s="753">
        <v>50113001</v>
      </c>
      <c r="F283" s="752" t="s">
        <v>593</v>
      </c>
      <c r="G283" s="751" t="s">
        <v>594</v>
      </c>
      <c r="H283" s="751">
        <v>176205</v>
      </c>
      <c r="I283" s="751">
        <v>180825</v>
      </c>
      <c r="J283" s="751" t="s">
        <v>678</v>
      </c>
      <c r="K283" s="751" t="s">
        <v>642</v>
      </c>
      <c r="L283" s="754">
        <v>104.76000000000003</v>
      </c>
      <c r="M283" s="754">
        <v>3</v>
      </c>
      <c r="N283" s="755">
        <v>314.28000000000009</v>
      </c>
    </row>
    <row r="284" spans="1:14" ht="14.4" customHeight="1" x14ac:dyDescent="0.3">
      <c r="A284" s="749" t="s">
        <v>562</v>
      </c>
      <c r="B284" s="750" t="s">
        <v>563</v>
      </c>
      <c r="C284" s="751" t="s">
        <v>587</v>
      </c>
      <c r="D284" s="752" t="s">
        <v>588</v>
      </c>
      <c r="E284" s="753">
        <v>50113001</v>
      </c>
      <c r="F284" s="752" t="s">
        <v>593</v>
      </c>
      <c r="G284" s="751" t="s">
        <v>614</v>
      </c>
      <c r="H284" s="751">
        <v>216670</v>
      </c>
      <c r="I284" s="751">
        <v>216670</v>
      </c>
      <c r="J284" s="751" t="s">
        <v>679</v>
      </c>
      <c r="K284" s="751" t="s">
        <v>680</v>
      </c>
      <c r="L284" s="754">
        <v>314.27</v>
      </c>
      <c r="M284" s="754">
        <v>1</v>
      </c>
      <c r="N284" s="755">
        <v>314.27</v>
      </c>
    </row>
    <row r="285" spans="1:14" ht="14.4" customHeight="1" x14ac:dyDescent="0.3">
      <c r="A285" s="749" t="s">
        <v>562</v>
      </c>
      <c r="B285" s="750" t="s">
        <v>563</v>
      </c>
      <c r="C285" s="751" t="s">
        <v>587</v>
      </c>
      <c r="D285" s="752" t="s">
        <v>588</v>
      </c>
      <c r="E285" s="753">
        <v>50113001</v>
      </c>
      <c r="F285" s="752" t="s">
        <v>593</v>
      </c>
      <c r="G285" s="751" t="s">
        <v>594</v>
      </c>
      <c r="H285" s="751">
        <v>51366</v>
      </c>
      <c r="I285" s="751">
        <v>51366</v>
      </c>
      <c r="J285" s="751" t="s">
        <v>685</v>
      </c>
      <c r="K285" s="751" t="s">
        <v>688</v>
      </c>
      <c r="L285" s="754">
        <v>171.6</v>
      </c>
      <c r="M285" s="754">
        <v>41</v>
      </c>
      <c r="N285" s="755">
        <v>7035.5999999999995</v>
      </c>
    </row>
    <row r="286" spans="1:14" ht="14.4" customHeight="1" x14ac:dyDescent="0.3">
      <c r="A286" s="749" t="s">
        <v>562</v>
      </c>
      <c r="B286" s="750" t="s">
        <v>563</v>
      </c>
      <c r="C286" s="751" t="s">
        <v>587</v>
      </c>
      <c r="D286" s="752" t="s">
        <v>588</v>
      </c>
      <c r="E286" s="753">
        <v>50113001</v>
      </c>
      <c r="F286" s="752" t="s">
        <v>593</v>
      </c>
      <c r="G286" s="751" t="s">
        <v>594</v>
      </c>
      <c r="H286" s="751">
        <v>51384</v>
      </c>
      <c r="I286" s="751">
        <v>51384</v>
      </c>
      <c r="J286" s="751" t="s">
        <v>685</v>
      </c>
      <c r="K286" s="751" t="s">
        <v>941</v>
      </c>
      <c r="L286" s="754">
        <v>192.5</v>
      </c>
      <c r="M286" s="754">
        <v>7</v>
      </c>
      <c r="N286" s="755">
        <v>1347.5</v>
      </c>
    </row>
    <row r="287" spans="1:14" ht="14.4" customHeight="1" x14ac:dyDescent="0.3">
      <c r="A287" s="749" t="s">
        <v>562</v>
      </c>
      <c r="B287" s="750" t="s">
        <v>563</v>
      </c>
      <c r="C287" s="751" t="s">
        <v>587</v>
      </c>
      <c r="D287" s="752" t="s">
        <v>588</v>
      </c>
      <c r="E287" s="753">
        <v>50113001</v>
      </c>
      <c r="F287" s="752" t="s">
        <v>593</v>
      </c>
      <c r="G287" s="751" t="s">
        <v>594</v>
      </c>
      <c r="H287" s="751">
        <v>51367</v>
      </c>
      <c r="I287" s="751">
        <v>51367</v>
      </c>
      <c r="J287" s="751" t="s">
        <v>685</v>
      </c>
      <c r="K287" s="751" t="s">
        <v>686</v>
      </c>
      <c r="L287" s="754">
        <v>92.950000000000017</v>
      </c>
      <c r="M287" s="754">
        <v>37</v>
      </c>
      <c r="N287" s="755">
        <v>3439.1500000000005</v>
      </c>
    </row>
    <row r="288" spans="1:14" ht="14.4" customHeight="1" x14ac:dyDescent="0.3">
      <c r="A288" s="749" t="s">
        <v>562</v>
      </c>
      <c r="B288" s="750" t="s">
        <v>563</v>
      </c>
      <c r="C288" s="751" t="s">
        <v>587</v>
      </c>
      <c r="D288" s="752" t="s">
        <v>588</v>
      </c>
      <c r="E288" s="753">
        <v>50113001</v>
      </c>
      <c r="F288" s="752" t="s">
        <v>593</v>
      </c>
      <c r="G288" s="751" t="s">
        <v>594</v>
      </c>
      <c r="H288" s="751">
        <v>51383</v>
      </c>
      <c r="I288" s="751">
        <v>51383</v>
      </c>
      <c r="J288" s="751" t="s">
        <v>685</v>
      </c>
      <c r="K288" s="751" t="s">
        <v>687</v>
      </c>
      <c r="L288" s="754">
        <v>93.5</v>
      </c>
      <c r="M288" s="754">
        <v>16</v>
      </c>
      <c r="N288" s="755">
        <v>1496</v>
      </c>
    </row>
    <row r="289" spans="1:14" ht="14.4" customHeight="1" x14ac:dyDescent="0.3">
      <c r="A289" s="749" t="s">
        <v>562</v>
      </c>
      <c r="B289" s="750" t="s">
        <v>563</v>
      </c>
      <c r="C289" s="751" t="s">
        <v>587</v>
      </c>
      <c r="D289" s="752" t="s">
        <v>588</v>
      </c>
      <c r="E289" s="753">
        <v>50113001</v>
      </c>
      <c r="F289" s="752" t="s">
        <v>593</v>
      </c>
      <c r="G289" s="751" t="s">
        <v>594</v>
      </c>
      <c r="H289" s="751">
        <v>55919</v>
      </c>
      <c r="I289" s="751">
        <v>55919</v>
      </c>
      <c r="J289" s="751" t="s">
        <v>942</v>
      </c>
      <c r="K289" s="751" t="s">
        <v>943</v>
      </c>
      <c r="L289" s="754">
        <v>145.375</v>
      </c>
      <c r="M289" s="754">
        <v>6</v>
      </c>
      <c r="N289" s="755">
        <v>872.25</v>
      </c>
    </row>
    <row r="290" spans="1:14" ht="14.4" customHeight="1" x14ac:dyDescent="0.3">
      <c r="A290" s="749" t="s">
        <v>562</v>
      </c>
      <c r="B290" s="750" t="s">
        <v>563</v>
      </c>
      <c r="C290" s="751" t="s">
        <v>587</v>
      </c>
      <c r="D290" s="752" t="s">
        <v>588</v>
      </c>
      <c r="E290" s="753">
        <v>50113001</v>
      </c>
      <c r="F290" s="752" t="s">
        <v>593</v>
      </c>
      <c r="G290" s="751" t="s">
        <v>594</v>
      </c>
      <c r="H290" s="751">
        <v>207893</v>
      </c>
      <c r="I290" s="751">
        <v>207893</v>
      </c>
      <c r="J290" s="751" t="s">
        <v>689</v>
      </c>
      <c r="K290" s="751" t="s">
        <v>690</v>
      </c>
      <c r="L290" s="754">
        <v>82.149999999999991</v>
      </c>
      <c r="M290" s="754">
        <v>1</v>
      </c>
      <c r="N290" s="755">
        <v>82.149999999999991</v>
      </c>
    </row>
    <row r="291" spans="1:14" ht="14.4" customHeight="1" x14ac:dyDescent="0.3">
      <c r="A291" s="749" t="s">
        <v>562</v>
      </c>
      <c r="B291" s="750" t="s">
        <v>563</v>
      </c>
      <c r="C291" s="751" t="s">
        <v>587</v>
      </c>
      <c r="D291" s="752" t="s">
        <v>588</v>
      </c>
      <c r="E291" s="753">
        <v>50113001</v>
      </c>
      <c r="F291" s="752" t="s">
        <v>593</v>
      </c>
      <c r="G291" s="751" t="s">
        <v>594</v>
      </c>
      <c r="H291" s="751">
        <v>229793</v>
      </c>
      <c r="I291" s="751">
        <v>229793</v>
      </c>
      <c r="J291" s="751" t="s">
        <v>944</v>
      </c>
      <c r="K291" s="751" t="s">
        <v>945</v>
      </c>
      <c r="L291" s="754">
        <v>121.61999999999999</v>
      </c>
      <c r="M291" s="754">
        <v>2</v>
      </c>
      <c r="N291" s="755">
        <v>243.23999999999998</v>
      </c>
    </row>
    <row r="292" spans="1:14" ht="14.4" customHeight="1" x14ac:dyDescent="0.3">
      <c r="A292" s="749" t="s">
        <v>562</v>
      </c>
      <c r="B292" s="750" t="s">
        <v>563</v>
      </c>
      <c r="C292" s="751" t="s">
        <v>587</v>
      </c>
      <c r="D292" s="752" t="s">
        <v>588</v>
      </c>
      <c r="E292" s="753">
        <v>50113001</v>
      </c>
      <c r="F292" s="752" t="s">
        <v>593</v>
      </c>
      <c r="G292" s="751" t="s">
        <v>594</v>
      </c>
      <c r="H292" s="751">
        <v>208988</v>
      </c>
      <c r="I292" s="751">
        <v>208988</v>
      </c>
      <c r="J292" s="751" t="s">
        <v>946</v>
      </c>
      <c r="K292" s="751" t="s">
        <v>947</v>
      </c>
      <c r="L292" s="754">
        <v>547.82000000000005</v>
      </c>
      <c r="M292" s="754">
        <v>11</v>
      </c>
      <c r="N292" s="755">
        <v>6026.02</v>
      </c>
    </row>
    <row r="293" spans="1:14" ht="14.4" customHeight="1" x14ac:dyDescent="0.3">
      <c r="A293" s="749" t="s">
        <v>562</v>
      </c>
      <c r="B293" s="750" t="s">
        <v>563</v>
      </c>
      <c r="C293" s="751" t="s">
        <v>587</v>
      </c>
      <c r="D293" s="752" t="s">
        <v>588</v>
      </c>
      <c r="E293" s="753">
        <v>50113001</v>
      </c>
      <c r="F293" s="752" t="s">
        <v>593</v>
      </c>
      <c r="G293" s="751" t="s">
        <v>594</v>
      </c>
      <c r="H293" s="751">
        <v>224964</v>
      </c>
      <c r="I293" s="751">
        <v>224964</v>
      </c>
      <c r="J293" s="751" t="s">
        <v>948</v>
      </c>
      <c r="K293" s="751" t="s">
        <v>949</v>
      </c>
      <c r="L293" s="754">
        <v>107.87000000000003</v>
      </c>
      <c r="M293" s="754">
        <v>2</v>
      </c>
      <c r="N293" s="755">
        <v>215.74000000000007</v>
      </c>
    </row>
    <row r="294" spans="1:14" ht="14.4" customHeight="1" x14ac:dyDescent="0.3">
      <c r="A294" s="749" t="s">
        <v>562</v>
      </c>
      <c r="B294" s="750" t="s">
        <v>563</v>
      </c>
      <c r="C294" s="751" t="s">
        <v>587</v>
      </c>
      <c r="D294" s="752" t="s">
        <v>588</v>
      </c>
      <c r="E294" s="753">
        <v>50113001</v>
      </c>
      <c r="F294" s="752" t="s">
        <v>593</v>
      </c>
      <c r="G294" s="751" t="s">
        <v>594</v>
      </c>
      <c r="H294" s="751">
        <v>193724</v>
      </c>
      <c r="I294" s="751">
        <v>93724</v>
      </c>
      <c r="J294" s="751" t="s">
        <v>950</v>
      </c>
      <c r="K294" s="751" t="s">
        <v>951</v>
      </c>
      <c r="L294" s="754">
        <v>68.330000000000013</v>
      </c>
      <c r="M294" s="754">
        <v>4</v>
      </c>
      <c r="N294" s="755">
        <v>273.32000000000005</v>
      </c>
    </row>
    <row r="295" spans="1:14" ht="14.4" customHeight="1" x14ac:dyDescent="0.3">
      <c r="A295" s="749" t="s">
        <v>562</v>
      </c>
      <c r="B295" s="750" t="s">
        <v>563</v>
      </c>
      <c r="C295" s="751" t="s">
        <v>587</v>
      </c>
      <c r="D295" s="752" t="s">
        <v>588</v>
      </c>
      <c r="E295" s="753">
        <v>50113001</v>
      </c>
      <c r="F295" s="752" t="s">
        <v>593</v>
      </c>
      <c r="G295" s="751" t="s">
        <v>594</v>
      </c>
      <c r="H295" s="751">
        <v>101674</v>
      </c>
      <c r="I295" s="751">
        <v>1674</v>
      </c>
      <c r="J295" s="751" t="s">
        <v>952</v>
      </c>
      <c r="K295" s="751" t="s">
        <v>564</v>
      </c>
      <c r="L295" s="754">
        <v>88.679999999999993</v>
      </c>
      <c r="M295" s="754">
        <v>1</v>
      </c>
      <c r="N295" s="755">
        <v>88.679999999999993</v>
      </c>
    </row>
    <row r="296" spans="1:14" ht="14.4" customHeight="1" x14ac:dyDescent="0.3">
      <c r="A296" s="749" t="s">
        <v>562</v>
      </c>
      <c r="B296" s="750" t="s">
        <v>563</v>
      </c>
      <c r="C296" s="751" t="s">
        <v>587</v>
      </c>
      <c r="D296" s="752" t="s">
        <v>588</v>
      </c>
      <c r="E296" s="753">
        <v>50113001</v>
      </c>
      <c r="F296" s="752" t="s">
        <v>593</v>
      </c>
      <c r="G296" s="751" t="s">
        <v>594</v>
      </c>
      <c r="H296" s="751">
        <v>848725</v>
      </c>
      <c r="I296" s="751">
        <v>107677</v>
      </c>
      <c r="J296" s="751" t="s">
        <v>953</v>
      </c>
      <c r="K296" s="751" t="s">
        <v>954</v>
      </c>
      <c r="L296" s="754">
        <v>382.10999999999996</v>
      </c>
      <c r="M296" s="754">
        <v>3</v>
      </c>
      <c r="N296" s="755">
        <v>1146.33</v>
      </c>
    </row>
    <row r="297" spans="1:14" ht="14.4" customHeight="1" x14ac:dyDescent="0.3">
      <c r="A297" s="749" t="s">
        <v>562</v>
      </c>
      <c r="B297" s="750" t="s">
        <v>563</v>
      </c>
      <c r="C297" s="751" t="s">
        <v>587</v>
      </c>
      <c r="D297" s="752" t="s">
        <v>588</v>
      </c>
      <c r="E297" s="753">
        <v>50113001</v>
      </c>
      <c r="F297" s="752" t="s">
        <v>593</v>
      </c>
      <c r="G297" s="751" t="s">
        <v>594</v>
      </c>
      <c r="H297" s="751">
        <v>100489</v>
      </c>
      <c r="I297" s="751">
        <v>489</v>
      </c>
      <c r="J297" s="751" t="s">
        <v>695</v>
      </c>
      <c r="K297" s="751" t="s">
        <v>955</v>
      </c>
      <c r="L297" s="754">
        <v>47.34</v>
      </c>
      <c r="M297" s="754">
        <v>5</v>
      </c>
      <c r="N297" s="755">
        <v>236.70000000000002</v>
      </c>
    </row>
    <row r="298" spans="1:14" ht="14.4" customHeight="1" x14ac:dyDescent="0.3">
      <c r="A298" s="749" t="s">
        <v>562</v>
      </c>
      <c r="B298" s="750" t="s">
        <v>563</v>
      </c>
      <c r="C298" s="751" t="s">
        <v>587</v>
      </c>
      <c r="D298" s="752" t="s">
        <v>588</v>
      </c>
      <c r="E298" s="753">
        <v>50113001</v>
      </c>
      <c r="F298" s="752" t="s">
        <v>593</v>
      </c>
      <c r="G298" s="751" t="s">
        <v>594</v>
      </c>
      <c r="H298" s="751">
        <v>29938</v>
      </c>
      <c r="I298" s="751">
        <v>29938</v>
      </c>
      <c r="J298" s="751" t="s">
        <v>956</v>
      </c>
      <c r="K298" s="751" t="s">
        <v>957</v>
      </c>
      <c r="L298" s="754">
        <v>2070.808</v>
      </c>
      <c r="M298" s="754">
        <v>5</v>
      </c>
      <c r="N298" s="755">
        <v>10354.040000000001</v>
      </c>
    </row>
    <row r="299" spans="1:14" ht="14.4" customHeight="1" x14ac:dyDescent="0.3">
      <c r="A299" s="749" t="s">
        <v>562</v>
      </c>
      <c r="B299" s="750" t="s">
        <v>563</v>
      </c>
      <c r="C299" s="751" t="s">
        <v>587</v>
      </c>
      <c r="D299" s="752" t="s">
        <v>588</v>
      </c>
      <c r="E299" s="753">
        <v>50113001</v>
      </c>
      <c r="F299" s="752" t="s">
        <v>593</v>
      </c>
      <c r="G299" s="751" t="s">
        <v>594</v>
      </c>
      <c r="H299" s="751">
        <v>930661</v>
      </c>
      <c r="I299" s="751">
        <v>0</v>
      </c>
      <c r="J299" s="751" t="s">
        <v>697</v>
      </c>
      <c r="K299" s="751" t="s">
        <v>564</v>
      </c>
      <c r="L299" s="754">
        <v>332.7638490651276</v>
      </c>
      <c r="M299" s="754">
        <v>1</v>
      </c>
      <c r="N299" s="755">
        <v>332.7638490651276</v>
      </c>
    </row>
    <row r="300" spans="1:14" ht="14.4" customHeight="1" x14ac:dyDescent="0.3">
      <c r="A300" s="749" t="s">
        <v>562</v>
      </c>
      <c r="B300" s="750" t="s">
        <v>563</v>
      </c>
      <c r="C300" s="751" t="s">
        <v>587</v>
      </c>
      <c r="D300" s="752" t="s">
        <v>588</v>
      </c>
      <c r="E300" s="753">
        <v>50113001</v>
      </c>
      <c r="F300" s="752" t="s">
        <v>593</v>
      </c>
      <c r="G300" s="751" t="s">
        <v>594</v>
      </c>
      <c r="H300" s="751">
        <v>930224</v>
      </c>
      <c r="I300" s="751">
        <v>0</v>
      </c>
      <c r="J300" s="751" t="s">
        <v>958</v>
      </c>
      <c r="K300" s="751" t="s">
        <v>564</v>
      </c>
      <c r="L300" s="754">
        <v>111.5359315381922</v>
      </c>
      <c r="M300" s="754">
        <v>1</v>
      </c>
      <c r="N300" s="755">
        <v>111.5359315381922</v>
      </c>
    </row>
    <row r="301" spans="1:14" ht="14.4" customHeight="1" x14ac:dyDescent="0.3">
      <c r="A301" s="749" t="s">
        <v>562</v>
      </c>
      <c r="B301" s="750" t="s">
        <v>563</v>
      </c>
      <c r="C301" s="751" t="s">
        <v>587</v>
      </c>
      <c r="D301" s="752" t="s">
        <v>588</v>
      </c>
      <c r="E301" s="753">
        <v>50113001</v>
      </c>
      <c r="F301" s="752" t="s">
        <v>593</v>
      </c>
      <c r="G301" s="751" t="s">
        <v>594</v>
      </c>
      <c r="H301" s="751">
        <v>930248</v>
      </c>
      <c r="I301" s="751">
        <v>0</v>
      </c>
      <c r="J301" s="751" t="s">
        <v>959</v>
      </c>
      <c r="K301" s="751" t="s">
        <v>564</v>
      </c>
      <c r="L301" s="754">
        <v>447.31980106744294</v>
      </c>
      <c r="M301" s="754">
        <v>1</v>
      </c>
      <c r="N301" s="755">
        <v>447.31980106744294</v>
      </c>
    </row>
    <row r="302" spans="1:14" ht="14.4" customHeight="1" x14ac:dyDescent="0.3">
      <c r="A302" s="749" t="s">
        <v>562</v>
      </c>
      <c r="B302" s="750" t="s">
        <v>563</v>
      </c>
      <c r="C302" s="751" t="s">
        <v>587</v>
      </c>
      <c r="D302" s="752" t="s">
        <v>588</v>
      </c>
      <c r="E302" s="753">
        <v>50113001</v>
      </c>
      <c r="F302" s="752" t="s">
        <v>593</v>
      </c>
      <c r="G302" s="751" t="s">
        <v>594</v>
      </c>
      <c r="H302" s="751">
        <v>843067</v>
      </c>
      <c r="I302" s="751">
        <v>0</v>
      </c>
      <c r="J302" s="751" t="s">
        <v>700</v>
      </c>
      <c r="K302" s="751" t="s">
        <v>564</v>
      </c>
      <c r="L302" s="754">
        <v>389.51906246235063</v>
      </c>
      <c r="M302" s="754">
        <v>1</v>
      </c>
      <c r="N302" s="755">
        <v>389.51906246235063</v>
      </c>
    </row>
    <row r="303" spans="1:14" ht="14.4" customHeight="1" x14ac:dyDescent="0.3">
      <c r="A303" s="749" t="s">
        <v>562</v>
      </c>
      <c r="B303" s="750" t="s">
        <v>563</v>
      </c>
      <c r="C303" s="751" t="s">
        <v>587</v>
      </c>
      <c r="D303" s="752" t="s">
        <v>588</v>
      </c>
      <c r="E303" s="753">
        <v>50113001</v>
      </c>
      <c r="F303" s="752" t="s">
        <v>593</v>
      </c>
      <c r="G303" s="751" t="s">
        <v>594</v>
      </c>
      <c r="H303" s="751">
        <v>990947</v>
      </c>
      <c r="I303" s="751">
        <v>0</v>
      </c>
      <c r="J303" s="751" t="s">
        <v>960</v>
      </c>
      <c r="K303" s="751" t="s">
        <v>564</v>
      </c>
      <c r="L303" s="754">
        <v>1402.01</v>
      </c>
      <c r="M303" s="754">
        <v>1</v>
      </c>
      <c r="N303" s="755">
        <v>1402.01</v>
      </c>
    </row>
    <row r="304" spans="1:14" ht="14.4" customHeight="1" x14ac:dyDescent="0.3">
      <c r="A304" s="749" t="s">
        <v>562</v>
      </c>
      <c r="B304" s="750" t="s">
        <v>563</v>
      </c>
      <c r="C304" s="751" t="s">
        <v>587</v>
      </c>
      <c r="D304" s="752" t="s">
        <v>588</v>
      </c>
      <c r="E304" s="753">
        <v>50113001</v>
      </c>
      <c r="F304" s="752" t="s">
        <v>593</v>
      </c>
      <c r="G304" s="751" t="s">
        <v>594</v>
      </c>
      <c r="H304" s="751">
        <v>188217</v>
      </c>
      <c r="I304" s="751">
        <v>88217</v>
      </c>
      <c r="J304" s="751" t="s">
        <v>701</v>
      </c>
      <c r="K304" s="751" t="s">
        <v>702</v>
      </c>
      <c r="L304" s="754">
        <v>126.56000000000003</v>
      </c>
      <c r="M304" s="754">
        <v>5</v>
      </c>
      <c r="N304" s="755">
        <v>632.80000000000018</v>
      </c>
    </row>
    <row r="305" spans="1:14" ht="14.4" customHeight="1" x14ac:dyDescent="0.3">
      <c r="A305" s="749" t="s">
        <v>562</v>
      </c>
      <c r="B305" s="750" t="s">
        <v>563</v>
      </c>
      <c r="C305" s="751" t="s">
        <v>587</v>
      </c>
      <c r="D305" s="752" t="s">
        <v>588</v>
      </c>
      <c r="E305" s="753">
        <v>50113001</v>
      </c>
      <c r="F305" s="752" t="s">
        <v>593</v>
      </c>
      <c r="G305" s="751" t="s">
        <v>594</v>
      </c>
      <c r="H305" s="751">
        <v>188219</v>
      </c>
      <c r="I305" s="751">
        <v>88219</v>
      </c>
      <c r="J305" s="751" t="s">
        <v>820</v>
      </c>
      <c r="K305" s="751" t="s">
        <v>821</v>
      </c>
      <c r="L305" s="754">
        <v>142.21750000000003</v>
      </c>
      <c r="M305" s="754">
        <v>4</v>
      </c>
      <c r="N305" s="755">
        <v>568.87000000000012</v>
      </c>
    </row>
    <row r="306" spans="1:14" ht="14.4" customHeight="1" x14ac:dyDescent="0.3">
      <c r="A306" s="749" t="s">
        <v>562</v>
      </c>
      <c r="B306" s="750" t="s">
        <v>563</v>
      </c>
      <c r="C306" s="751" t="s">
        <v>587</v>
      </c>
      <c r="D306" s="752" t="s">
        <v>588</v>
      </c>
      <c r="E306" s="753">
        <v>50113001</v>
      </c>
      <c r="F306" s="752" t="s">
        <v>593</v>
      </c>
      <c r="G306" s="751" t="s">
        <v>594</v>
      </c>
      <c r="H306" s="751">
        <v>170498</v>
      </c>
      <c r="I306" s="751">
        <v>70498</v>
      </c>
      <c r="J306" s="751" t="s">
        <v>961</v>
      </c>
      <c r="K306" s="751" t="s">
        <v>962</v>
      </c>
      <c r="L306" s="754">
        <v>169.09</v>
      </c>
      <c r="M306" s="754">
        <v>2</v>
      </c>
      <c r="N306" s="755">
        <v>338.18</v>
      </c>
    </row>
    <row r="307" spans="1:14" ht="14.4" customHeight="1" x14ac:dyDescent="0.3">
      <c r="A307" s="749" t="s">
        <v>562</v>
      </c>
      <c r="B307" s="750" t="s">
        <v>563</v>
      </c>
      <c r="C307" s="751" t="s">
        <v>587</v>
      </c>
      <c r="D307" s="752" t="s">
        <v>588</v>
      </c>
      <c r="E307" s="753">
        <v>50113001</v>
      </c>
      <c r="F307" s="752" t="s">
        <v>593</v>
      </c>
      <c r="G307" s="751" t="s">
        <v>594</v>
      </c>
      <c r="H307" s="751">
        <v>100498</v>
      </c>
      <c r="I307" s="751">
        <v>498</v>
      </c>
      <c r="J307" s="751" t="s">
        <v>709</v>
      </c>
      <c r="K307" s="751" t="s">
        <v>618</v>
      </c>
      <c r="L307" s="754">
        <v>108.75</v>
      </c>
      <c r="M307" s="754">
        <v>8</v>
      </c>
      <c r="N307" s="755">
        <v>870</v>
      </c>
    </row>
    <row r="308" spans="1:14" ht="14.4" customHeight="1" x14ac:dyDescent="0.3">
      <c r="A308" s="749" t="s">
        <v>562</v>
      </c>
      <c r="B308" s="750" t="s">
        <v>563</v>
      </c>
      <c r="C308" s="751" t="s">
        <v>587</v>
      </c>
      <c r="D308" s="752" t="s">
        <v>588</v>
      </c>
      <c r="E308" s="753">
        <v>50113001</v>
      </c>
      <c r="F308" s="752" t="s">
        <v>593</v>
      </c>
      <c r="G308" s="751" t="s">
        <v>594</v>
      </c>
      <c r="H308" s="751">
        <v>225169</v>
      </c>
      <c r="I308" s="751">
        <v>225169</v>
      </c>
      <c r="J308" s="751" t="s">
        <v>963</v>
      </c>
      <c r="K308" s="751" t="s">
        <v>964</v>
      </c>
      <c r="L308" s="754">
        <v>44.655384615384612</v>
      </c>
      <c r="M308" s="754">
        <v>13</v>
      </c>
      <c r="N308" s="755">
        <v>580.52</v>
      </c>
    </row>
    <row r="309" spans="1:14" ht="14.4" customHeight="1" x14ac:dyDescent="0.3">
      <c r="A309" s="749" t="s">
        <v>562</v>
      </c>
      <c r="B309" s="750" t="s">
        <v>563</v>
      </c>
      <c r="C309" s="751" t="s">
        <v>587</v>
      </c>
      <c r="D309" s="752" t="s">
        <v>588</v>
      </c>
      <c r="E309" s="753">
        <v>50113001</v>
      </c>
      <c r="F309" s="752" t="s">
        <v>593</v>
      </c>
      <c r="G309" s="751" t="s">
        <v>594</v>
      </c>
      <c r="H309" s="751">
        <v>225168</v>
      </c>
      <c r="I309" s="751">
        <v>225168</v>
      </c>
      <c r="J309" s="751" t="s">
        <v>963</v>
      </c>
      <c r="K309" s="751" t="s">
        <v>965</v>
      </c>
      <c r="L309" s="754">
        <v>63.54</v>
      </c>
      <c r="M309" s="754">
        <v>20</v>
      </c>
      <c r="N309" s="755">
        <v>1270.8</v>
      </c>
    </row>
    <row r="310" spans="1:14" ht="14.4" customHeight="1" x14ac:dyDescent="0.3">
      <c r="A310" s="749" t="s">
        <v>562</v>
      </c>
      <c r="B310" s="750" t="s">
        <v>563</v>
      </c>
      <c r="C310" s="751" t="s">
        <v>587</v>
      </c>
      <c r="D310" s="752" t="s">
        <v>588</v>
      </c>
      <c r="E310" s="753">
        <v>50113001</v>
      </c>
      <c r="F310" s="752" t="s">
        <v>593</v>
      </c>
      <c r="G310" s="751" t="s">
        <v>614</v>
      </c>
      <c r="H310" s="751">
        <v>201290</v>
      </c>
      <c r="I310" s="751">
        <v>201290</v>
      </c>
      <c r="J310" s="751" t="s">
        <v>710</v>
      </c>
      <c r="K310" s="751" t="s">
        <v>711</v>
      </c>
      <c r="L310" s="754">
        <v>43.42</v>
      </c>
      <c r="M310" s="754">
        <v>18</v>
      </c>
      <c r="N310" s="755">
        <v>781.56000000000006</v>
      </c>
    </row>
    <row r="311" spans="1:14" ht="14.4" customHeight="1" x14ac:dyDescent="0.3">
      <c r="A311" s="749" t="s">
        <v>562</v>
      </c>
      <c r="B311" s="750" t="s">
        <v>563</v>
      </c>
      <c r="C311" s="751" t="s">
        <v>587</v>
      </c>
      <c r="D311" s="752" t="s">
        <v>588</v>
      </c>
      <c r="E311" s="753">
        <v>50113001</v>
      </c>
      <c r="F311" s="752" t="s">
        <v>593</v>
      </c>
      <c r="G311" s="751" t="s">
        <v>594</v>
      </c>
      <c r="H311" s="751">
        <v>100502</v>
      </c>
      <c r="I311" s="751">
        <v>502</v>
      </c>
      <c r="J311" s="751" t="s">
        <v>712</v>
      </c>
      <c r="K311" s="751" t="s">
        <v>714</v>
      </c>
      <c r="L311" s="754">
        <v>238.66000000000003</v>
      </c>
      <c r="M311" s="754">
        <v>5</v>
      </c>
      <c r="N311" s="755">
        <v>1193.3000000000002</v>
      </c>
    </row>
    <row r="312" spans="1:14" ht="14.4" customHeight="1" x14ac:dyDescent="0.3">
      <c r="A312" s="749" t="s">
        <v>562</v>
      </c>
      <c r="B312" s="750" t="s">
        <v>563</v>
      </c>
      <c r="C312" s="751" t="s">
        <v>587</v>
      </c>
      <c r="D312" s="752" t="s">
        <v>588</v>
      </c>
      <c r="E312" s="753">
        <v>50113001</v>
      </c>
      <c r="F312" s="752" t="s">
        <v>593</v>
      </c>
      <c r="G312" s="751" t="s">
        <v>594</v>
      </c>
      <c r="H312" s="751">
        <v>102684</v>
      </c>
      <c r="I312" s="751">
        <v>2684</v>
      </c>
      <c r="J312" s="751" t="s">
        <v>712</v>
      </c>
      <c r="K312" s="751" t="s">
        <v>713</v>
      </c>
      <c r="L312" s="754">
        <v>104.23000000000005</v>
      </c>
      <c r="M312" s="754">
        <v>20</v>
      </c>
      <c r="N312" s="755">
        <v>2084.6000000000008</v>
      </c>
    </row>
    <row r="313" spans="1:14" ht="14.4" customHeight="1" x14ac:dyDescent="0.3">
      <c r="A313" s="749" t="s">
        <v>562</v>
      </c>
      <c r="B313" s="750" t="s">
        <v>563</v>
      </c>
      <c r="C313" s="751" t="s">
        <v>587</v>
      </c>
      <c r="D313" s="752" t="s">
        <v>588</v>
      </c>
      <c r="E313" s="753">
        <v>50113001</v>
      </c>
      <c r="F313" s="752" t="s">
        <v>593</v>
      </c>
      <c r="G313" s="751" t="s">
        <v>594</v>
      </c>
      <c r="H313" s="751">
        <v>205931</v>
      </c>
      <c r="I313" s="751">
        <v>205931</v>
      </c>
      <c r="J313" s="751" t="s">
        <v>715</v>
      </c>
      <c r="K313" s="751" t="s">
        <v>717</v>
      </c>
      <c r="L313" s="754">
        <v>74.54000000000002</v>
      </c>
      <c r="M313" s="754">
        <v>6</v>
      </c>
      <c r="N313" s="755">
        <v>447.24000000000012</v>
      </c>
    </row>
    <row r="314" spans="1:14" ht="14.4" customHeight="1" x14ac:dyDescent="0.3">
      <c r="A314" s="749" t="s">
        <v>562</v>
      </c>
      <c r="B314" s="750" t="s">
        <v>563</v>
      </c>
      <c r="C314" s="751" t="s">
        <v>587</v>
      </c>
      <c r="D314" s="752" t="s">
        <v>588</v>
      </c>
      <c r="E314" s="753">
        <v>50113001</v>
      </c>
      <c r="F314" s="752" t="s">
        <v>593</v>
      </c>
      <c r="G314" s="751" t="s">
        <v>614</v>
      </c>
      <c r="H314" s="751">
        <v>127738</v>
      </c>
      <c r="I314" s="751">
        <v>127738</v>
      </c>
      <c r="J314" s="751" t="s">
        <v>966</v>
      </c>
      <c r="K314" s="751" t="s">
        <v>967</v>
      </c>
      <c r="L314" s="754">
        <v>95.4</v>
      </c>
      <c r="M314" s="754">
        <v>30</v>
      </c>
      <c r="N314" s="755">
        <v>2862</v>
      </c>
    </row>
    <row r="315" spans="1:14" ht="14.4" customHeight="1" x14ac:dyDescent="0.3">
      <c r="A315" s="749" t="s">
        <v>562</v>
      </c>
      <c r="B315" s="750" t="s">
        <v>563</v>
      </c>
      <c r="C315" s="751" t="s">
        <v>587</v>
      </c>
      <c r="D315" s="752" t="s">
        <v>588</v>
      </c>
      <c r="E315" s="753">
        <v>50113001</v>
      </c>
      <c r="F315" s="752" t="s">
        <v>593</v>
      </c>
      <c r="G315" s="751" t="s">
        <v>594</v>
      </c>
      <c r="H315" s="751">
        <v>109493</v>
      </c>
      <c r="I315" s="751">
        <v>109493</v>
      </c>
      <c r="J315" s="751" t="s">
        <v>968</v>
      </c>
      <c r="K315" s="751" t="s">
        <v>969</v>
      </c>
      <c r="L315" s="754">
        <v>158.72999999999999</v>
      </c>
      <c r="M315" s="754">
        <v>5</v>
      </c>
      <c r="N315" s="755">
        <v>793.65</v>
      </c>
    </row>
    <row r="316" spans="1:14" ht="14.4" customHeight="1" x14ac:dyDescent="0.3">
      <c r="A316" s="749" t="s">
        <v>562</v>
      </c>
      <c r="B316" s="750" t="s">
        <v>563</v>
      </c>
      <c r="C316" s="751" t="s">
        <v>587</v>
      </c>
      <c r="D316" s="752" t="s">
        <v>588</v>
      </c>
      <c r="E316" s="753">
        <v>50113001</v>
      </c>
      <c r="F316" s="752" t="s">
        <v>593</v>
      </c>
      <c r="G316" s="751" t="s">
        <v>594</v>
      </c>
      <c r="H316" s="751">
        <v>111485</v>
      </c>
      <c r="I316" s="751">
        <v>11485</v>
      </c>
      <c r="J316" s="751" t="s">
        <v>970</v>
      </c>
      <c r="K316" s="751" t="s">
        <v>971</v>
      </c>
      <c r="L316" s="754">
        <v>114.81999999999996</v>
      </c>
      <c r="M316" s="754">
        <v>2</v>
      </c>
      <c r="N316" s="755">
        <v>229.63999999999993</v>
      </c>
    </row>
    <row r="317" spans="1:14" ht="14.4" customHeight="1" x14ac:dyDescent="0.3">
      <c r="A317" s="749" t="s">
        <v>562</v>
      </c>
      <c r="B317" s="750" t="s">
        <v>563</v>
      </c>
      <c r="C317" s="751" t="s">
        <v>587</v>
      </c>
      <c r="D317" s="752" t="s">
        <v>588</v>
      </c>
      <c r="E317" s="753">
        <v>50113001</v>
      </c>
      <c r="F317" s="752" t="s">
        <v>593</v>
      </c>
      <c r="G317" s="751" t="s">
        <v>594</v>
      </c>
      <c r="H317" s="751">
        <v>118563</v>
      </c>
      <c r="I317" s="751">
        <v>18563</v>
      </c>
      <c r="J317" s="751" t="s">
        <v>972</v>
      </c>
      <c r="K317" s="751" t="s">
        <v>973</v>
      </c>
      <c r="L317" s="754">
        <v>487.60000000000014</v>
      </c>
      <c r="M317" s="754">
        <v>1</v>
      </c>
      <c r="N317" s="755">
        <v>487.60000000000014</v>
      </c>
    </row>
    <row r="318" spans="1:14" ht="14.4" customHeight="1" x14ac:dyDescent="0.3">
      <c r="A318" s="749" t="s">
        <v>562</v>
      </c>
      <c r="B318" s="750" t="s">
        <v>563</v>
      </c>
      <c r="C318" s="751" t="s">
        <v>587</v>
      </c>
      <c r="D318" s="752" t="s">
        <v>588</v>
      </c>
      <c r="E318" s="753">
        <v>50113001</v>
      </c>
      <c r="F318" s="752" t="s">
        <v>593</v>
      </c>
      <c r="G318" s="751" t="s">
        <v>594</v>
      </c>
      <c r="H318" s="751">
        <v>501637</v>
      </c>
      <c r="I318" s="751">
        <v>0</v>
      </c>
      <c r="J318" s="751" t="s">
        <v>824</v>
      </c>
      <c r="K318" s="751" t="s">
        <v>564</v>
      </c>
      <c r="L318" s="754">
        <v>8.3006666666666664</v>
      </c>
      <c r="M318" s="754">
        <v>1</v>
      </c>
      <c r="N318" s="755">
        <v>8.3006666666666664</v>
      </c>
    </row>
    <row r="319" spans="1:14" ht="14.4" customHeight="1" x14ac:dyDescent="0.3">
      <c r="A319" s="749" t="s">
        <v>562</v>
      </c>
      <c r="B319" s="750" t="s">
        <v>563</v>
      </c>
      <c r="C319" s="751" t="s">
        <v>587</v>
      </c>
      <c r="D319" s="752" t="s">
        <v>588</v>
      </c>
      <c r="E319" s="753">
        <v>50113001</v>
      </c>
      <c r="F319" s="752" t="s">
        <v>593</v>
      </c>
      <c r="G319" s="751" t="s">
        <v>564</v>
      </c>
      <c r="H319" s="751">
        <v>223148</v>
      </c>
      <c r="I319" s="751">
        <v>223148</v>
      </c>
      <c r="J319" s="751" t="s">
        <v>974</v>
      </c>
      <c r="K319" s="751" t="s">
        <v>975</v>
      </c>
      <c r="L319" s="754">
        <v>113.41500000000001</v>
      </c>
      <c r="M319" s="754">
        <v>4</v>
      </c>
      <c r="N319" s="755">
        <v>453.66</v>
      </c>
    </row>
    <row r="320" spans="1:14" ht="14.4" customHeight="1" x14ac:dyDescent="0.3">
      <c r="A320" s="749" t="s">
        <v>562</v>
      </c>
      <c r="B320" s="750" t="s">
        <v>563</v>
      </c>
      <c r="C320" s="751" t="s">
        <v>587</v>
      </c>
      <c r="D320" s="752" t="s">
        <v>588</v>
      </c>
      <c r="E320" s="753">
        <v>50113001</v>
      </c>
      <c r="F320" s="752" t="s">
        <v>593</v>
      </c>
      <c r="G320" s="751" t="s">
        <v>594</v>
      </c>
      <c r="H320" s="751">
        <v>502030</v>
      </c>
      <c r="I320" s="751">
        <v>99999</v>
      </c>
      <c r="J320" s="751" t="s">
        <v>825</v>
      </c>
      <c r="K320" s="751" t="s">
        <v>826</v>
      </c>
      <c r="L320" s="754">
        <v>1383.6399999999999</v>
      </c>
      <c r="M320" s="754">
        <v>0.2</v>
      </c>
      <c r="N320" s="755">
        <v>276.72800000000001</v>
      </c>
    </row>
    <row r="321" spans="1:14" ht="14.4" customHeight="1" x14ac:dyDescent="0.3">
      <c r="A321" s="749" t="s">
        <v>562</v>
      </c>
      <c r="B321" s="750" t="s">
        <v>563</v>
      </c>
      <c r="C321" s="751" t="s">
        <v>587</v>
      </c>
      <c r="D321" s="752" t="s">
        <v>588</v>
      </c>
      <c r="E321" s="753">
        <v>50113001</v>
      </c>
      <c r="F321" s="752" t="s">
        <v>593</v>
      </c>
      <c r="G321" s="751" t="s">
        <v>594</v>
      </c>
      <c r="H321" s="751">
        <v>100513</v>
      </c>
      <c r="I321" s="751">
        <v>513</v>
      </c>
      <c r="J321" s="751" t="s">
        <v>976</v>
      </c>
      <c r="K321" s="751" t="s">
        <v>618</v>
      </c>
      <c r="L321" s="754">
        <v>56.78</v>
      </c>
      <c r="M321" s="754">
        <v>32</v>
      </c>
      <c r="N321" s="755">
        <v>1816.96</v>
      </c>
    </row>
    <row r="322" spans="1:14" ht="14.4" customHeight="1" x14ac:dyDescent="0.3">
      <c r="A322" s="749" t="s">
        <v>562</v>
      </c>
      <c r="B322" s="750" t="s">
        <v>563</v>
      </c>
      <c r="C322" s="751" t="s">
        <v>587</v>
      </c>
      <c r="D322" s="752" t="s">
        <v>588</v>
      </c>
      <c r="E322" s="753">
        <v>50113001</v>
      </c>
      <c r="F322" s="752" t="s">
        <v>593</v>
      </c>
      <c r="G322" s="751" t="s">
        <v>594</v>
      </c>
      <c r="H322" s="751">
        <v>100516</v>
      </c>
      <c r="I322" s="751">
        <v>516</v>
      </c>
      <c r="J322" s="751" t="s">
        <v>977</v>
      </c>
      <c r="K322" s="751" t="s">
        <v>978</v>
      </c>
      <c r="L322" s="754">
        <v>98.359999999999971</v>
      </c>
      <c r="M322" s="754">
        <v>5</v>
      </c>
      <c r="N322" s="755">
        <v>491.79999999999984</v>
      </c>
    </row>
    <row r="323" spans="1:14" ht="14.4" customHeight="1" x14ac:dyDescent="0.3">
      <c r="A323" s="749" t="s">
        <v>562</v>
      </c>
      <c r="B323" s="750" t="s">
        <v>563</v>
      </c>
      <c r="C323" s="751" t="s">
        <v>587</v>
      </c>
      <c r="D323" s="752" t="s">
        <v>588</v>
      </c>
      <c r="E323" s="753">
        <v>50113001</v>
      </c>
      <c r="F323" s="752" t="s">
        <v>593</v>
      </c>
      <c r="G323" s="751" t="s">
        <v>594</v>
      </c>
      <c r="H323" s="751">
        <v>110086</v>
      </c>
      <c r="I323" s="751">
        <v>10086</v>
      </c>
      <c r="J323" s="751" t="s">
        <v>979</v>
      </c>
      <c r="K323" s="751" t="s">
        <v>980</v>
      </c>
      <c r="L323" s="754">
        <v>1592.8</v>
      </c>
      <c r="M323" s="754">
        <v>2</v>
      </c>
      <c r="N323" s="755">
        <v>3185.6</v>
      </c>
    </row>
    <row r="324" spans="1:14" ht="14.4" customHeight="1" x14ac:dyDescent="0.3">
      <c r="A324" s="749" t="s">
        <v>562</v>
      </c>
      <c r="B324" s="750" t="s">
        <v>563</v>
      </c>
      <c r="C324" s="751" t="s">
        <v>587</v>
      </c>
      <c r="D324" s="752" t="s">
        <v>588</v>
      </c>
      <c r="E324" s="753">
        <v>50113001</v>
      </c>
      <c r="F324" s="752" t="s">
        <v>593</v>
      </c>
      <c r="G324" s="751" t="s">
        <v>614</v>
      </c>
      <c r="H324" s="751">
        <v>191788</v>
      </c>
      <c r="I324" s="751">
        <v>91788</v>
      </c>
      <c r="J324" s="751" t="s">
        <v>722</v>
      </c>
      <c r="K324" s="751" t="s">
        <v>723</v>
      </c>
      <c r="L324" s="754">
        <v>9.120000000000001</v>
      </c>
      <c r="M324" s="754">
        <v>5</v>
      </c>
      <c r="N324" s="755">
        <v>45.6</v>
      </c>
    </row>
    <row r="325" spans="1:14" ht="14.4" customHeight="1" x14ac:dyDescent="0.3">
      <c r="A325" s="749" t="s">
        <v>562</v>
      </c>
      <c r="B325" s="750" t="s">
        <v>563</v>
      </c>
      <c r="C325" s="751" t="s">
        <v>587</v>
      </c>
      <c r="D325" s="752" t="s">
        <v>588</v>
      </c>
      <c r="E325" s="753">
        <v>50113001</v>
      </c>
      <c r="F325" s="752" t="s">
        <v>593</v>
      </c>
      <c r="G325" s="751" t="s">
        <v>594</v>
      </c>
      <c r="H325" s="751">
        <v>188860</v>
      </c>
      <c r="I325" s="751">
        <v>154078</v>
      </c>
      <c r="J325" s="751" t="s">
        <v>835</v>
      </c>
      <c r="K325" s="751" t="s">
        <v>836</v>
      </c>
      <c r="L325" s="754">
        <v>833.62</v>
      </c>
      <c r="M325" s="754">
        <v>1</v>
      </c>
      <c r="N325" s="755">
        <v>833.62</v>
      </c>
    </row>
    <row r="326" spans="1:14" ht="14.4" customHeight="1" x14ac:dyDescent="0.3">
      <c r="A326" s="749" t="s">
        <v>562</v>
      </c>
      <c r="B326" s="750" t="s">
        <v>563</v>
      </c>
      <c r="C326" s="751" t="s">
        <v>587</v>
      </c>
      <c r="D326" s="752" t="s">
        <v>588</v>
      </c>
      <c r="E326" s="753">
        <v>50113001</v>
      </c>
      <c r="F326" s="752" t="s">
        <v>593</v>
      </c>
      <c r="G326" s="751" t="s">
        <v>594</v>
      </c>
      <c r="H326" s="751">
        <v>83538</v>
      </c>
      <c r="I326" s="751">
        <v>83538</v>
      </c>
      <c r="J326" s="751" t="s">
        <v>981</v>
      </c>
      <c r="K326" s="751" t="s">
        <v>982</v>
      </c>
      <c r="L326" s="754">
        <v>164.05000000000004</v>
      </c>
      <c r="M326" s="754">
        <v>6</v>
      </c>
      <c r="N326" s="755">
        <v>984.30000000000018</v>
      </c>
    </row>
    <row r="327" spans="1:14" ht="14.4" customHeight="1" x14ac:dyDescent="0.3">
      <c r="A327" s="749" t="s">
        <v>562</v>
      </c>
      <c r="B327" s="750" t="s">
        <v>563</v>
      </c>
      <c r="C327" s="751" t="s">
        <v>587</v>
      </c>
      <c r="D327" s="752" t="s">
        <v>588</v>
      </c>
      <c r="E327" s="753">
        <v>50113001</v>
      </c>
      <c r="F327" s="752" t="s">
        <v>593</v>
      </c>
      <c r="G327" s="751" t="s">
        <v>594</v>
      </c>
      <c r="H327" s="751">
        <v>104307</v>
      </c>
      <c r="I327" s="751">
        <v>4307</v>
      </c>
      <c r="J327" s="751" t="s">
        <v>983</v>
      </c>
      <c r="K327" s="751" t="s">
        <v>984</v>
      </c>
      <c r="L327" s="754">
        <v>351.19000000000011</v>
      </c>
      <c r="M327" s="754">
        <v>18</v>
      </c>
      <c r="N327" s="755">
        <v>6321.4200000000019</v>
      </c>
    </row>
    <row r="328" spans="1:14" ht="14.4" customHeight="1" x14ac:dyDescent="0.3">
      <c r="A328" s="749" t="s">
        <v>562</v>
      </c>
      <c r="B328" s="750" t="s">
        <v>563</v>
      </c>
      <c r="C328" s="751" t="s">
        <v>587</v>
      </c>
      <c r="D328" s="752" t="s">
        <v>588</v>
      </c>
      <c r="E328" s="753">
        <v>50113001</v>
      </c>
      <c r="F328" s="752" t="s">
        <v>593</v>
      </c>
      <c r="G328" s="751" t="s">
        <v>594</v>
      </c>
      <c r="H328" s="751">
        <v>100536</v>
      </c>
      <c r="I328" s="751">
        <v>536</v>
      </c>
      <c r="J328" s="751" t="s">
        <v>724</v>
      </c>
      <c r="K328" s="751" t="s">
        <v>596</v>
      </c>
      <c r="L328" s="754">
        <v>140.24000000000004</v>
      </c>
      <c r="M328" s="754">
        <v>70</v>
      </c>
      <c r="N328" s="755">
        <v>9816.8000000000029</v>
      </c>
    </row>
    <row r="329" spans="1:14" ht="14.4" customHeight="1" x14ac:dyDescent="0.3">
      <c r="A329" s="749" t="s">
        <v>562</v>
      </c>
      <c r="B329" s="750" t="s">
        <v>563</v>
      </c>
      <c r="C329" s="751" t="s">
        <v>587</v>
      </c>
      <c r="D329" s="752" t="s">
        <v>588</v>
      </c>
      <c r="E329" s="753">
        <v>50113001</v>
      </c>
      <c r="F329" s="752" t="s">
        <v>593</v>
      </c>
      <c r="G329" s="751" t="s">
        <v>594</v>
      </c>
      <c r="H329" s="751">
        <v>216900</v>
      </c>
      <c r="I329" s="751">
        <v>216900</v>
      </c>
      <c r="J329" s="751" t="s">
        <v>985</v>
      </c>
      <c r="K329" s="751" t="s">
        <v>986</v>
      </c>
      <c r="L329" s="754">
        <v>701.20999999999981</v>
      </c>
      <c r="M329" s="754">
        <v>70</v>
      </c>
      <c r="N329" s="755">
        <v>49084.69999999999</v>
      </c>
    </row>
    <row r="330" spans="1:14" ht="14.4" customHeight="1" x14ac:dyDescent="0.3">
      <c r="A330" s="749" t="s">
        <v>562</v>
      </c>
      <c r="B330" s="750" t="s">
        <v>563</v>
      </c>
      <c r="C330" s="751" t="s">
        <v>587</v>
      </c>
      <c r="D330" s="752" t="s">
        <v>588</v>
      </c>
      <c r="E330" s="753">
        <v>50113001</v>
      </c>
      <c r="F330" s="752" t="s">
        <v>593</v>
      </c>
      <c r="G330" s="751" t="s">
        <v>614</v>
      </c>
      <c r="H330" s="751">
        <v>155823</v>
      </c>
      <c r="I330" s="751">
        <v>55823</v>
      </c>
      <c r="J330" s="751" t="s">
        <v>725</v>
      </c>
      <c r="K330" s="751" t="s">
        <v>727</v>
      </c>
      <c r="L330" s="754">
        <v>34.4</v>
      </c>
      <c r="M330" s="754">
        <v>9</v>
      </c>
      <c r="N330" s="755">
        <v>309.59999999999997</v>
      </c>
    </row>
    <row r="331" spans="1:14" ht="14.4" customHeight="1" x14ac:dyDescent="0.3">
      <c r="A331" s="749" t="s">
        <v>562</v>
      </c>
      <c r="B331" s="750" t="s">
        <v>563</v>
      </c>
      <c r="C331" s="751" t="s">
        <v>587</v>
      </c>
      <c r="D331" s="752" t="s">
        <v>588</v>
      </c>
      <c r="E331" s="753">
        <v>50113001</v>
      </c>
      <c r="F331" s="752" t="s">
        <v>593</v>
      </c>
      <c r="G331" s="751" t="s">
        <v>614</v>
      </c>
      <c r="H331" s="751">
        <v>155824</v>
      </c>
      <c r="I331" s="751">
        <v>55824</v>
      </c>
      <c r="J331" s="751" t="s">
        <v>725</v>
      </c>
      <c r="K331" s="751" t="s">
        <v>728</v>
      </c>
      <c r="L331" s="754">
        <v>50.640000000000008</v>
      </c>
      <c r="M331" s="754">
        <v>9</v>
      </c>
      <c r="N331" s="755">
        <v>455.76000000000005</v>
      </c>
    </row>
    <row r="332" spans="1:14" ht="14.4" customHeight="1" x14ac:dyDescent="0.3">
      <c r="A332" s="749" t="s">
        <v>562</v>
      </c>
      <c r="B332" s="750" t="s">
        <v>563</v>
      </c>
      <c r="C332" s="751" t="s">
        <v>587</v>
      </c>
      <c r="D332" s="752" t="s">
        <v>588</v>
      </c>
      <c r="E332" s="753">
        <v>50113001</v>
      </c>
      <c r="F332" s="752" t="s">
        <v>593</v>
      </c>
      <c r="G332" s="751" t="s">
        <v>614</v>
      </c>
      <c r="H332" s="751">
        <v>107981</v>
      </c>
      <c r="I332" s="751">
        <v>7981</v>
      </c>
      <c r="J332" s="751" t="s">
        <v>725</v>
      </c>
      <c r="K332" s="751" t="s">
        <v>726</v>
      </c>
      <c r="L332" s="754">
        <v>50.640000000000015</v>
      </c>
      <c r="M332" s="754">
        <v>3</v>
      </c>
      <c r="N332" s="755">
        <v>151.92000000000004</v>
      </c>
    </row>
    <row r="333" spans="1:14" ht="14.4" customHeight="1" x14ac:dyDescent="0.3">
      <c r="A333" s="749" t="s">
        <v>562</v>
      </c>
      <c r="B333" s="750" t="s">
        <v>563</v>
      </c>
      <c r="C333" s="751" t="s">
        <v>587</v>
      </c>
      <c r="D333" s="752" t="s">
        <v>588</v>
      </c>
      <c r="E333" s="753">
        <v>50113001</v>
      </c>
      <c r="F333" s="752" t="s">
        <v>593</v>
      </c>
      <c r="G333" s="751" t="s">
        <v>594</v>
      </c>
      <c r="H333" s="751">
        <v>117173</v>
      </c>
      <c r="I333" s="751">
        <v>17173</v>
      </c>
      <c r="J333" s="751" t="s">
        <v>987</v>
      </c>
      <c r="K333" s="751" t="s">
        <v>988</v>
      </c>
      <c r="L333" s="754">
        <v>70.489999999999995</v>
      </c>
      <c r="M333" s="754">
        <v>1</v>
      </c>
      <c r="N333" s="755">
        <v>70.489999999999995</v>
      </c>
    </row>
    <row r="334" spans="1:14" ht="14.4" customHeight="1" x14ac:dyDescent="0.3">
      <c r="A334" s="749" t="s">
        <v>562</v>
      </c>
      <c r="B334" s="750" t="s">
        <v>563</v>
      </c>
      <c r="C334" s="751" t="s">
        <v>587</v>
      </c>
      <c r="D334" s="752" t="s">
        <v>588</v>
      </c>
      <c r="E334" s="753">
        <v>50113001</v>
      </c>
      <c r="F334" s="752" t="s">
        <v>593</v>
      </c>
      <c r="G334" s="751" t="s">
        <v>614</v>
      </c>
      <c r="H334" s="751">
        <v>187607</v>
      </c>
      <c r="I334" s="751">
        <v>187607</v>
      </c>
      <c r="J334" s="751" t="s">
        <v>989</v>
      </c>
      <c r="K334" s="751" t="s">
        <v>990</v>
      </c>
      <c r="L334" s="754">
        <v>333.3</v>
      </c>
      <c r="M334" s="754">
        <v>5</v>
      </c>
      <c r="N334" s="755">
        <v>1666.5</v>
      </c>
    </row>
    <row r="335" spans="1:14" ht="14.4" customHeight="1" x14ac:dyDescent="0.3">
      <c r="A335" s="749" t="s">
        <v>562</v>
      </c>
      <c r="B335" s="750" t="s">
        <v>563</v>
      </c>
      <c r="C335" s="751" t="s">
        <v>587</v>
      </c>
      <c r="D335" s="752" t="s">
        <v>588</v>
      </c>
      <c r="E335" s="753">
        <v>50113001</v>
      </c>
      <c r="F335" s="752" t="s">
        <v>593</v>
      </c>
      <c r="G335" s="751" t="s">
        <v>594</v>
      </c>
      <c r="H335" s="751">
        <v>100874</v>
      </c>
      <c r="I335" s="751">
        <v>874</v>
      </c>
      <c r="J335" s="751" t="s">
        <v>729</v>
      </c>
      <c r="K335" s="751" t="s">
        <v>730</v>
      </c>
      <c r="L335" s="754">
        <v>61.79</v>
      </c>
      <c r="M335" s="754">
        <v>70</v>
      </c>
      <c r="N335" s="755">
        <v>4325.3</v>
      </c>
    </row>
    <row r="336" spans="1:14" ht="14.4" customHeight="1" x14ac:dyDescent="0.3">
      <c r="A336" s="749" t="s">
        <v>562</v>
      </c>
      <c r="B336" s="750" t="s">
        <v>563</v>
      </c>
      <c r="C336" s="751" t="s">
        <v>587</v>
      </c>
      <c r="D336" s="752" t="s">
        <v>588</v>
      </c>
      <c r="E336" s="753">
        <v>50113001</v>
      </c>
      <c r="F336" s="752" t="s">
        <v>593</v>
      </c>
      <c r="G336" s="751" t="s">
        <v>594</v>
      </c>
      <c r="H336" s="751">
        <v>200863</v>
      </c>
      <c r="I336" s="751">
        <v>200863</v>
      </c>
      <c r="J336" s="751" t="s">
        <v>731</v>
      </c>
      <c r="K336" s="751" t="s">
        <v>732</v>
      </c>
      <c r="L336" s="754">
        <v>85.694285714285712</v>
      </c>
      <c r="M336" s="754">
        <v>70</v>
      </c>
      <c r="N336" s="755">
        <v>5998.5999999999995</v>
      </c>
    </row>
    <row r="337" spans="1:14" ht="14.4" customHeight="1" x14ac:dyDescent="0.3">
      <c r="A337" s="749" t="s">
        <v>562</v>
      </c>
      <c r="B337" s="750" t="s">
        <v>563</v>
      </c>
      <c r="C337" s="751" t="s">
        <v>587</v>
      </c>
      <c r="D337" s="752" t="s">
        <v>588</v>
      </c>
      <c r="E337" s="753">
        <v>50113001</v>
      </c>
      <c r="F337" s="752" t="s">
        <v>593</v>
      </c>
      <c r="G337" s="751" t="s">
        <v>594</v>
      </c>
      <c r="H337" s="751">
        <v>117983</v>
      </c>
      <c r="I337" s="751">
        <v>17983</v>
      </c>
      <c r="J337" s="751" t="s">
        <v>991</v>
      </c>
      <c r="K337" s="751" t="s">
        <v>992</v>
      </c>
      <c r="L337" s="754">
        <v>80.770000000000039</v>
      </c>
      <c r="M337" s="754">
        <v>1</v>
      </c>
      <c r="N337" s="755">
        <v>80.770000000000039</v>
      </c>
    </row>
    <row r="338" spans="1:14" ht="14.4" customHeight="1" x14ac:dyDescent="0.3">
      <c r="A338" s="749" t="s">
        <v>562</v>
      </c>
      <c r="B338" s="750" t="s">
        <v>563</v>
      </c>
      <c r="C338" s="751" t="s">
        <v>587</v>
      </c>
      <c r="D338" s="752" t="s">
        <v>588</v>
      </c>
      <c r="E338" s="753">
        <v>50113001</v>
      </c>
      <c r="F338" s="752" t="s">
        <v>593</v>
      </c>
      <c r="G338" s="751" t="s">
        <v>614</v>
      </c>
      <c r="H338" s="751">
        <v>850729</v>
      </c>
      <c r="I338" s="751">
        <v>157875</v>
      </c>
      <c r="J338" s="751" t="s">
        <v>993</v>
      </c>
      <c r="K338" s="751" t="s">
        <v>994</v>
      </c>
      <c r="L338" s="754">
        <v>225.5</v>
      </c>
      <c r="M338" s="754">
        <v>7</v>
      </c>
      <c r="N338" s="755">
        <v>1578.5</v>
      </c>
    </row>
    <row r="339" spans="1:14" ht="14.4" customHeight="1" x14ac:dyDescent="0.3">
      <c r="A339" s="749" t="s">
        <v>562</v>
      </c>
      <c r="B339" s="750" t="s">
        <v>563</v>
      </c>
      <c r="C339" s="751" t="s">
        <v>587</v>
      </c>
      <c r="D339" s="752" t="s">
        <v>588</v>
      </c>
      <c r="E339" s="753">
        <v>50113001</v>
      </c>
      <c r="F339" s="752" t="s">
        <v>593</v>
      </c>
      <c r="G339" s="751" t="s">
        <v>594</v>
      </c>
      <c r="H339" s="751">
        <v>207820</v>
      </c>
      <c r="I339" s="751">
        <v>207820</v>
      </c>
      <c r="J339" s="751" t="s">
        <v>733</v>
      </c>
      <c r="K339" s="751" t="s">
        <v>734</v>
      </c>
      <c r="L339" s="754">
        <v>30.45</v>
      </c>
      <c r="M339" s="754">
        <v>27</v>
      </c>
      <c r="N339" s="755">
        <v>822.15</v>
      </c>
    </row>
    <row r="340" spans="1:14" ht="14.4" customHeight="1" x14ac:dyDescent="0.3">
      <c r="A340" s="749" t="s">
        <v>562</v>
      </c>
      <c r="B340" s="750" t="s">
        <v>563</v>
      </c>
      <c r="C340" s="751" t="s">
        <v>587</v>
      </c>
      <c r="D340" s="752" t="s">
        <v>588</v>
      </c>
      <c r="E340" s="753">
        <v>50113001</v>
      </c>
      <c r="F340" s="752" t="s">
        <v>593</v>
      </c>
      <c r="G340" s="751" t="s">
        <v>594</v>
      </c>
      <c r="H340" s="751">
        <v>226434</v>
      </c>
      <c r="I340" s="751">
        <v>226434</v>
      </c>
      <c r="J340" s="751" t="s">
        <v>995</v>
      </c>
      <c r="K340" s="751" t="s">
        <v>996</v>
      </c>
      <c r="L340" s="754">
        <v>29.7</v>
      </c>
      <c r="M340" s="754">
        <v>2</v>
      </c>
      <c r="N340" s="755">
        <v>59.4</v>
      </c>
    </row>
    <row r="341" spans="1:14" ht="14.4" customHeight="1" x14ac:dyDescent="0.3">
      <c r="A341" s="749" t="s">
        <v>562</v>
      </c>
      <c r="B341" s="750" t="s">
        <v>563</v>
      </c>
      <c r="C341" s="751" t="s">
        <v>587</v>
      </c>
      <c r="D341" s="752" t="s">
        <v>588</v>
      </c>
      <c r="E341" s="753">
        <v>50113001</v>
      </c>
      <c r="F341" s="752" t="s">
        <v>593</v>
      </c>
      <c r="G341" s="751" t="s">
        <v>594</v>
      </c>
      <c r="H341" s="751">
        <v>155911</v>
      </c>
      <c r="I341" s="751">
        <v>55911</v>
      </c>
      <c r="J341" s="751" t="s">
        <v>997</v>
      </c>
      <c r="K341" s="751" t="s">
        <v>998</v>
      </c>
      <c r="L341" s="754">
        <v>37.590000000000003</v>
      </c>
      <c r="M341" s="754">
        <v>2</v>
      </c>
      <c r="N341" s="755">
        <v>75.180000000000007</v>
      </c>
    </row>
    <row r="342" spans="1:14" ht="14.4" customHeight="1" x14ac:dyDescent="0.3">
      <c r="A342" s="749" t="s">
        <v>562</v>
      </c>
      <c r="B342" s="750" t="s">
        <v>563</v>
      </c>
      <c r="C342" s="751" t="s">
        <v>587</v>
      </c>
      <c r="D342" s="752" t="s">
        <v>588</v>
      </c>
      <c r="E342" s="753">
        <v>50113001</v>
      </c>
      <c r="F342" s="752" t="s">
        <v>593</v>
      </c>
      <c r="G342" s="751" t="s">
        <v>614</v>
      </c>
      <c r="H342" s="751">
        <v>845220</v>
      </c>
      <c r="I342" s="751">
        <v>101211</v>
      </c>
      <c r="J342" s="751" t="s">
        <v>840</v>
      </c>
      <c r="K342" s="751" t="s">
        <v>841</v>
      </c>
      <c r="L342" s="754">
        <v>219.57000000000002</v>
      </c>
      <c r="M342" s="754">
        <v>2</v>
      </c>
      <c r="N342" s="755">
        <v>439.14000000000004</v>
      </c>
    </row>
    <row r="343" spans="1:14" ht="14.4" customHeight="1" x14ac:dyDescent="0.3">
      <c r="A343" s="749" t="s">
        <v>562</v>
      </c>
      <c r="B343" s="750" t="s">
        <v>563</v>
      </c>
      <c r="C343" s="751" t="s">
        <v>587</v>
      </c>
      <c r="D343" s="752" t="s">
        <v>588</v>
      </c>
      <c r="E343" s="753">
        <v>50113001</v>
      </c>
      <c r="F343" s="752" t="s">
        <v>593</v>
      </c>
      <c r="G343" s="751" t="s">
        <v>614</v>
      </c>
      <c r="H343" s="751">
        <v>118175</v>
      </c>
      <c r="I343" s="751">
        <v>18175</v>
      </c>
      <c r="J343" s="751" t="s">
        <v>999</v>
      </c>
      <c r="K343" s="751" t="s">
        <v>1000</v>
      </c>
      <c r="L343" s="754">
        <v>732.6</v>
      </c>
      <c r="M343" s="754">
        <v>17</v>
      </c>
      <c r="N343" s="755">
        <v>12454.2</v>
      </c>
    </row>
    <row r="344" spans="1:14" ht="14.4" customHeight="1" x14ac:dyDescent="0.3">
      <c r="A344" s="749" t="s">
        <v>562</v>
      </c>
      <c r="B344" s="750" t="s">
        <v>563</v>
      </c>
      <c r="C344" s="751" t="s">
        <v>587</v>
      </c>
      <c r="D344" s="752" t="s">
        <v>588</v>
      </c>
      <c r="E344" s="753">
        <v>50113001</v>
      </c>
      <c r="F344" s="752" t="s">
        <v>593</v>
      </c>
      <c r="G344" s="751" t="s">
        <v>614</v>
      </c>
      <c r="H344" s="751">
        <v>130652</v>
      </c>
      <c r="I344" s="751">
        <v>30652</v>
      </c>
      <c r="J344" s="751" t="s">
        <v>1001</v>
      </c>
      <c r="K344" s="751" t="s">
        <v>1002</v>
      </c>
      <c r="L344" s="754">
        <v>103.77</v>
      </c>
      <c r="M344" s="754">
        <v>3</v>
      </c>
      <c r="N344" s="755">
        <v>311.31</v>
      </c>
    </row>
    <row r="345" spans="1:14" ht="14.4" customHeight="1" x14ac:dyDescent="0.3">
      <c r="A345" s="749" t="s">
        <v>562</v>
      </c>
      <c r="B345" s="750" t="s">
        <v>563</v>
      </c>
      <c r="C345" s="751" t="s">
        <v>587</v>
      </c>
      <c r="D345" s="752" t="s">
        <v>588</v>
      </c>
      <c r="E345" s="753">
        <v>50113001</v>
      </c>
      <c r="F345" s="752" t="s">
        <v>593</v>
      </c>
      <c r="G345" s="751" t="s">
        <v>594</v>
      </c>
      <c r="H345" s="751">
        <v>845827</v>
      </c>
      <c r="I345" s="751">
        <v>0</v>
      </c>
      <c r="J345" s="751" t="s">
        <v>1003</v>
      </c>
      <c r="K345" s="751" t="s">
        <v>564</v>
      </c>
      <c r="L345" s="754">
        <v>101.74</v>
      </c>
      <c r="M345" s="754">
        <v>1</v>
      </c>
      <c r="N345" s="755">
        <v>101.74</v>
      </c>
    </row>
    <row r="346" spans="1:14" ht="14.4" customHeight="1" x14ac:dyDescent="0.3">
      <c r="A346" s="749" t="s">
        <v>562</v>
      </c>
      <c r="B346" s="750" t="s">
        <v>563</v>
      </c>
      <c r="C346" s="751" t="s">
        <v>587</v>
      </c>
      <c r="D346" s="752" t="s">
        <v>588</v>
      </c>
      <c r="E346" s="753">
        <v>50113001</v>
      </c>
      <c r="F346" s="752" t="s">
        <v>593</v>
      </c>
      <c r="G346" s="751" t="s">
        <v>594</v>
      </c>
      <c r="H346" s="751">
        <v>118304</v>
      </c>
      <c r="I346" s="751">
        <v>18304</v>
      </c>
      <c r="J346" s="751" t="s">
        <v>735</v>
      </c>
      <c r="K346" s="751" t="s">
        <v>1004</v>
      </c>
      <c r="L346" s="754">
        <v>185.61</v>
      </c>
      <c r="M346" s="754">
        <v>4</v>
      </c>
      <c r="N346" s="755">
        <v>742.44</v>
      </c>
    </row>
    <row r="347" spans="1:14" ht="14.4" customHeight="1" x14ac:dyDescent="0.3">
      <c r="A347" s="749" t="s">
        <v>562</v>
      </c>
      <c r="B347" s="750" t="s">
        <v>563</v>
      </c>
      <c r="C347" s="751" t="s">
        <v>587</v>
      </c>
      <c r="D347" s="752" t="s">
        <v>588</v>
      </c>
      <c r="E347" s="753">
        <v>50113001</v>
      </c>
      <c r="F347" s="752" t="s">
        <v>593</v>
      </c>
      <c r="G347" s="751" t="s">
        <v>594</v>
      </c>
      <c r="H347" s="751">
        <v>118305</v>
      </c>
      <c r="I347" s="751">
        <v>18305</v>
      </c>
      <c r="J347" s="751" t="s">
        <v>735</v>
      </c>
      <c r="K347" s="751" t="s">
        <v>736</v>
      </c>
      <c r="L347" s="754">
        <v>242</v>
      </c>
      <c r="M347" s="754">
        <v>61</v>
      </c>
      <c r="N347" s="755">
        <v>14762</v>
      </c>
    </row>
    <row r="348" spans="1:14" ht="14.4" customHeight="1" x14ac:dyDescent="0.3">
      <c r="A348" s="749" t="s">
        <v>562</v>
      </c>
      <c r="B348" s="750" t="s">
        <v>563</v>
      </c>
      <c r="C348" s="751" t="s">
        <v>587</v>
      </c>
      <c r="D348" s="752" t="s">
        <v>588</v>
      </c>
      <c r="E348" s="753">
        <v>50113001</v>
      </c>
      <c r="F348" s="752" t="s">
        <v>593</v>
      </c>
      <c r="G348" s="751" t="s">
        <v>614</v>
      </c>
      <c r="H348" s="751">
        <v>845194</v>
      </c>
      <c r="I348" s="751">
        <v>105178</v>
      </c>
      <c r="J348" s="751" t="s">
        <v>1005</v>
      </c>
      <c r="K348" s="751" t="s">
        <v>1006</v>
      </c>
      <c r="L348" s="754">
        <v>513.11999999999989</v>
      </c>
      <c r="M348" s="754">
        <v>3</v>
      </c>
      <c r="N348" s="755">
        <v>1539.3599999999997</v>
      </c>
    </row>
    <row r="349" spans="1:14" ht="14.4" customHeight="1" x14ac:dyDescent="0.3">
      <c r="A349" s="749" t="s">
        <v>562</v>
      </c>
      <c r="B349" s="750" t="s">
        <v>563</v>
      </c>
      <c r="C349" s="751" t="s">
        <v>587</v>
      </c>
      <c r="D349" s="752" t="s">
        <v>588</v>
      </c>
      <c r="E349" s="753">
        <v>50113001</v>
      </c>
      <c r="F349" s="752" t="s">
        <v>593</v>
      </c>
      <c r="G349" s="751" t="s">
        <v>594</v>
      </c>
      <c r="H349" s="751">
        <v>207264</v>
      </c>
      <c r="I349" s="751">
        <v>207264</v>
      </c>
      <c r="J349" s="751" t="s">
        <v>1007</v>
      </c>
      <c r="K349" s="751" t="s">
        <v>1008</v>
      </c>
      <c r="L349" s="754">
        <v>141.91999999999996</v>
      </c>
      <c r="M349" s="754">
        <v>1</v>
      </c>
      <c r="N349" s="755">
        <v>141.91999999999996</v>
      </c>
    </row>
    <row r="350" spans="1:14" ht="14.4" customHeight="1" x14ac:dyDescent="0.3">
      <c r="A350" s="749" t="s">
        <v>562</v>
      </c>
      <c r="B350" s="750" t="s">
        <v>563</v>
      </c>
      <c r="C350" s="751" t="s">
        <v>587</v>
      </c>
      <c r="D350" s="752" t="s">
        <v>588</v>
      </c>
      <c r="E350" s="753">
        <v>50113001</v>
      </c>
      <c r="F350" s="752" t="s">
        <v>593</v>
      </c>
      <c r="G350" s="751" t="s">
        <v>614</v>
      </c>
      <c r="H350" s="751">
        <v>208206</v>
      </c>
      <c r="I350" s="751">
        <v>208206</v>
      </c>
      <c r="J350" s="751" t="s">
        <v>1009</v>
      </c>
      <c r="K350" s="751" t="s">
        <v>1010</v>
      </c>
      <c r="L350" s="754">
        <v>162.15000000000003</v>
      </c>
      <c r="M350" s="754">
        <v>1</v>
      </c>
      <c r="N350" s="755">
        <v>162.15000000000003</v>
      </c>
    </row>
    <row r="351" spans="1:14" ht="14.4" customHeight="1" x14ac:dyDescent="0.3">
      <c r="A351" s="749" t="s">
        <v>562</v>
      </c>
      <c r="B351" s="750" t="s">
        <v>563</v>
      </c>
      <c r="C351" s="751" t="s">
        <v>587</v>
      </c>
      <c r="D351" s="752" t="s">
        <v>588</v>
      </c>
      <c r="E351" s="753">
        <v>50113001</v>
      </c>
      <c r="F351" s="752" t="s">
        <v>593</v>
      </c>
      <c r="G351" s="751" t="s">
        <v>614</v>
      </c>
      <c r="H351" s="751">
        <v>109712</v>
      </c>
      <c r="I351" s="751">
        <v>9712</v>
      </c>
      <c r="J351" s="751" t="s">
        <v>854</v>
      </c>
      <c r="K351" s="751" t="s">
        <v>1011</v>
      </c>
      <c r="L351" s="754">
        <v>298.46000000000004</v>
      </c>
      <c r="M351" s="754">
        <v>20</v>
      </c>
      <c r="N351" s="755">
        <v>5969.2000000000007</v>
      </c>
    </row>
    <row r="352" spans="1:14" ht="14.4" customHeight="1" x14ac:dyDescent="0.3">
      <c r="A352" s="749" t="s">
        <v>562</v>
      </c>
      <c r="B352" s="750" t="s">
        <v>563</v>
      </c>
      <c r="C352" s="751" t="s">
        <v>587</v>
      </c>
      <c r="D352" s="752" t="s">
        <v>588</v>
      </c>
      <c r="E352" s="753">
        <v>50113001</v>
      </c>
      <c r="F352" s="752" t="s">
        <v>593</v>
      </c>
      <c r="G352" s="751" t="s">
        <v>594</v>
      </c>
      <c r="H352" s="751">
        <v>188850</v>
      </c>
      <c r="I352" s="751">
        <v>188850</v>
      </c>
      <c r="J352" s="751" t="s">
        <v>1012</v>
      </c>
      <c r="K352" s="751" t="s">
        <v>1013</v>
      </c>
      <c r="L352" s="754">
        <v>39.270000000000003</v>
      </c>
      <c r="M352" s="754">
        <v>1</v>
      </c>
      <c r="N352" s="755">
        <v>39.270000000000003</v>
      </c>
    </row>
    <row r="353" spans="1:14" ht="14.4" customHeight="1" x14ac:dyDescent="0.3">
      <c r="A353" s="749" t="s">
        <v>562</v>
      </c>
      <c r="B353" s="750" t="s">
        <v>563</v>
      </c>
      <c r="C353" s="751" t="s">
        <v>587</v>
      </c>
      <c r="D353" s="752" t="s">
        <v>588</v>
      </c>
      <c r="E353" s="753">
        <v>50113001</v>
      </c>
      <c r="F353" s="752" t="s">
        <v>593</v>
      </c>
      <c r="G353" s="751" t="s">
        <v>614</v>
      </c>
      <c r="H353" s="751">
        <v>121088</v>
      </c>
      <c r="I353" s="751">
        <v>21088</v>
      </c>
      <c r="J353" s="751" t="s">
        <v>1014</v>
      </c>
      <c r="K353" s="751" t="s">
        <v>1015</v>
      </c>
      <c r="L353" s="754">
        <v>685.4</v>
      </c>
      <c r="M353" s="754">
        <v>60</v>
      </c>
      <c r="N353" s="755">
        <v>41124</v>
      </c>
    </row>
    <row r="354" spans="1:14" ht="14.4" customHeight="1" x14ac:dyDescent="0.3">
      <c r="A354" s="749" t="s">
        <v>562</v>
      </c>
      <c r="B354" s="750" t="s">
        <v>563</v>
      </c>
      <c r="C354" s="751" t="s">
        <v>587</v>
      </c>
      <c r="D354" s="752" t="s">
        <v>588</v>
      </c>
      <c r="E354" s="753">
        <v>50113001</v>
      </c>
      <c r="F354" s="752" t="s">
        <v>593</v>
      </c>
      <c r="G354" s="751" t="s">
        <v>594</v>
      </c>
      <c r="H354" s="751">
        <v>216573</v>
      </c>
      <c r="I354" s="751">
        <v>216573</v>
      </c>
      <c r="J354" s="751" t="s">
        <v>1016</v>
      </c>
      <c r="K354" s="751" t="s">
        <v>1017</v>
      </c>
      <c r="L354" s="754">
        <v>61.779999999999994</v>
      </c>
      <c r="M354" s="754">
        <v>10</v>
      </c>
      <c r="N354" s="755">
        <v>617.79999999999995</v>
      </c>
    </row>
    <row r="355" spans="1:14" ht="14.4" customHeight="1" x14ac:dyDescent="0.3">
      <c r="A355" s="749" t="s">
        <v>562</v>
      </c>
      <c r="B355" s="750" t="s">
        <v>563</v>
      </c>
      <c r="C355" s="751" t="s">
        <v>587</v>
      </c>
      <c r="D355" s="752" t="s">
        <v>588</v>
      </c>
      <c r="E355" s="753">
        <v>50113001</v>
      </c>
      <c r="F355" s="752" t="s">
        <v>593</v>
      </c>
      <c r="G355" s="751" t="s">
        <v>594</v>
      </c>
      <c r="H355" s="751">
        <v>100612</v>
      </c>
      <c r="I355" s="751">
        <v>612</v>
      </c>
      <c r="J355" s="751" t="s">
        <v>1018</v>
      </c>
      <c r="K355" s="751" t="s">
        <v>606</v>
      </c>
      <c r="L355" s="754">
        <v>67.659999999999982</v>
      </c>
      <c r="M355" s="754">
        <v>16</v>
      </c>
      <c r="N355" s="755">
        <v>1082.5599999999997</v>
      </c>
    </row>
    <row r="356" spans="1:14" ht="14.4" customHeight="1" x14ac:dyDescent="0.3">
      <c r="A356" s="749" t="s">
        <v>562</v>
      </c>
      <c r="B356" s="750" t="s">
        <v>563</v>
      </c>
      <c r="C356" s="751" t="s">
        <v>587</v>
      </c>
      <c r="D356" s="752" t="s">
        <v>588</v>
      </c>
      <c r="E356" s="753">
        <v>50113001</v>
      </c>
      <c r="F356" s="752" t="s">
        <v>593</v>
      </c>
      <c r="G356" s="751" t="s">
        <v>594</v>
      </c>
      <c r="H356" s="751">
        <v>395293</v>
      </c>
      <c r="I356" s="751">
        <v>180305</v>
      </c>
      <c r="J356" s="751" t="s">
        <v>1019</v>
      </c>
      <c r="K356" s="751" t="s">
        <v>1020</v>
      </c>
      <c r="L356" s="754">
        <v>119.03857142857144</v>
      </c>
      <c r="M356" s="754">
        <v>7</v>
      </c>
      <c r="N356" s="755">
        <v>833.2700000000001</v>
      </c>
    </row>
    <row r="357" spans="1:14" ht="14.4" customHeight="1" x14ac:dyDescent="0.3">
      <c r="A357" s="749" t="s">
        <v>562</v>
      </c>
      <c r="B357" s="750" t="s">
        <v>563</v>
      </c>
      <c r="C357" s="751" t="s">
        <v>587</v>
      </c>
      <c r="D357" s="752" t="s">
        <v>588</v>
      </c>
      <c r="E357" s="753">
        <v>50113001</v>
      </c>
      <c r="F357" s="752" t="s">
        <v>593</v>
      </c>
      <c r="G357" s="751" t="s">
        <v>594</v>
      </c>
      <c r="H357" s="751">
        <v>395294</v>
      </c>
      <c r="I357" s="751">
        <v>180306</v>
      </c>
      <c r="J357" s="751" t="s">
        <v>1019</v>
      </c>
      <c r="K357" s="751" t="s">
        <v>1021</v>
      </c>
      <c r="L357" s="754">
        <v>177.16999999999996</v>
      </c>
      <c r="M357" s="754">
        <v>13</v>
      </c>
      <c r="N357" s="755">
        <v>2303.2099999999996</v>
      </c>
    </row>
    <row r="358" spans="1:14" ht="14.4" customHeight="1" x14ac:dyDescent="0.3">
      <c r="A358" s="749" t="s">
        <v>562</v>
      </c>
      <c r="B358" s="750" t="s">
        <v>563</v>
      </c>
      <c r="C358" s="751" t="s">
        <v>587</v>
      </c>
      <c r="D358" s="752" t="s">
        <v>588</v>
      </c>
      <c r="E358" s="753">
        <v>50113001</v>
      </c>
      <c r="F358" s="752" t="s">
        <v>593</v>
      </c>
      <c r="G358" s="751" t="s">
        <v>614</v>
      </c>
      <c r="H358" s="751">
        <v>158191</v>
      </c>
      <c r="I358" s="751">
        <v>158191</v>
      </c>
      <c r="J358" s="751" t="s">
        <v>1022</v>
      </c>
      <c r="K358" s="751" t="s">
        <v>1023</v>
      </c>
      <c r="L358" s="754">
        <v>58.880000000000017</v>
      </c>
      <c r="M358" s="754">
        <v>1</v>
      </c>
      <c r="N358" s="755">
        <v>58.880000000000017</v>
      </c>
    </row>
    <row r="359" spans="1:14" ht="14.4" customHeight="1" x14ac:dyDescent="0.3">
      <c r="A359" s="749" t="s">
        <v>562</v>
      </c>
      <c r="B359" s="750" t="s">
        <v>563</v>
      </c>
      <c r="C359" s="751" t="s">
        <v>587</v>
      </c>
      <c r="D359" s="752" t="s">
        <v>588</v>
      </c>
      <c r="E359" s="753">
        <v>50113001</v>
      </c>
      <c r="F359" s="752" t="s">
        <v>593</v>
      </c>
      <c r="G359" s="751" t="s">
        <v>594</v>
      </c>
      <c r="H359" s="751">
        <v>172034</v>
      </c>
      <c r="I359" s="751">
        <v>172034</v>
      </c>
      <c r="J359" s="751" t="s">
        <v>1024</v>
      </c>
      <c r="K359" s="751" t="s">
        <v>1025</v>
      </c>
      <c r="L359" s="754">
        <v>27.48</v>
      </c>
      <c r="M359" s="754">
        <v>1</v>
      </c>
      <c r="N359" s="755">
        <v>27.48</v>
      </c>
    </row>
    <row r="360" spans="1:14" ht="14.4" customHeight="1" x14ac:dyDescent="0.3">
      <c r="A360" s="749" t="s">
        <v>562</v>
      </c>
      <c r="B360" s="750" t="s">
        <v>563</v>
      </c>
      <c r="C360" s="751" t="s">
        <v>587</v>
      </c>
      <c r="D360" s="752" t="s">
        <v>588</v>
      </c>
      <c r="E360" s="753">
        <v>50113001</v>
      </c>
      <c r="F360" s="752" t="s">
        <v>593</v>
      </c>
      <c r="G360" s="751" t="s">
        <v>594</v>
      </c>
      <c r="H360" s="751">
        <v>187149</v>
      </c>
      <c r="I360" s="751">
        <v>87149</v>
      </c>
      <c r="J360" s="751" t="s">
        <v>1026</v>
      </c>
      <c r="K360" s="751" t="s">
        <v>1027</v>
      </c>
      <c r="L360" s="754">
        <v>143.14999999999998</v>
      </c>
      <c r="M360" s="754">
        <v>1</v>
      </c>
      <c r="N360" s="755">
        <v>143.14999999999998</v>
      </c>
    </row>
    <row r="361" spans="1:14" ht="14.4" customHeight="1" x14ac:dyDescent="0.3">
      <c r="A361" s="749" t="s">
        <v>562</v>
      </c>
      <c r="B361" s="750" t="s">
        <v>563</v>
      </c>
      <c r="C361" s="751" t="s">
        <v>587</v>
      </c>
      <c r="D361" s="752" t="s">
        <v>588</v>
      </c>
      <c r="E361" s="753">
        <v>50113001</v>
      </c>
      <c r="F361" s="752" t="s">
        <v>593</v>
      </c>
      <c r="G361" s="751" t="s">
        <v>564</v>
      </c>
      <c r="H361" s="751">
        <v>206512</v>
      </c>
      <c r="I361" s="751">
        <v>206512</v>
      </c>
      <c r="J361" s="751" t="s">
        <v>1028</v>
      </c>
      <c r="K361" s="751" t="s">
        <v>711</v>
      </c>
      <c r="L361" s="754">
        <v>157.43</v>
      </c>
      <c r="M361" s="754">
        <v>1</v>
      </c>
      <c r="N361" s="755">
        <v>157.43</v>
      </c>
    </row>
    <row r="362" spans="1:14" ht="14.4" customHeight="1" x14ac:dyDescent="0.3">
      <c r="A362" s="749" t="s">
        <v>562</v>
      </c>
      <c r="B362" s="750" t="s">
        <v>563</v>
      </c>
      <c r="C362" s="751" t="s">
        <v>587</v>
      </c>
      <c r="D362" s="752" t="s">
        <v>588</v>
      </c>
      <c r="E362" s="753">
        <v>50113001</v>
      </c>
      <c r="F362" s="752" t="s">
        <v>593</v>
      </c>
      <c r="G362" s="751" t="s">
        <v>594</v>
      </c>
      <c r="H362" s="751">
        <v>109847</v>
      </c>
      <c r="I362" s="751">
        <v>9847</v>
      </c>
      <c r="J362" s="751" t="s">
        <v>745</v>
      </c>
      <c r="K362" s="751" t="s">
        <v>1029</v>
      </c>
      <c r="L362" s="754">
        <v>41.06</v>
      </c>
      <c r="M362" s="754">
        <v>2</v>
      </c>
      <c r="N362" s="755">
        <v>82.12</v>
      </c>
    </row>
    <row r="363" spans="1:14" ht="14.4" customHeight="1" x14ac:dyDescent="0.3">
      <c r="A363" s="749" t="s">
        <v>562</v>
      </c>
      <c r="B363" s="750" t="s">
        <v>563</v>
      </c>
      <c r="C363" s="751" t="s">
        <v>587</v>
      </c>
      <c r="D363" s="752" t="s">
        <v>588</v>
      </c>
      <c r="E363" s="753">
        <v>50113001</v>
      </c>
      <c r="F363" s="752" t="s">
        <v>593</v>
      </c>
      <c r="G363" s="751" t="s">
        <v>594</v>
      </c>
      <c r="H363" s="751">
        <v>159398</v>
      </c>
      <c r="I363" s="751">
        <v>59398</v>
      </c>
      <c r="J363" s="751" t="s">
        <v>1030</v>
      </c>
      <c r="K363" s="751" t="s">
        <v>1031</v>
      </c>
      <c r="L363" s="754">
        <v>267.55000000000013</v>
      </c>
      <c r="M363" s="754">
        <v>6</v>
      </c>
      <c r="N363" s="755">
        <v>1605.3000000000006</v>
      </c>
    </row>
    <row r="364" spans="1:14" ht="14.4" customHeight="1" x14ac:dyDescent="0.3">
      <c r="A364" s="749" t="s">
        <v>562</v>
      </c>
      <c r="B364" s="750" t="s">
        <v>563</v>
      </c>
      <c r="C364" s="751" t="s">
        <v>587</v>
      </c>
      <c r="D364" s="752" t="s">
        <v>588</v>
      </c>
      <c r="E364" s="753">
        <v>50113001</v>
      </c>
      <c r="F364" s="752" t="s">
        <v>593</v>
      </c>
      <c r="G364" s="751" t="s">
        <v>594</v>
      </c>
      <c r="H364" s="751">
        <v>215851</v>
      </c>
      <c r="I364" s="751">
        <v>215851</v>
      </c>
      <c r="J364" s="751" t="s">
        <v>1032</v>
      </c>
      <c r="K364" s="751" t="s">
        <v>1033</v>
      </c>
      <c r="L364" s="754">
        <v>290.72000000000003</v>
      </c>
      <c r="M364" s="754">
        <v>1</v>
      </c>
      <c r="N364" s="755">
        <v>290.72000000000003</v>
      </c>
    </row>
    <row r="365" spans="1:14" ht="14.4" customHeight="1" x14ac:dyDescent="0.3">
      <c r="A365" s="749" t="s">
        <v>562</v>
      </c>
      <c r="B365" s="750" t="s">
        <v>563</v>
      </c>
      <c r="C365" s="751" t="s">
        <v>587</v>
      </c>
      <c r="D365" s="752" t="s">
        <v>588</v>
      </c>
      <c r="E365" s="753">
        <v>50113001</v>
      </c>
      <c r="F365" s="752" t="s">
        <v>593</v>
      </c>
      <c r="G365" s="751" t="s">
        <v>614</v>
      </c>
      <c r="H365" s="751">
        <v>190973</v>
      </c>
      <c r="I365" s="751">
        <v>190973</v>
      </c>
      <c r="J365" s="751" t="s">
        <v>1034</v>
      </c>
      <c r="K365" s="751" t="s">
        <v>843</v>
      </c>
      <c r="L365" s="754">
        <v>224.37</v>
      </c>
      <c r="M365" s="754">
        <v>1</v>
      </c>
      <c r="N365" s="755">
        <v>224.37</v>
      </c>
    </row>
    <row r="366" spans="1:14" ht="14.4" customHeight="1" x14ac:dyDescent="0.3">
      <c r="A366" s="749" t="s">
        <v>562</v>
      </c>
      <c r="B366" s="750" t="s">
        <v>563</v>
      </c>
      <c r="C366" s="751" t="s">
        <v>587</v>
      </c>
      <c r="D366" s="752" t="s">
        <v>588</v>
      </c>
      <c r="E366" s="753">
        <v>50113001</v>
      </c>
      <c r="F366" s="752" t="s">
        <v>593</v>
      </c>
      <c r="G366" s="751" t="s">
        <v>614</v>
      </c>
      <c r="H366" s="751">
        <v>190975</v>
      </c>
      <c r="I366" s="751">
        <v>190975</v>
      </c>
      <c r="J366" s="751" t="s">
        <v>1034</v>
      </c>
      <c r="K366" s="751" t="s">
        <v>919</v>
      </c>
      <c r="L366" s="754">
        <v>640.02</v>
      </c>
      <c r="M366" s="754">
        <v>2</v>
      </c>
      <c r="N366" s="755">
        <v>1280.04</v>
      </c>
    </row>
    <row r="367" spans="1:14" ht="14.4" customHeight="1" x14ac:dyDescent="0.3">
      <c r="A367" s="749" t="s">
        <v>562</v>
      </c>
      <c r="B367" s="750" t="s">
        <v>563</v>
      </c>
      <c r="C367" s="751" t="s">
        <v>587</v>
      </c>
      <c r="D367" s="752" t="s">
        <v>588</v>
      </c>
      <c r="E367" s="753">
        <v>50113001</v>
      </c>
      <c r="F367" s="752" t="s">
        <v>593</v>
      </c>
      <c r="G367" s="751" t="s">
        <v>614</v>
      </c>
      <c r="H367" s="751">
        <v>190970</v>
      </c>
      <c r="I367" s="751">
        <v>190970</v>
      </c>
      <c r="J367" s="751" t="s">
        <v>1035</v>
      </c>
      <c r="K367" s="751" t="s">
        <v>919</v>
      </c>
      <c r="L367" s="754">
        <v>0</v>
      </c>
      <c r="M367" s="754">
        <v>0</v>
      </c>
      <c r="N367" s="755">
        <v>0</v>
      </c>
    </row>
    <row r="368" spans="1:14" ht="14.4" customHeight="1" x14ac:dyDescent="0.3">
      <c r="A368" s="749" t="s">
        <v>562</v>
      </c>
      <c r="B368" s="750" t="s">
        <v>563</v>
      </c>
      <c r="C368" s="751" t="s">
        <v>587</v>
      </c>
      <c r="D368" s="752" t="s">
        <v>588</v>
      </c>
      <c r="E368" s="753">
        <v>50113001</v>
      </c>
      <c r="F368" s="752" t="s">
        <v>593</v>
      </c>
      <c r="G368" s="751" t="s">
        <v>614</v>
      </c>
      <c r="H368" s="751">
        <v>190963</v>
      </c>
      <c r="I368" s="751">
        <v>190963</v>
      </c>
      <c r="J368" s="751" t="s">
        <v>1036</v>
      </c>
      <c r="K368" s="751" t="s">
        <v>843</v>
      </c>
      <c r="L368" s="754">
        <v>168.44</v>
      </c>
      <c r="M368" s="754">
        <v>1</v>
      </c>
      <c r="N368" s="755">
        <v>168.44</v>
      </c>
    </row>
    <row r="369" spans="1:14" ht="14.4" customHeight="1" x14ac:dyDescent="0.3">
      <c r="A369" s="749" t="s">
        <v>562</v>
      </c>
      <c r="B369" s="750" t="s">
        <v>563</v>
      </c>
      <c r="C369" s="751" t="s">
        <v>587</v>
      </c>
      <c r="D369" s="752" t="s">
        <v>588</v>
      </c>
      <c r="E369" s="753">
        <v>50113001</v>
      </c>
      <c r="F369" s="752" t="s">
        <v>593</v>
      </c>
      <c r="G369" s="751" t="s">
        <v>614</v>
      </c>
      <c r="H369" s="751">
        <v>190958</v>
      </c>
      <c r="I369" s="751">
        <v>190958</v>
      </c>
      <c r="J369" s="751" t="s">
        <v>1037</v>
      </c>
      <c r="K369" s="751" t="s">
        <v>843</v>
      </c>
      <c r="L369" s="754">
        <v>140.72</v>
      </c>
      <c r="M369" s="754">
        <v>3</v>
      </c>
      <c r="N369" s="755">
        <v>422.15999999999997</v>
      </c>
    </row>
    <row r="370" spans="1:14" ht="14.4" customHeight="1" x14ac:dyDescent="0.3">
      <c r="A370" s="749" t="s">
        <v>562</v>
      </c>
      <c r="B370" s="750" t="s">
        <v>563</v>
      </c>
      <c r="C370" s="751" t="s">
        <v>587</v>
      </c>
      <c r="D370" s="752" t="s">
        <v>588</v>
      </c>
      <c r="E370" s="753">
        <v>50113001</v>
      </c>
      <c r="F370" s="752" t="s">
        <v>593</v>
      </c>
      <c r="G370" s="751" t="s">
        <v>614</v>
      </c>
      <c r="H370" s="751">
        <v>56976</v>
      </c>
      <c r="I370" s="751">
        <v>56976</v>
      </c>
      <c r="J370" s="751" t="s">
        <v>1038</v>
      </c>
      <c r="K370" s="751" t="s">
        <v>1039</v>
      </c>
      <c r="L370" s="754">
        <v>11.839999999999998</v>
      </c>
      <c r="M370" s="754">
        <v>3</v>
      </c>
      <c r="N370" s="755">
        <v>35.519999999999996</v>
      </c>
    </row>
    <row r="371" spans="1:14" ht="14.4" customHeight="1" x14ac:dyDescent="0.3">
      <c r="A371" s="749" t="s">
        <v>562</v>
      </c>
      <c r="B371" s="750" t="s">
        <v>563</v>
      </c>
      <c r="C371" s="751" t="s">
        <v>587</v>
      </c>
      <c r="D371" s="752" t="s">
        <v>588</v>
      </c>
      <c r="E371" s="753">
        <v>50113001</v>
      </c>
      <c r="F371" s="752" t="s">
        <v>593</v>
      </c>
      <c r="G371" s="751" t="s">
        <v>594</v>
      </c>
      <c r="H371" s="751">
        <v>191217</v>
      </c>
      <c r="I371" s="751">
        <v>91217</v>
      </c>
      <c r="J371" s="751" t="s">
        <v>1040</v>
      </c>
      <c r="K371" s="751" t="s">
        <v>1041</v>
      </c>
      <c r="L371" s="754">
        <v>80.73</v>
      </c>
      <c r="M371" s="754">
        <v>1</v>
      </c>
      <c r="N371" s="755">
        <v>80.73</v>
      </c>
    </row>
    <row r="372" spans="1:14" ht="14.4" customHeight="1" x14ac:dyDescent="0.3">
      <c r="A372" s="749" t="s">
        <v>562</v>
      </c>
      <c r="B372" s="750" t="s">
        <v>563</v>
      </c>
      <c r="C372" s="751" t="s">
        <v>587</v>
      </c>
      <c r="D372" s="752" t="s">
        <v>588</v>
      </c>
      <c r="E372" s="753">
        <v>50113001</v>
      </c>
      <c r="F372" s="752" t="s">
        <v>593</v>
      </c>
      <c r="G372" s="751" t="s">
        <v>594</v>
      </c>
      <c r="H372" s="751">
        <v>843996</v>
      </c>
      <c r="I372" s="751">
        <v>100191</v>
      </c>
      <c r="J372" s="751" t="s">
        <v>1042</v>
      </c>
      <c r="K372" s="751" t="s">
        <v>1043</v>
      </c>
      <c r="L372" s="754">
        <v>3652</v>
      </c>
      <c r="M372" s="754">
        <v>1</v>
      </c>
      <c r="N372" s="755">
        <v>3652</v>
      </c>
    </row>
    <row r="373" spans="1:14" ht="14.4" customHeight="1" x14ac:dyDescent="0.3">
      <c r="A373" s="749" t="s">
        <v>562</v>
      </c>
      <c r="B373" s="750" t="s">
        <v>563</v>
      </c>
      <c r="C373" s="751" t="s">
        <v>587</v>
      </c>
      <c r="D373" s="752" t="s">
        <v>588</v>
      </c>
      <c r="E373" s="753">
        <v>50113001</v>
      </c>
      <c r="F373" s="752" t="s">
        <v>593</v>
      </c>
      <c r="G373" s="751" t="s">
        <v>614</v>
      </c>
      <c r="H373" s="751">
        <v>989453</v>
      </c>
      <c r="I373" s="751">
        <v>146899</v>
      </c>
      <c r="J373" s="751" t="s">
        <v>757</v>
      </c>
      <c r="K373" s="751" t="s">
        <v>758</v>
      </c>
      <c r="L373" s="754">
        <v>45.684999999999995</v>
      </c>
      <c r="M373" s="754">
        <v>4</v>
      </c>
      <c r="N373" s="755">
        <v>182.73999999999998</v>
      </c>
    </row>
    <row r="374" spans="1:14" ht="14.4" customHeight="1" x14ac:dyDescent="0.3">
      <c r="A374" s="749" t="s">
        <v>562</v>
      </c>
      <c r="B374" s="750" t="s">
        <v>563</v>
      </c>
      <c r="C374" s="751" t="s">
        <v>587</v>
      </c>
      <c r="D374" s="752" t="s">
        <v>588</v>
      </c>
      <c r="E374" s="753">
        <v>50113002</v>
      </c>
      <c r="F374" s="752" t="s">
        <v>1044</v>
      </c>
      <c r="G374" s="751" t="s">
        <v>594</v>
      </c>
      <c r="H374" s="751">
        <v>195641</v>
      </c>
      <c r="I374" s="751">
        <v>95641</v>
      </c>
      <c r="J374" s="751" t="s">
        <v>1045</v>
      </c>
      <c r="K374" s="751" t="s">
        <v>1046</v>
      </c>
      <c r="L374" s="754">
        <v>4107.5800000000008</v>
      </c>
      <c r="M374" s="754">
        <v>3</v>
      </c>
      <c r="N374" s="755">
        <v>12322.740000000002</v>
      </c>
    </row>
    <row r="375" spans="1:14" ht="14.4" customHeight="1" x14ac:dyDescent="0.3">
      <c r="A375" s="749" t="s">
        <v>562</v>
      </c>
      <c r="B375" s="750" t="s">
        <v>563</v>
      </c>
      <c r="C375" s="751" t="s">
        <v>587</v>
      </c>
      <c r="D375" s="752" t="s">
        <v>588</v>
      </c>
      <c r="E375" s="753">
        <v>50113002</v>
      </c>
      <c r="F375" s="752" t="s">
        <v>1044</v>
      </c>
      <c r="G375" s="751" t="s">
        <v>594</v>
      </c>
      <c r="H375" s="751">
        <v>397303</v>
      </c>
      <c r="I375" s="751">
        <v>152193</v>
      </c>
      <c r="J375" s="751" t="s">
        <v>1047</v>
      </c>
      <c r="K375" s="751" t="s">
        <v>1048</v>
      </c>
      <c r="L375" s="754">
        <v>2493.6999999999998</v>
      </c>
      <c r="M375" s="754">
        <v>2</v>
      </c>
      <c r="N375" s="755">
        <v>4987.3999999999996</v>
      </c>
    </row>
    <row r="376" spans="1:14" ht="14.4" customHeight="1" x14ac:dyDescent="0.3">
      <c r="A376" s="749" t="s">
        <v>562</v>
      </c>
      <c r="B376" s="750" t="s">
        <v>563</v>
      </c>
      <c r="C376" s="751" t="s">
        <v>587</v>
      </c>
      <c r="D376" s="752" t="s">
        <v>588</v>
      </c>
      <c r="E376" s="753">
        <v>50113002</v>
      </c>
      <c r="F376" s="752" t="s">
        <v>1044</v>
      </c>
      <c r="G376" s="751" t="s">
        <v>594</v>
      </c>
      <c r="H376" s="751">
        <v>152196</v>
      </c>
      <c r="I376" s="751">
        <v>152196</v>
      </c>
      <c r="J376" s="751" t="s">
        <v>1047</v>
      </c>
      <c r="K376" s="751" t="s">
        <v>1046</v>
      </c>
      <c r="L376" s="754">
        <v>5439.9800000000005</v>
      </c>
      <c r="M376" s="754">
        <v>2</v>
      </c>
      <c r="N376" s="755">
        <v>10879.960000000001</v>
      </c>
    </row>
    <row r="377" spans="1:14" ht="14.4" customHeight="1" x14ac:dyDescent="0.3">
      <c r="A377" s="749" t="s">
        <v>562</v>
      </c>
      <c r="B377" s="750" t="s">
        <v>563</v>
      </c>
      <c r="C377" s="751" t="s">
        <v>587</v>
      </c>
      <c r="D377" s="752" t="s">
        <v>588</v>
      </c>
      <c r="E377" s="753">
        <v>50113006</v>
      </c>
      <c r="F377" s="752" t="s">
        <v>1049</v>
      </c>
      <c r="G377" s="751" t="s">
        <v>594</v>
      </c>
      <c r="H377" s="751">
        <v>217075</v>
      </c>
      <c r="I377" s="751">
        <v>217075</v>
      </c>
      <c r="J377" s="751" t="s">
        <v>1050</v>
      </c>
      <c r="K377" s="751" t="s">
        <v>929</v>
      </c>
      <c r="L377" s="754">
        <v>161.74</v>
      </c>
      <c r="M377" s="754">
        <v>2</v>
      </c>
      <c r="N377" s="755">
        <v>323.48</v>
      </c>
    </row>
    <row r="378" spans="1:14" ht="14.4" customHeight="1" x14ac:dyDescent="0.3">
      <c r="A378" s="749" t="s">
        <v>562</v>
      </c>
      <c r="B378" s="750" t="s">
        <v>563</v>
      </c>
      <c r="C378" s="751" t="s">
        <v>587</v>
      </c>
      <c r="D378" s="752" t="s">
        <v>588</v>
      </c>
      <c r="E378" s="753">
        <v>50113006</v>
      </c>
      <c r="F378" s="752" t="s">
        <v>1049</v>
      </c>
      <c r="G378" s="751" t="s">
        <v>594</v>
      </c>
      <c r="H378" s="751">
        <v>217076</v>
      </c>
      <c r="I378" s="751">
        <v>217076</v>
      </c>
      <c r="J378" s="751" t="s">
        <v>1051</v>
      </c>
      <c r="K378" s="751" t="s">
        <v>929</v>
      </c>
      <c r="L378" s="754">
        <v>161.74</v>
      </c>
      <c r="M378" s="754">
        <v>6</v>
      </c>
      <c r="N378" s="755">
        <v>970.44</v>
      </c>
    </row>
    <row r="379" spans="1:14" ht="14.4" customHeight="1" x14ac:dyDescent="0.3">
      <c r="A379" s="749" t="s">
        <v>562</v>
      </c>
      <c r="B379" s="750" t="s">
        <v>563</v>
      </c>
      <c r="C379" s="751" t="s">
        <v>587</v>
      </c>
      <c r="D379" s="752" t="s">
        <v>588</v>
      </c>
      <c r="E379" s="753">
        <v>50113006</v>
      </c>
      <c r="F379" s="752" t="s">
        <v>1049</v>
      </c>
      <c r="G379" s="751" t="s">
        <v>594</v>
      </c>
      <c r="H379" s="751">
        <v>217077</v>
      </c>
      <c r="I379" s="751">
        <v>217077</v>
      </c>
      <c r="J379" s="751" t="s">
        <v>1052</v>
      </c>
      <c r="K379" s="751" t="s">
        <v>929</v>
      </c>
      <c r="L379" s="754">
        <v>161.74000000000004</v>
      </c>
      <c r="M379" s="754">
        <v>3</v>
      </c>
      <c r="N379" s="755">
        <v>485.22000000000014</v>
      </c>
    </row>
    <row r="380" spans="1:14" ht="14.4" customHeight="1" x14ac:dyDescent="0.3">
      <c r="A380" s="749" t="s">
        <v>562</v>
      </c>
      <c r="B380" s="750" t="s">
        <v>563</v>
      </c>
      <c r="C380" s="751" t="s">
        <v>587</v>
      </c>
      <c r="D380" s="752" t="s">
        <v>588</v>
      </c>
      <c r="E380" s="753">
        <v>50113006</v>
      </c>
      <c r="F380" s="752" t="s">
        <v>1049</v>
      </c>
      <c r="G380" s="751" t="s">
        <v>594</v>
      </c>
      <c r="H380" s="751">
        <v>33601</v>
      </c>
      <c r="I380" s="751">
        <v>33601</v>
      </c>
      <c r="J380" s="751" t="s">
        <v>1053</v>
      </c>
      <c r="K380" s="751" t="s">
        <v>1054</v>
      </c>
      <c r="L380" s="754">
        <v>101.37736842105264</v>
      </c>
      <c r="M380" s="754">
        <v>76</v>
      </c>
      <c r="N380" s="755">
        <v>7704.68</v>
      </c>
    </row>
    <row r="381" spans="1:14" ht="14.4" customHeight="1" x14ac:dyDescent="0.3">
      <c r="A381" s="749" t="s">
        <v>562</v>
      </c>
      <c r="B381" s="750" t="s">
        <v>563</v>
      </c>
      <c r="C381" s="751" t="s">
        <v>587</v>
      </c>
      <c r="D381" s="752" t="s">
        <v>588</v>
      </c>
      <c r="E381" s="753">
        <v>50113006</v>
      </c>
      <c r="F381" s="752" t="s">
        <v>1049</v>
      </c>
      <c r="G381" s="751" t="s">
        <v>594</v>
      </c>
      <c r="H381" s="751">
        <v>990223</v>
      </c>
      <c r="I381" s="751">
        <v>0</v>
      </c>
      <c r="J381" s="751" t="s">
        <v>1055</v>
      </c>
      <c r="K381" s="751" t="s">
        <v>564</v>
      </c>
      <c r="L381" s="754">
        <v>149.79</v>
      </c>
      <c r="M381" s="754">
        <v>32</v>
      </c>
      <c r="N381" s="755">
        <v>4793.28</v>
      </c>
    </row>
    <row r="382" spans="1:14" ht="14.4" customHeight="1" x14ac:dyDescent="0.3">
      <c r="A382" s="749" t="s">
        <v>562</v>
      </c>
      <c r="B382" s="750" t="s">
        <v>563</v>
      </c>
      <c r="C382" s="751" t="s">
        <v>587</v>
      </c>
      <c r="D382" s="752" t="s">
        <v>588</v>
      </c>
      <c r="E382" s="753">
        <v>50113006</v>
      </c>
      <c r="F382" s="752" t="s">
        <v>1049</v>
      </c>
      <c r="G382" s="751" t="s">
        <v>594</v>
      </c>
      <c r="H382" s="751">
        <v>153980</v>
      </c>
      <c r="I382" s="751">
        <v>153980</v>
      </c>
      <c r="J382" s="751" t="s">
        <v>1056</v>
      </c>
      <c r="K382" s="751" t="s">
        <v>1054</v>
      </c>
      <c r="L382" s="754">
        <v>325.07</v>
      </c>
      <c r="M382" s="754">
        <v>32</v>
      </c>
      <c r="N382" s="755">
        <v>10402.24</v>
      </c>
    </row>
    <row r="383" spans="1:14" ht="14.4" customHeight="1" x14ac:dyDescent="0.3">
      <c r="A383" s="749" t="s">
        <v>562</v>
      </c>
      <c r="B383" s="750" t="s">
        <v>563</v>
      </c>
      <c r="C383" s="751" t="s">
        <v>587</v>
      </c>
      <c r="D383" s="752" t="s">
        <v>588</v>
      </c>
      <c r="E383" s="753">
        <v>50113006</v>
      </c>
      <c r="F383" s="752" t="s">
        <v>1049</v>
      </c>
      <c r="G383" s="751" t="s">
        <v>594</v>
      </c>
      <c r="H383" s="751">
        <v>33525</v>
      </c>
      <c r="I383" s="751">
        <v>33525</v>
      </c>
      <c r="J383" s="751" t="s">
        <v>1057</v>
      </c>
      <c r="K383" s="751" t="s">
        <v>1054</v>
      </c>
      <c r="L383" s="754">
        <v>94.853452380952405</v>
      </c>
      <c r="M383" s="754">
        <v>84</v>
      </c>
      <c r="N383" s="755">
        <v>7967.6900000000014</v>
      </c>
    </row>
    <row r="384" spans="1:14" ht="14.4" customHeight="1" x14ac:dyDescent="0.3">
      <c r="A384" s="749" t="s">
        <v>562</v>
      </c>
      <c r="B384" s="750" t="s">
        <v>563</v>
      </c>
      <c r="C384" s="751" t="s">
        <v>587</v>
      </c>
      <c r="D384" s="752" t="s">
        <v>588</v>
      </c>
      <c r="E384" s="753">
        <v>50113008</v>
      </c>
      <c r="F384" s="752" t="s">
        <v>1058</v>
      </c>
      <c r="G384" s="751"/>
      <c r="H384" s="751"/>
      <c r="I384" s="751">
        <v>62464</v>
      </c>
      <c r="J384" s="751" t="s">
        <v>1059</v>
      </c>
      <c r="K384" s="751" t="s">
        <v>1060</v>
      </c>
      <c r="L384" s="754">
        <v>9157.759765625</v>
      </c>
      <c r="M384" s="754">
        <v>2</v>
      </c>
      <c r="N384" s="755">
        <v>18315.51953125</v>
      </c>
    </row>
    <row r="385" spans="1:14" ht="14.4" customHeight="1" x14ac:dyDescent="0.3">
      <c r="A385" s="749" t="s">
        <v>562</v>
      </c>
      <c r="B385" s="750" t="s">
        <v>563</v>
      </c>
      <c r="C385" s="751" t="s">
        <v>587</v>
      </c>
      <c r="D385" s="752" t="s">
        <v>588</v>
      </c>
      <c r="E385" s="753">
        <v>50113008</v>
      </c>
      <c r="F385" s="752" t="s">
        <v>1058</v>
      </c>
      <c r="G385" s="751"/>
      <c r="H385" s="751"/>
      <c r="I385" s="751">
        <v>6480</v>
      </c>
      <c r="J385" s="751" t="s">
        <v>1061</v>
      </c>
      <c r="K385" s="751" t="s">
        <v>1062</v>
      </c>
      <c r="L385" s="754">
        <v>4305.3999537417767</v>
      </c>
      <c r="M385" s="754">
        <v>19</v>
      </c>
      <c r="N385" s="755">
        <v>81802.59912109375</v>
      </c>
    </row>
    <row r="386" spans="1:14" ht="14.4" customHeight="1" x14ac:dyDescent="0.3">
      <c r="A386" s="749" t="s">
        <v>562</v>
      </c>
      <c r="B386" s="750" t="s">
        <v>563</v>
      </c>
      <c r="C386" s="751" t="s">
        <v>587</v>
      </c>
      <c r="D386" s="752" t="s">
        <v>588</v>
      </c>
      <c r="E386" s="753">
        <v>50113008</v>
      </c>
      <c r="F386" s="752" t="s">
        <v>1058</v>
      </c>
      <c r="G386" s="751"/>
      <c r="H386" s="751"/>
      <c r="I386" s="751">
        <v>212531</v>
      </c>
      <c r="J386" s="751" t="s">
        <v>1061</v>
      </c>
      <c r="K386" s="751" t="s">
        <v>1063</v>
      </c>
      <c r="L386" s="754">
        <v>8610.7998046875</v>
      </c>
      <c r="M386" s="754">
        <v>2</v>
      </c>
      <c r="N386" s="755">
        <v>17221.599609375</v>
      </c>
    </row>
    <row r="387" spans="1:14" ht="14.4" customHeight="1" x14ac:dyDescent="0.3">
      <c r="A387" s="749" t="s">
        <v>562</v>
      </c>
      <c r="B387" s="750" t="s">
        <v>563</v>
      </c>
      <c r="C387" s="751" t="s">
        <v>587</v>
      </c>
      <c r="D387" s="752" t="s">
        <v>588</v>
      </c>
      <c r="E387" s="753">
        <v>50113008</v>
      </c>
      <c r="F387" s="752" t="s">
        <v>1058</v>
      </c>
      <c r="G387" s="751"/>
      <c r="H387" s="751"/>
      <c r="I387" s="751">
        <v>214076</v>
      </c>
      <c r="J387" s="751" t="s">
        <v>1064</v>
      </c>
      <c r="K387" s="751" t="s">
        <v>1065</v>
      </c>
      <c r="L387" s="754">
        <v>1971.4200439453125</v>
      </c>
      <c r="M387" s="754">
        <v>6</v>
      </c>
      <c r="N387" s="755">
        <v>11828.520263671875</v>
      </c>
    </row>
    <row r="388" spans="1:14" ht="14.4" customHeight="1" x14ac:dyDescent="0.3">
      <c r="A388" s="749" t="s">
        <v>562</v>
      </c>
      <c r="B388" s="750" t="s">
        <v>563</v>
      </c>
      <c r="C388" s="751" t="s">
        <v>587</v>
      </c>
      <c r="D388" s="752" t="s">
        <v>588</v>
      </c>
      <c r="E388" s="753">
        <v>50113013</v>
      </c>
      <c r="F388" s="752" t="s">
        <v>759</v>
      </c>
      <c r="G388" s="751" t="s">
        <v>614</v>
      </c>
      <c r="H388" s="751">
        <v>203097</v>
      </c>
      <c r="I388" s="751">
        <v>203097</v>
      </c>
      <c r="J388" s="751" t="s">
        <v>860</v>
      </c>
      <c r="K388" s="751" t="s">
        <v>861</v>
      </c>
      <c r="L388" s="754">
        <v>167.13249999999994</v>
      </c>
      <c r="M388" s="754">
        <v>4</v>
      </c>
      <c r="N388" s="755">
        <v>668.52999999999975</v>
      </c>
    </row>
    <row r="389" spans="1:14" ht="14.4" customHeight="1" x14ac:dyDescent="0.3">
      <c r="A389" s="749" t="s">
        <v>562</v>
      </c>
      <c r="B389" s="750" t="s">
        <v>563</v>
      </c>
      <c r="C389" s="751" t="s">
        <v>587</v>
      </c>
      <c r="D389" s="752" t="s">
        <v>588</v>
      </c>
      <c r="E389" s="753">
        <v>50113013</v>
      </c>
      <c r="F389" s="752" t="s">
        <v>759</v>
      </c>
      <c r="G389" s="751" t="s">
        <v>594</v>
      </c>
      <c r="H389" s="751">
        <v>172972</v>
      </c>
      <c r="I389" s="751">
        <v>72972</v>
      </c>
      <c r="J389" s="751" t="s">
        <v>760</v>
      </c>
      <c r="K389" s="751" t="s">
        <v>761</v>
      </c>
      <c r="L389" s="754">
        <v>181.60058823529411</v>
      </c>
      <c r="M389" s="754">
        <v>34</v>
      </c>
      <c r="N389" s="755">
        <v>6174.42</v>
      </c>
    </row>
    <row r="390" spans="1:14" ht="14.4" customHeight="1" x14ac:dyDescent="0.3">
      <c r="A390" s="749" t="s">
        <v>562</v>
      </c>
      <c r="B390" s="750" t="s">
        <v>563</v>
      </c>
      <c r="C390" s="751" t="s">
        <v>587</v>
      </c>
      <c r="D390" s="752" t="s">
        <v>588</v>
      </c>
      <c r="E390" s="753">
        <v>50113013</v>
      </c>
      <c r="F390" s="752" t="s">
        <v>759</v>
      </c>
      <c r="G390" s="751" t="s">
        <v>594</v>
      </c>
      <c r="H390" s="751">
        <v>164831</v>
      </c>
      <c r="I390" s="751">
        <v>64831</v>
      </c>
      <c r="J390" s="751" t="s">
        <v>764</v>
      </c>
      <c r="K390" s="751" t="s">
        <v>765</v>
      </c>
      <c r="L390" s="754">
        <v>198.87999999999997</v>
      </c>
      <c r="M390" s="754">
        <v>1</v>
      </c>
      <c r="N390" s="755">
        <v>198.87999999999997</v>
      </c>
    </row>
    <row r="391" spans="1:14" ht="14.4" customHeight="1" x14ac:dyDescent="0.3">
      <c r="A391" s="749" t="s">
        <v>562</v>
      </c>
      <c r="B391" s="750" t="s">
        <v>563</v>
      </c>
      <c r="C391" s="751" t="s">
        <v>587</v>
      </c>
      <c r="D391" s="752" t="s">
        <v>588</v>
      </c>
      <c r="E391" s="753">
        <v>50113013</v>
      </c>
      <c r="F391" s="752" t="s">
        <v>759</v>
      </c>
      <c r="G391" s="751" t="s">
        <v>594</v>
      </c>
      <c r="H391" s="751">
        <v>103378</v>
      </c>
      <c r="I391" s="751">
        <v>3378</v>
      </c>
      <c r="J391" s="751" t="s">
        <v>1066</v>
      </c>
      <c r="K391" s="751" t="s">
        <v>1067</v>
      </c>
      <c r="L391" s="754">
        <v>21.810000000000002</v>
      </c>
      <c r="M391" s="754">
        <v>2</v>
      </c>
      <c r="N391" s="755">
        <v>43.620000000000005</v>
      </c>
    </row>
    <row r="392" spans="1:14" ht="14.4" customHeight="1" x14ac:dyDescent="0.3">
      <c r="A392" s="749" t="s">
        <v>562</v>
      </c>
      <c r="B392" s="750" t="s">
        <v>563</v>
      </c>
      <c r="C392" s="751" t="s">
        <v>587</v>
      </c>
      <c r="D392" s="752" t="s">
        <v>588</v>
      </c>
      <c r="E392" s="753">
        <v>50113013</v>
      </c>
      <c r="F392" s="752" t="s">
        <v>759</v>
      </c>
      <c r="G392" s="751" t="s">
        <v>594</v>
      </c>
      <c r="H392" s="751">
        <v>111706</v>
      </c>
      <c r="I392" s="751">
        <v>11706</v>
      </c>
      <c r="J392" s="751" t="s">
        <v>612</v>
      </c>
      <c r="K392" s="751" t="s">
        <v>766</v>
      </c>
      <c r="L392" s="754">
        <v>524.08000000000004</v>
      </c>
      <c r="M392" s="754">
        <v>2</v>
      </c>
      <c r="N392" s="755">
        <v>1048.1600000000001</v>
      </c>
    </row>
    <row r="393" spans="1:14" ht="14.4" customHeight="1" x14ac:dyDescent="0.3">
      <c r="A393" s="749" t="s">
        <v>562</v>
      </c>
      <c r="B393" s="750" t="s">
        <v>563</v>
      </c>
      <c r="C393" s="751" t="s">
        <v>587</v>
      </c>
      <c r="D393" s="752" t="s">
        <v>588</v>
      </c>
      <c r="E393" s="753">
        <v>50113013</v>
      </c>
      <c r="F393" s="752" t="s">
        <v>759</v>
      </c>
      <c r="G393" s="751" t="s">
        <v>594</v>
      </c>
      <c r="H393" s="751">
        <v>108606</v>
      </c>
      <c r="I393" s="751">
        <v>108606</v>
      </c>
      <c r="J393" s="751" t="s">
        <v>767</v>
      </c>
      <c r="K393" s="751" t="s">
        <v>769</v>
      </c>
      <c r="L393" s="754">
        <v>73.22</v>
      </c>
      <c r="M393" s="754">
        <v>1</v>
      </c>
      <c r="N393" s="755">
        <v>73.22</v>
      </c>
    </row>
    <row r="394" spans="1:14" ht="14.4" customHeight="1" x14ac:dyDescent="0.3">
      <c r="A394" s="749" t="s">
        <v>562</v>
      </c>
      <c r="B394" s="750" t="s">
        <v>563</v>
      </c>
      <c r="C394" s="751" t="s">
        <v>587</v>
      </c>
      <c r="D394" s="752" t="s">
        <v>588</v>
      </c>
      <c r="E394" s="753">
        <v>50113013</v>
      </c>
      <c r="F394" s="752" t="s">
        <v>759</v>
      </c>
      <c r="G394" s="751" t="s">
        <v>614</v>
      </c>
      <c r="H394" s="751">
        <v>849655</v>
      </c>
      <c r="I394" s="751">
        <v>129836</v>
      </c>
      <c r="J394" s="751" t="s">
        <v>772</v>
      </c>
      <c r="K394" s="751" t="s">
        <v>773</v>
      </c>
      <c r="L394" s="754">
        <v>262.89999999999992</v>
      </c>
      <c r="M394" s="754">
        <v>4.5</v>
      </c>
      <c r="N394" s="755">
        <v>1183.0499999999997</v>
      </c>
    </row>
    <row r="395" spans="1:14" ht="14.4" customHeight="1" x14ac:dyDescent="0.3">
      <c r="A395" s="749" t="s">
        <v>562</v>
      </c>
      <c r="B395" s="750" t="s">
        <v>563</v>
      </c>
      <c r="C395" s="751" t="s">
        <v>587</v>
      </c>
      <c r="D395" s="752" t="s">
        <v>588</v>
      </c>
      <c r="E395" s="753">
        <v>50113013</v>
      </c>
      <c r="F395" s="752" t="s">
        <v>759</v>
      </c>
      <c r="G395" s="751" t="s">
        <v>594</v>
      </c>
      <c r="H395" s="751">
        <v>218400</v>
      </c>
      <c r="I395" s="751">
        <v>218400</v>
      </c>
      <c r="J395" s="751" t="s">
        <v>1068</v>
      </c>
      <c r="K395" s="751" t="s">
        <v>1069</v>
      </c>
      <c r="L395" s="754">
        <v>597.7399999999999</v>
      </c>
      <c r="M395" s="754">
        <v>1</v>
      </c>
      <c r="N395" s="755">
        <v>597.7399999999999</v>
      </c>
    </row>
    <row r="396" spans="1:14" ht="14.4" customHeight="1" x14ac:dyDescent="0.3">
      <c r="A396" s="749" t="s">
        <v>562</v>
      </c>
      <c r="B396" s="750" t="s">
        <v>563</v>
      </c>
      <c r="C396" s="751" t="s">
        <v>587</v>
      </c>
      <c r="D396" s="752" t="s">
        <v>588</v>
      </c>
      <c r="E396" s="753">
        <v>50113013</v>
      </c>
      <c r="F396" s="752" t="s">
        <v>759</v>
      </c>
      <c r="G396" s="751" t="s">
        <v>594</v>
      </c>
      <c r="H396" s="751">
        <v>101066</v>
      </c>
      <c r="I396" s="751">
        <v>1066</v>
      </c>
      <c r="J396" s="751" t="s">
        <v>777</v>
      </c>
      <c r="K396" s="751" t="s">
        <v>778</v>
      </c>
      <c r="L396" s="754">
        <v>57.42</v>
      </c>
      <c r="M396" s="754">
        <v>8</v>
      </c>
      <c r="N396" s="755">
        <v>459.36</v>
      </c>
    </row>
    <row r="397" spans="1:14" ht="14.4" customHeight="1" x14ac:dyDescent="0.3">
      <c r="A397" s="749" t="s">
        <v>562</v>
      </c>
      <c r="B397" s="750" t="s">
        <v>563</v>
      </c>
      <c r="C397" s="751" t="s">
        <v>587</v>
      </c>
      <c r="D397" s="752" t="s">
        <v>588</v>
      </c>
      <c r="E397" s="753">
        <v>50113013</v>
      </c>
      <c r="F397" s="752" t="s">
        <v>759</v>
      </c>
      <c r="G397" s="751" t="s">
        <v>594</v>
      </c>
      <c r="H397" s="751">
        <v>847476</v>
      </c>
      <c r="I397" s="751">
        <v>112782</v>
      </c>
      <c r="J397" s="751" t="s">
        <v>1070</v>
      </c>
      <c r="K397" s="751" t="s">
        <v>1071</v>
      </c>
      <c r="L397" s="754">
        <v>678.40353448275857</v>
      </c>
      <c r="M397" s="754">
        <v>1.45</v>
      </c>
      <c r="N397" s="755">
        <v>983.68512499999997</v>
      </c>
    </row>
    <row r="398" spans="1:14" ht="14.4" customHeight="1" x14ac:dyDescent="0.3">
      <c r="A398" s="749" t="s">
        <v>562</v>
      </c>
      <c r="B398" s="750" t="s">
        <v>563</v>
      </c>
      <c r="C398" s="751" t="s">
        <v>587</v>
      </c>
      <c r="D398" s="752" t="s">
        <v>588</v>
      </c>
      <c r="E398" s="753">
        <v>50113013</v>
      </c>
      <c r="F398" s="752" t="s">
        <v>759</v>
      </c>
      <c r="G398" s="751" t="s">
        <v>594</v>
      </c>
      <c r="H398" s="751">
        <v>96414</v>
      </c>
      <c r="I398" s="751">
        <v>96414</v>
      </c>
      <c r="J398" s="751" t="s">
        <v>779</v>
      </c>
      <c r="K398" s="751" t="s">
        <v>780</v>
      </c>
      <c r="L398" s="754">
        <v>58.099999999999994</v>
      </c>
      <c r="M398" s="754">
        <v>3</v>
      </c>
      <c r="N398" s="755">
        <v>174.29999999999998</v>
      </c>
    </row>
    <row r="399" spans="1:14" ht="14.4" customHeight="1" x14ac:dyDescent="0.3">
      <c r="A399" s="749" t="s">
        <v>562</v>
      </c>
      <c r="B399" s="750" t="s">
        <v>563</v>
      </c>
      <c r="C399" s="751" t="s">
        <v>587</v>
      </c>
      <c r="D399" s="752" t="s">
        <v>588</v>
      </c>
      <c r="E399" s="753">
        <v>50113013</v>
      </c>
      <c r="F399" s="752" t="s">
        <v>759</v>
      </c>
      <c r="G399" s="751" t="s">
        <v>594</v>
      </c>
      <c r="H399" s="751">
        <v>216183</v>
      </c>
      <c r="I399" s="751">
        <v>216183</v>
      </c>
      <c r="J399" s="751" t="s">
        <v>1072</v>
      </c>
      <c r="K399" s="751" t="s">
        <v>869</v>
      </c>
      <c r="L399" s="754">
        <v>251.66000000000003</v>
      </c>
      <c r="M399" s="754">
        <v>10</v>
      </c>
      <c r="N399" s="755">
        <v>2516.6000000000004</v>
      </c>
    </row>
    <row r="400" spans="1:14" ht="14.4" customHeight="1" x14ac:dyDescent="0.3">
      <c r="A400" s="749" t="s">
        <v>562</v>
      </c>
      <c r="B400" s="750" t="s">
        <v>563</v>
      </c>
      <c r="C400" s="751" t="s">
        <v>587</v>
      </c>
      <c r="D400" s="752" t="s">
        <v>588</v>
      </c>
      <c r="E400" s="753">
        <v>50113013</v>
      </c>
      <c r="F400" s="752" t="s">
        <v>759</v>
      </c>
      <c r="G400" s="751" t="s">
        <v>614</v>
      </c>
      <c r="H400" s="751">
        <v>111592</v>
      </c>
      <c r="I400" s="751">
        <v>11592</v>
      </c>
      <c r="J400" s="751" t="s">
        <v>781</v>
      </c>
      <c r="K400" s="751" t="s">
        <v>782</v>
      </c>
      <c r="L400" s="754">
        <v>385.7043333333333</v>
      </c>
      <c r="M400" s="754">
        <v>1</v>
      </c>
      <c r="N400" s="755">
        <v>385.7043333333333</v>
      </c>
    </row>
    <row r="401" spans="1:14" ht="14.4" customHeight="1" x14ac:dyDescent="0.3">
      <c r="A401" s="749" t="s">
        <v>562</v>
      </c>
      <c r="B401" s="750" t="s">
        <v>563</v>
      </c>
      <c r="C401" s="751" t="s">
        <v>587</v>
      </c>
      <c r="D401" s="752" t="s">
        <v>588</v>
      </c>
      <c r="E401" s="753">
        <v>50113013</v>
      </c>
      <c r="F401" s="752" t="s">
        <v>759</v>
      </c>
      <c r="G401" s="751" t="s">
        <v>594</v>
      </c>
      <c r="H401" s="751">
        <v>207116</v>
      </c>
      <c r="I401" s="751">
        <v>207116</v>
      </c>
      <c r="J401" s="751" t="s">
        <v>1073</v>
      </c>
      <c r="K401" s="751" t="s">
        <v>1074</v>
      </c>
      <c r="L401" s="754">
        <v>419.52</v>
      </c>
      <c r="M401" s="754">
        <v>2</v>
      </c>
      <c r="N401" s="755">
        <v>839.04</v>
      </c>
    </row>
    <row r="402" spans="1:14" ht="14.4" customHeight="1" x14ac:dyDescent="0.3">
      <c r="A402" s="749" t="s">
        <v>562</v>
      </c>
      <c r="B402" s="750" t="s">
        <v>563</v>
      </c>
      <c r="C402" s="751" t="s">
        <v>587</v>
      </c>
      <c r="D402" s="752" t="s">
        <v>588</v>
      </c>
      <c r="E402" s="753">
        <v>50113013</v>
      </c>
      <c r="F402" s="752" t="s">
        <v>759</v>
      </c>
      <c r="G402" s="751" t="s">
        <v>594</v>
      </c>
      <c r="H402" s="751">
        <v>101076</v>
      </c>
      <c r="I402" s="751">
        <v>1076</v>
      </c>
      <c r="J402" s="751" t="s">
        <v>864</v>
      </c>
      <c r="K402" s="751" t="s">
        <v>730</v>
      </c>
      <c r="L402" s="754">
        <v>78.583333333333329</v>
      </c>
      <c r="M402" s="754">
        <v>9</v>
      </c>
      <c r="N402" s="755">
        <v>707.25</v>
      </c>
    </row>
    <row r="403" spans="1:14" ht="14.4" customHeight="1" x14ac:dyDescent="0.3">
      <c r="A403" s="749" t="s">
        <v>562</v>
      </c>
      <c r="B403" s="750" t="s">
        <v>563</v>
      </c>
      <c r="C403" s="751" t="s">
        <v>587</v>
      </c>
      <c r="D403" s="752" t="s">
        <v>588</v>
      </c>
      <c r="E403" s="753">
        <v>50113013</v>
      </c>
      <c r="F403" s="752" t="s">
        <v>759</v>
      </c>
      <c r="G403" s="751" t="s">
        <v>614</v>
      </c>
      <c r="H403" s="751">
        <v>113453</v>
      </c>
      <c r="I403" s="751">
        <v>113453</v>
      </c>
      <c r="J403" s="751" t="s">
        <v>1075</v>
      </c>
      <c r="K403" s="751" t="s">
        <v>1076</v>
      </c>
      <c r="L403" s="754">
        <v>458.69999999999987</v>
      </c>
      <c r="M403" s="754">
        <v>11</v>
      </c>
      <c r="N403" s="755">
        <v>5045.6999999999989</v>
      </c>
    </row>
    <row r="404" spans="1:14" ht="14.4" customHeight="1" x14ac:dyDescent="0.3">
      <c r="A404" s="749" t="s">
        <v>562</v>
      </c>
      <c r="B404" s="750" t="s">
        <v>563</v>
      </c>
      <c r="C404" s="751" t="s">
        <v>587</v>
      </c>
      <c r="D404" s="752" t="s">
        <v>588</v>
      </c>
      <c r="E404" s="753">
        <v>50113013</v>
      </c>
      <c r="F404" s="752" t="s">
        <v>759</v>
      </c>
      <c r="G404" s="751" t="s">
        <v>564</v>
      </c>
      <c r="H404" s="751">
        <v>201030</v>
      </c>
      <c r="I404" s="751">
        <v>201030</v>
      </c>
      <c r="J404" s="751" t="s">
        <v>783</v>
      </c>
      <c r="K404" s="751" t="s">
        <v>784</v>
      </c>
      <c r="L404" s="754">
        <v>26.610000000000003</v>
      </c>
      <c r="M404" s="754">
        <v>10</v>
      </c>
      <c r="N404" s="755">
        <v>266.10000000000002</v>
      </c>
    </row>
    <row r="405" spans="1:14" ht="14.4" customHeight="1" x14ac:dyDescent="0.3">
      <c r="A405" s="749" t="s">
        <v>562</v>
      </c>
      <c r="B405" s="750" t="s">
        <v>563</v>
      </c>
      <c r="C405" s="751" t="s">
        <v>587</v>
      </c>
      <c r="D405" s="752" t="s">
        <v>588</v>
      </c>
      <c r="E405" s="753">
        <v>50113013</v>
      </c>
      <c r="F405" s="752" t="s">
        <v>759</v>
      </c>
      <c r="G405" s="751" t="s">
        <v>594</v>
      </c>
      <c r="H405" s="751">
        <v>225175</v>
      </c>
      <c r="I405" s="751">
        <v>225175</v>
      </c>
      <c r="J405" s="751" t="s">
        <v>1077</v>
      </c>
      <c r="K405" s="751" t="s">
        <v>1078</v>
      </c>
      <c r="L405" s="754">
        <v>45.61</v>
      </c>
      <c r="M405" s="754">
        <v>2</v>
      </c>
      <c r="N405" s="755">
        <v>91.22</v>
      </c>
    </row>
    <row r="406" spans="1:14" ht="14.4" customHeight="1" x14ac:dyDescent="0.3">
      <c r="A406" s="749" t="s">
        <v>562</v>
      </c>
      <c r="B406" s="750" t="s">
        <v>563</v>
      </c>
      <c r="C406" s="751" t="s">
        <v>587</v>
      </c>
      <c r="D406" s="752" t="s">
        <v>588</v>
      </c>
      <c r="E406" s="753">
        <v>50113013</v>
      </c>
      <c r="F406" s="752" t="s">
        <v>759</v>
      </c>
      <c r="G406" s="751" t="s">
        <v>594</v>
      </c>
      <c r="H406" s="751">
        <v>225174</v>
      </c>
      <c r="I406" s="751">
        <v>225174</v>
      </c>
      <c r="J406" s="751" t="s">
        <v>1077</v>
      </c>
      <c r="K406" s="751" t="s">
        <v>1079</v>
      </c>
      <c r="L406" s="754">
        <v>42.99</v>
      </c>
      <c r="M406" s="754">
        <v>4</v>
      </c>
      <c r="N406" s="755">
        <v>171.96</v>
      </c>
    </row>
    <row r="407" spans="1:14" ht="14.4" customHeight="1" x14ac:dyDescent="0.3">
      <c r="A407" s="749" t="s">
        <v>562</v>
      </c>
      <c r="B407" s="750" t="s">
        <v>563</v>
      </c>
      <c r="C407" s="751" t="s">
        <v>587</v>
      </c>
      <c r="D407" s="752" t="s">
        <v>588</v>
      </c>
      <c r="E407" s="753">
        <v>50113013</v>
      </c>
      <c r="F407" s="752" t="s">
        <v>759</v>
      </c>
      <c r="G407" s="751" t="s">
        <v>594</v>
      </c>
      <c r="H407" s="751">
        <v>116600</v>
      </c>
      <c r="I407" s="751">
        <v>16600</v>
      </c>
      <c r="J407" s="751" t="s">
        <v>787</v>
      </c>
      <c r="K407" s="751" t="s">
        <v>789</v>
      </c>
      <c r="L407" s="754">
        <v>43.860000000000035</v>
      </c>
      <c r="M407" s="754">
        <v>515</v>
      </c>
      <c r="N407" s="755">
        <v>22587.90000000002</v>
      </c>
    </row>
    <row r="408" spans="1:14" ht="14.4" customHeight="1" x14ac:dyDescent="0.3">
      <c r="A408" s="749" t="s">
        <v>562</v>
      </c>
      <c r="B408" s="750" t="s">
        <v>563</v>
      </c>
      <c r="C408" s="751" t="s">
        <v>587</v>
      </c>
      <c r="D408" s="752" t="s">
        <v>588</v>
      </c>
      <c r="E408" s="753">
        <v>50113013</v>
      </c>
      <c r="F408" s="752" t="s">
        <v>759</v>
      </c>
      <c r="G408" s="751" t="s">
        <v>614</v>
      </c>
      <c r="H408" s="751">
        <v>103708</v>
      </c>
      <c r="I408" s="751">
        <v>3708</v>
      </c>
      <c r="J408" s="751" t="s">
        <v>1080</v>
      </c>
      <c r="K408" s="751" t="s">
        <v>1081</v>
      </c>
      <c r="L408" s="754">
        <v>1119.42</v>
      </c>
      <c r="M408" s="754">
        <v>1</v>
      </c>
      <c r="N408" s="755">
        <v>1119.42</v>
      </c>
    </row>
    <row r="409" spans="1:14" ht="14.4" customHeight="1" x14ac:dyDescent="0.3">
      <c r="A409" s="749" t="s">
        <v>562</v>
      </c>
      <c r="B409" s="750" t="s">
        <v>563</v>
      </c>
      <c r="C409" s="751" t="s">
        <v>587</v>
      </c>
      <c r="D409" s="752" t="s">
        <v>588</v>
      </c>
      <c r="E409" s="753">
        <v>50113014</v>
      </c>
      <c r="F409" s="752" t="s">
        <v>1082</v>
      </c>
      <c r="G409" s="751" t="s">
        <v>614</v>
      </c>
      <c r="H409" s="751">
        <v>164401</v>
      </c>
      <c r="I409" s="751">
        <v>164401</v>
      </c>
      <c r="J409" s="751" t="s">
        <v>1083</v>
      </c>
      <c r="K409" s="751" t="s">
        <v>1084</v>
      </c>
      <c r="L409" s="754">
        <v>148.5</v>
      </c>
      <c r="M409" s="754">
        <v>3.3</v>
      </c>
      <c r="N409" s="755">
        <v>490.05</v>
      </c>
    </row>
    <row r="410" spans="1:14" ht="14.4" customHeight="1" x14ac:dyDescent="0.3">
      <c r="A410" s="749" t="s">
        <v>562</v>
      </c>
      <c r="B410" s="750" t="s">
        <v>563</v>
      </c>
      <c r="C410" s="751" t="s">
        <v>590</v>
      </c>
      <c r="D410" s="752" t="s">
        <v>591</v>
      </c>
      <c r="E410" s="753">
        <v>50113001</v>
      </c>
      <c r="F410" s="752" t="s">
        <v>593</v>
      </c>
      <c r="G410" s="751" t="s">
        <v>594</v>
      </c>
      <c r="H410" s="751">
        <v>100362</v>
      </c>
      <c r="I410" s="751">
        <v>362</v>
      </c>
      <c r="J410" s="751" t="s">
        <v>595</v>
      </c>
      <c r="K410" s="751" t="s">
        <v>596</v>
      </c>
      <c r="L410" s="754">
        <v>73.939230769230761</v>
      </c>
      <c r="M410" s="754">
        <v>13</v>
      </c>
      <c r="N410" s="755">
        <v>961.20999999999992</v>
      </c>
    </row>
    <row r="411" spans="1:14" ht="14.4" customHeight="1" x14ac:dyDescent="0.3">
      <c r="A411" s="749" t="s">
        <v>562</v>
      </c>
      <c r="B411" s="750" t="s">
        <v>563</v>
      </c>
      <c r="C411" s="751" t="s">
        <v>590</v>
      </c>
      <c r="D411" s="752" t="s">
        <v>591</v>
      </c>
      <c r="E411" s="753">
        <v>50113001</v>
      </c>
      <c r="F411" s="752" t="s">
        <v>593</v>
      </c>
      <c r="G411" s="751" t="s">
        <v>594</v>
      </c>
      <c r="H411" s="751">
        <v>208456</v>
      </c>
      <c r="I411" s="751">
        <v>208456</v>
      </c>
      <c r="J411" s="751" t="s">
        <v>1085</v>
      </c>
      <c r="K411" s="751" t="s">
        <v>1086</v>
      </c>
      <c r="L411" s="754">
        <v>738.54</v>
      </c>
      <c r="M411" s="754">
        <v>3.899999999999999</v>
      </c>
      <c r="N411" s="755">
        <v>2880.3059999999991</v>
      </c>
    </row>
    <row r="412" spans="1:14" ht="14.4" customHeight="1" x14ac:dyDescent="0.3">
      <c r="A412" s="749" t="s">
        <v>562</v>
      </c>
      <c r="B412" s="750" t="s">
        <v>563</v>
      </c>
      <c r="C412" s="751" t="s">
        <v>590</v>
      </c>
      <c r="D412" s="752" t="s">
        <v>591</v>
      </c>
      <c r="E412" s="753">
        <v>50113001</v>
      </c>
      <c r="F412" s="752" t="s">
        <v>593</v>
      </c>
      <c r="G412" s="751" t="s">
        <v>594</v>
      </c>
      <c r="H412" s="751">
        <v>198880</v>
      </c>
      <c r="I412" s="751">
        <v>98880</v>
      </c>
      <c r="J412" s="751" t="s">
        <v>1087</v>
      </c>
      <c r="K412" s="751" t="s">
        <v>1088</v>
      </c>
      <c r="L412" s="754">
        <v>201.29999999999998</v>
      </c>
      <c r="M412" s="754">
        <v>58</v>
      </c>
      <c r="N412" s="755">
        <v>11675.4</v>
      </c>
    </row>
    <row r="413" spans="1:14" ht="14.4" customHeight="1" x14ac:dyDescent="0.3">
      <c r="A413" s="749" t="s">
        <v>562</v>
      </c>
      <c r="B413" s="750" t="s">
        <v>563</v>
      </c>
      <c r="C413" s="751" t="s">
        <v>590</v>
      </c>
      <c r="D413" s="752" t="s">
        <v>591</v>
      </c>
      <c r="E413" s="753">
        <v>50113001</v>
      </c>
      <c r="F413" s="752" t="s">
        <v>593</v>
      </c>
      <c r="G413" s="751" t="s">
        <v>594</v>
      </c>
      <c r="H413" s="751">
        <v>51366</v>
      </c>
      <c r="I413" s="751">
        <v>51366</v>
      </c>
      <c r="J413" s="751" t="s">
        <v>685</v>
      </c>
      <c r="K413" s="751" t="s">
        <v>688</v>
      </c>
      <c r="L413" s="754">
        <v>171.59999999999994</v>
      </c>
      <c r="M413" s="754">
        <v>12</v>
      </c>
      <c r="N413" s="755">
        <v>2059.1999999999994</v>
      </c>
    </row>
    <row r="414" spans="1:14" ht="14.4" customHeight="1" x14ac:dyDescent="0.3">
      <c r="A414" s="749" t="s">
        <v>562</v>
      </c>
      <c r="B414" s="750" t="s">
        <v>563</v>
      </c>
      <c r="C414" s="751" t="s">
        <v>590</v>
      </c>
      <c r="D414" s="752" t="s">
        <v>591</v>
      </c>
      <c r="E414" s="753">
        <v>50113001</v>
      </c>
      <c r="F414" s="752" t="s">
        <v>593</v>
      </c>
      <c r="G414" s="751" t="s">
        <v>594</v>
      </c>
      <c r="H414" s="751">
        <v>844940</v>
      </c>
      <c r="I414" s="751">
        <v>0</v>
      </c>
      <c r="J414" s="751" t="s">
        <v>1089</v>
      </c>
      <c r="K414" s="751" t="s">
        <v>564</v>
      </c>
      <c r="L414" s="754">
        <v>134.04321724572151</v>
      </c>
      <c r="M414" s="754">
        <v>12</v>
      </c>
      <c r="N414" s="755">
        <v>1608.5186069486581</v>
      </c>
    </row>
    <row r="415" spans="1:14" ht="14.4" customHeight="1" x14ac:dyDescent="0.3">
      <c r="A415" s="749" t="s">
        <v>562</v>
      </c>
      <c r="B415" s="750" t="s">
        <v>563</v>
      </c>
      <c r="C415" s="751" t="s">
        <v>590</v>
      </c>
      <c r="D415" s="752" t="s">
        <v>591</v>
      </c>
      <c r="E415" s="753">
        <v>50113001</v>
      </c>
      <c r="F415" s="752" t="s">
        <v>593</v>
      </c>
      <c r="G415" s="751" t="s">
        <v>594</v>
      </c>
      <c r="H415" s="751">
        <v>900441</v>
      </c>
      <c r="I415" s="751">
        <v>0</v>
      </c>
      <c r="J415" s="751" t="s">
        <v>1090</v>
      </c>
      <c r="K415" s="751" t="s">
        <v>1091</v>
      </c>
      <c r="L415" s="754">
        <v>196.59789046298616</v>
      </c>
      <c r="M415" s="754">
        <v>12</v>
      </c>
      <c r="N415" s="755">
        <v>2359.174685555834</v>
      </c>
    </row>
    <row r="416" spans="1:14" ht="14.4" customHeight="1" x14ac:dyDescent="0.3">
      <c r="A416" s="749" t="s">
        <v>562</v>
      </c>
      <c r="B416" s="750" t="s">
        <v>563</v>
      </c>
      <c r="C416" s="751" t="s">
        <v>590</v>
      </c>
      <c r="D416" s="752" t="s">
        <v>591</v>
      </c>
      <c r="E416" s="753">
        <v>50113001</v>
      </c>
      <c r="F416" s="752" t="s">
        <v>593</v>
      </c>
      <c r="G416" s="751" t="s">
        <v>594</v>
      </c>
      <c r="H416" s="751">
        <v>900321</v>
      </c>
      <c r="I416" s="751">
        <v>0</v>
      </c>
      <c r="J416" s="751" t="s">
        <v>1092</v>
      </c>
      <c r="K416" s="751" t="s">
        <v>564</v>
      </c>
      <c r="L416" s="754">
        <v>293.05947433303305</v>
      </c>
      <c r="M416" s="754">
        <v>3</v>
      </c>
      <c r="N416" s="755">
        <v>879.17842299909921</v>
      </c>
    </row>
    <row r="417" spans="1:14" ht="14.4" customHeight="1" x14ac:dyDescent="0.3">
      <c r="A417" s="749" t="s">
        <v>562</v>
      </c>
      <c r="B417" s="750" t="s">
        <v>563</v>
      </c>
      <c r="C417" s="751" t="s">
        <v>590</v>
      </c>
      <c r="D417" s="752" t="s">
        <v>591</v>
      </c>
      <c r="E417" s="753">
        <v>50113001</v>
      </c>
      <c r="F417" s="752" t="s">
        <v>593</v>
      </c>
      <c r="G417" s="751" t="s">
        <v>594</v>
      </c>
      <c r="H417" s="751">
        <v>900007</v>
      </c>
      <c r="I417" s="751">
        <v>0</v>
      </c>
      <c r="J417" s="751" t="s">
        <v>1093</v>
      </c>
      <c r="K417" s="751" t="s">
        <v>564</v>
      </c>
      <c r="L417" s="754">
        <v>67.602177542310429</v>
      </c>
      <c r="M417" s="754">
        <v>185</v>
      </c>
      <c r="N417" s="755">
        <v>12506.40284532743</v>
      </c>
    </row>
    <row r="418" spans="1:14" ht="14.4" customHeight="1" x14ac:dyDescent="0.3">
      <c r="A418" s="749" t="s">
        <v>562</v>
      </c>
      <c r="B418" s="750" t="s">
        <v>563</v>
      </c>
      <c r="C418" s="751" t="s">
        <v>590</v>
      </c>
      <c r="D418" s="752" t="s">
        <v>591</v>
      </c>
      <c r="E418" s="753">
        <v>50113001</v>
      </c>
      <c r="F418" s="752" t="s">
        <v>593</v>
      </c>
      <c r="G418" s="751" t="s">
        <v>594</v>
      </c>
      <c r="H418" s="751">
        <v>930241</v>
      </c>
      <c r="I418" s="751">
        <v>0</v>
      </c>
      <c r="J418" s="751" t="s">
        <v>1094</v>
      </c>
      <c r="K418" s="751" t="s">
        <v>564</v>
      </c>
      <c r="L418" s="754">
        <v>642.92546855107582</v>
      </c>
      <c r="M418" s="754">
        <v>12</v>
      </c>
      <c r="N418" s="755">
        <v>7715.1056226129094</v>
      </c>
    </row>
    <row r="419" spans="1:14" ht="14.4" customHeight="1" x14ac:dyDescent="0.3">
      <c r="A419" s="749" t="s">
        <v>562</v>
      </c>
      <c r="B419" s="750" t="s">
        <v>563</v>
      </c>
      <c r="C419" s="751" t="s">
        <v>590</v>
      </c>
      <c r="D419" s="752" t="s">
        <v>591</v>
      </c>
      <c r="E419" s="753">
        <v>50113001</v>
      </c>
      <c r="F419" s="752" t="s">
        <v>593</v>
      </c>
      <c r="G419" s="751" t="s">
        <v>594</v>
      </c>
      <c r="H419" s="751">
        <v>921564</v>
      </c>
      <c r="I419" s="751">
        <v>0</v>
      </c>
      <c r="J419" s="751" t="s">
        <v>1095</v>
      </c>
      <c r="K419" s="751" t="s">
        <v>564</v>
      </c>
      <c r="L419" s="754">
        <v>103.75477072681447</v>
      </c>
      <c r="M419" s="754">
        <v>10</v>
      </c>
      <c r="N419" s="755">
        <v>1037.5477072681447</v>
      </c>
    </row>
    <row r="420" spans="1:14" ht="14.4" customHeight="1" x14ac:dyDescent="0.3">
      <c r="A420" s="749" t="s">
        <v>562</v>
      </c>
      <c r="B420" s="750" t="s">
        <v>563</v>
      </c>
      <c r="C420" s="751" t="s">
        <v>590</v>
      </c>
      <c r="D420" s="752" t="s">
        <v>591</v>
      </c>
      <c r="E420" s="753">
        <v>50113001</v>
      </c>
      <c r="F420" s="752" t="s">
        <v>593</v>
      </c>
      <c r="G420" s="751" t="s">
        <v>594</v>
      </c>
      <c r="H420" s="751">
        <v>500988</v>
      </c>
      <c r="I420" s="751">
        <v>0</v>
      </c>
      <c r="J420" s="751" t="s">
        <v>1096</v>
      </c>
      <c r="K420" s="751" t="s">
        <v>564</v>
      </c>
      <c r="L420" s="754">
        <v>288.25000345421057</v>
      </c>
      <c r="M420" s="754">
        <v>2</v>
      </c>
      <c r="N420" s="755">
        <v>576.50000690842114</v>
      </c>
    </row>
    <row r="421" spans="1:14" ht="14.4" customHeight="1" x14ac:dyDescent="0.3">
      <c r="A421" s="749" t="s">
        <v>562</v>
      </c>
      <c r="B421" s="750" t="s">
        <v>563</v>
      </c>
      <c r="C421" s="751" t="s">
        <v>590</v>
      </c>
      <c r="D421" s="752" t="s">
        <v>591</v>
      </c>
      <c r="E421" s="753">
        <v>50113001</v>
      </c>
      <c r="F421" s="752" t="s">
        <v>593</v>
      </c>
      <c r="G421" s="751" t="s">
        <v>594</v>
      </c>
      <c r="H421" s="751">
        <v>102439</v>
      </c>
      <c r="I421" s="751">
        <v>2439</v>
      </c>
      <c r="J421" s="751" t="s">
        <v>1097</v>
      </c>
      <c r="K421" s="751" t="s">
        <v>1098</v>
      </c>
      <c r="L421" s="754">
        <v>285.08000000000004</v>
      </c>
      <c r="M421" s="754">
        <v>4</v>
      </c>
      <c r="N421" s="755">
        <v>1140.3200000000002</v>
      </c>
    </row>
    <row r="422" spans="1:14" ht="14.4" customHeight="1" x14ac:dyDescent="0.3">
      <c r="A422" s="749" t="s">
        <v>562</v>
      </c>
      <c r="B422" s="750" t="s">
        <v>563</v>
      </c>
      <c r="C422" s="751" t="s">
        <v>590</v>
      </c>
      <c r="D422" s="752" t="s">
        <v>591</v>
      </c>
      <c r="E422" s="753">
        <v>50113001</v>
      </c>
      <c r="F422" s="752" t="s">
        <v>593</v>
      </c>
      <c r="G422" s="751" t="s">
        <v>594</v>
      </c>
      <c r="H422" s="751">
        <v>100502</v>
      </c>
      <c r="I422" s="751">
        <v>502</v>
      </c>
      <c r="J422" s="751" t="s">
        <v>712</v>
      </c>
      <c r="K422" s="751" t="s">
        <v>714</v>
      </c>
      <c r="L422" s="754">
        <v>246.00880000000004</v>
      </c>
      <c r="M422" s="754">
        <v>25</v>
      </c>
      <c r="N422" s="755">
        <v>6150.2200000000012</v>
      </c>
    </row>
    <row r="423" spans="1:14" ht="14.4" customHeight="1" x14ac:dyDescent="0.3">
      <c r="A423" s="749" t="s">
        <v>562</v>
      </c>
      <c r="B423" s="750" t="s">
        <v>563</v>
      </c>
      <c r="C423" s="751" t="s">
        <v>590</v>
      </c>
      <c r="D423" s="752" t="s">
        <v>591</v>
      </c>
      <c r="E423" s="753">
        <v>50113001</v>
      </c>
      <c r="F423" s="752" t="s">
        <v>593</v>
      </c>
      <c r="G423" s="751" t="s">
        <v>594</v>
      </c>
      <c r="H423" s="751">
        <v>113441</v>
      </c>
      <c r="I423" s="751">
        <v>13441</v>
      </c>
      <c r="J423" s="751" t="s">
        <v>1099</v>
      </c>
      <c r="K423" s="751" t="s">
        <v>1088</v>
      </c>
      <c r="L423" s="754">
        <v>246.49961411113688</v>
      </c>
      <c r="M423" s="754">
        <v>43</v>
      </c>
      <c r="N423" s="755">
        <v>10599.483406778885</v>
      </c>
    </row>
    <row r="424" spans="1:14" ht="14.4" customHeight="1" x14ac:dyDescent="0.3">
      <c r="A424" s="749" t="s">
        <v>562</v>
      </c>
      <c r="B424" s="750" t="s">
        <v>563</v>
      </c>
      <c r="C424" s="751" t="s">
        <v>590</v>
      </c>
      <c r="D424" s="752" t="s">
        <v>591</v>
      </c>
      <c r="E424" s="753">
        <v>50113001</v>
      </c>
      <c r="F424" s="752" t="s">
        <v>593</v>
      </c>
      <c r="G424" s="751" t="s">
        <v>594</v>
      </c>
      <c r="H424" s="751">
        <v>208646</v>
      </c>
      <c r="I424" s="751">
        <v>208646</v>
      </c>
      <c r="J424" s="751" t="s">
        <v>850</v>
      </c>
      <c r="K424" s="751" t="s">
        <v>1100</v>
      </c>
      <c r="L424" s="754">
        <v>62.999534883720919</v>
      </c>
      <c r="M424" s="754">
        <v>43</v>
      </c>
      <c r="N424" s="755">
        <v>2708.9799999999996</v>
      </c>
    </row>
    <row r="425" spans="1:14" ht="14.4" customHeight="1" x14ac:dyDescent="0.3">
      <c r="A425" s="749" t="s">
        <v>562</v>
      </c>
      <c r="B425" s="750" t="s">
        <v>563</v>
      </c>
      <c r="C425" s="751" t="s">
        <v>590</v>
      </c>
      <c r="D425" s="752" t="s">
        <v>591</v>
      </c>
      <c r="E425" s="753">
        <v>50113001</v>
      </c>
      <c r="F425" s="752" t="s">
        <v>593</v>
      </c>
      <c r="G425" s="751" t="s">
        <v>594</v>
      </c>
      <c r="H425" s="751">
        <v>128178</v>
      </c>
      <c r="I425" s="751">
        <v>28178</v>
      </c>
      <c r="J425" s="751" t="s">
        <v>1101</v>
      </c>
      <c r="K425" s="751" t="s">
        <v>1102</v>
      </c>
      <c r="L425" s="754">
        <v>1317.3761538461538</v>
      </c>
      <c r="M425" s="754">
        <v>13</v>
      </c>
      <c r="N425" s="755">
        <v>17125.89</v>
      </c>
    </row>
    <row r="426" spans="1:14" ht="14.4" customHeight="1" x14ac:dyDescent="0.3">
      <c r="A426" s="749" t="s">
        <v>562</v>
      </c>
      <c r="B426" s="750" t="s">
        <v>563</v>
      </c>
      <c r="C426" s="751" t="s">
        <v>590</v>
      </c>
      <c r="D426" s="752" t="s">
        <v>591</v>
      </c>
      <c r="E426" s="753">
        <v>50113001</v>
      </c>
      <c r="F426" s="752" t="s">
        <v>593</v>
      </c>
      <c r="G426" s="751" t="s">
        <v>594</v>
      </c>
      <c r="H426" s="751">
        <v>153347</v>
      </c>
      <c r="I426" s="751">
        <v>153347</v>
      </c>
      <c r="J426" s="751" t="s">
        <v>1103</v>
      </c>
      <c r="K426" s="751" t="s">
        <v>1104</v>
      </c>
      <c r="L426" s="754">
        <v>4851</v>
      </c>
      <c r="M426" s="754">
        <v>54</v>
      </c>
      <c r="N426" s="755">
        <v>261954</v>
      </c>
    </row>
    <row r="427" spans="1:14" ht="14.4" customHeight="1" x14ac:dyDescent="0.3">
      <c r="A427" s="749" t="s">
        <v>562</v>
      </c>
      <c r="B427" s="750" t="s">
        <v>563</v>
      </c>
      <c r="C427" s="751" t="s">
        <v>590</v>
      </c>
      <c r="D427" s="752" t="s">
        <v>591</v>
      </c>
      <c r="E427" s="753">
        <v>50113001</v>
      </c>
      <c r="F427" s="752" t="s">
        <v>593</v>
      </c>
      <c r="G427" s="751" t="s">
        <v>594</v>
      </c>
      <c r="H427" s="751">
        <v>153346</v>
      </c>
      <c r="I427" s="751">
        <v>153346</v>
      </c>
      <c r="J427" s="751" t="s">
        <v>1103</v>
      </c>
      <c r="K427" s="751" t="s">
        <v>1105</v>
      </c>
      <c r="L427" s="754">
        <v>2769.5621621621622</v>
      </c>
      <c r="M427" s="754">
        <v>37</v>
      </c>
      <c r="N427" s="755">
        <v>102473.8</v>
      </c>
    </row>
    <row r="428" spans="1:14" ht="14.4" customHeight="1" x14ac:dyDescent="0.3">
      <c r="A428" s="749" t="s">
        <v>562</v>
      </c>
      <c r="B428" s="750" t="s">
        <v>563</v>
      </c>
      <c r="C428" s="751" t="s">
        <v>590</v>
      </c>
      <c r="D428" s="752" t="s">
        <v>591</v>
      </c>
      <c r="E428" s="753">
        <v>50113009</v>
      </c>
      <c r="F428" s="752" t="s">
        <v>1106</v>
      </c>
      <c r="G428" s="751" t="s">
        <v>594</v>
      </c>
      <c r="H428" s="751">
        <v>29817</v>
      </c>
      <c r="I428" s="751">
        <v>29817</v>
      </c>
      <c r="J428" s="751" t="s">
        <v>1107</v>
      </c>
      <c r="K428" s="751" t="s">
        <v>1108</v>
      </c>
      <c r="L428" s="754">
        <v>29591.780000000006</v>
      </c>
      <c r="M428" s="754">
        <v>10</v>
      </c>
      <c r="N428" s="755">
        <v>295917.80000000005</v>
      </c>
    </row>
    <row r="429" spans="1:14" ht="14.4" customHeight="1" thickBot="1" x14ac:dyDescent="0.35">
      <c r="A429" s="756" t="s">
        <v>562</v>
      </c>
      <c r="B429" s="757" t="s">
        <v>563</v>
      </c>
      <c r="C429" s="758" t="s">
        <v>590</v>
      </c>
      <c r="D429" s="759" t="s">
        <v>591</v>
      </c>
      <c r="E429" s="760">
        <v>50113013</v>
      </c>
      <c r="F429" s="759" t="s">
        <v>759</v>
      </c>
      <c r="G429" s="758" t="s">
        <v>594</v>
      </c>
      <c r="H429" s="758">
        <v>101066</v>
      </c>
      <c r="I429" s="758">
        <v>1066</v>
      </c>
      <c r="J429" s="758" t="s">
        <v>777</v>
      </c>
      <c r="K429" s="758" t="s">
        <v>778</v>
      </c>
      <c r="L429" s="761">
        <v>57.420000000000009</v>
      </c>
      <c r="M429" s="761">
        <v>8</v>
      </c>
      <c r="N429" s="762">
        <v>459.36000000000007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56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.88671875" style="329" customWidth="1"/>
    <col min="5" max="5" width="5.5546875" style="332" customWidth="1"/>
    <col min="6" max="6" width="10.88671875" style="329" customWidth="1"/>
    <col min="7" max="16384" width="8.88671875" style="247"/>
  </cols>
  <sheetData>
    <row r="1" spans="1:6" ht="37.200000000000003" customHeight="1" thickBot="1" x14ac:dyDescent="0.4">
      <c r="A1" s="550" t="s">
        <v>205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328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763" t="s">
        <v>184</v>
      </c>
      <c r="B4" s="764" t="s">
        <v>14</v>
      </c>
      <c r="C4" s="765" t="s">
        <v>2</v>
      </c>
      <c r="D4" s="764" t="s">
        <v>14</v>
      </c>
      <c r="E4" s="765" t="s">
        <v>2</v>
      </c>
      <c r="F4" s="766" t="s">
        <v>14</v>
      </c>
    </row>
    <row r="5" spans="1:6" ht="14.4" customHeight="1" x14ac:dyDescent="0.3">
      <c r="A5" s="777" t="s">
        <v>1109</v>
      </c>
      <c r="B5" s="747">
        <v>1721.15</v>
      </c>
      <c r="C5" s="767">
        <v>6.7517445717134791E-2</v>
      </c>
      <c r="D5" s="747">
        <v>23770.78</v>
      </c>
      <c r="E5" s="767">
        <v>0.93248255428286519</v>
      </c>
      <c r="F5" s="748">
        <v>25491.93</v>
      </c>
    </row>
    <row r="6" spans="1:6" ht="14.4" customHeight="1" x14ac:dyDescent="0.3">
      <c r="A6" s="778" t="s">
        <v>1110</v>
      </c>
      <c r="B6" s="754">
        <v>2596.8500000000004</v>
      </c>
      <c r="C6" s="768">
        <v>7.2712452957827578E-2</v>
      </c>
      <c r="D6" s="754">
        <v>33117.114999999998</v>
      </c>
      <c r="E6" s="768">
        <v>0.92728754704217242</v>
      </c>
      <c r="F6" s="755">
        <v>35713.964999999997</v>
      </c>
    </row>
    <row r="7" spans="1:6" ht="14.4" customHeight="1" x14ac:dyDescent="0.3">
      <c r="A7" s="778" t="s">
        <v>1111</v>
      </c>
      <c r="B7" s="754"/>
      <c r="C7" s="768">
        <v>0</v>
      </c>
      <c r="D7" s="754">
        <v>509.46000000000015</v>
      </c>
      <c r="E7" s="768">
        <v>1</v>
      </c>
      <c r="F7" s="755">
        <v>509.46000000000015</v>
      </c>
    </row>
    <row r="8" spans="1:6" ht="14.4" customHeight="1" thickBot="1" x14ac:dyDescent="0.35">
      <c r="A8" s="779" t="s">
        <v>1112</v>
      </c>
      <c r="B8" s="770">
        <v>877.19</v>
      </c>
      <c r="C8" s="771">
        <v>8.595504405224998E-3</v>
      </c>
      <c r="D8" s="770">
        <v>101174.99433333331</v>
      </c>
      <c r="E8" s="771">
        <v>0.99140449559477495</v>
      </c>
      <c r="F8" s="772">
        <v>102052.18433333331</v>
      </c>
    </row>
    <row r="9" spans="1:6" ht="14.4" customHeight="1" thickBot="1" x14ac:dyDescent="0.35">
      <c r="A9" s="773" t="s">
        <v>3</v>
      </c>
      <c r="B9" s="774">
        <v>5195.1900000000005</v>
      </c>
      <c r="C9" s="775">
        <v>3.1722953285789335E-2</v>
      </c>
      <c r="D9" s="774">
        <v>158572.34933333332</v>
      </c>
      <c r="E9" s="775">
        <v>0.96827704671421067</v>
      </c>
      <c r="F9" s="776">
        <v>163767.53933333332</v>
      </c>
    </row>
    <row r="10" spans="1:6" ht="14.4" customHeight="1" thickBot="1" x14ac:dyDescent="0.35"/>
    <row r="11" spans="1:6" ht="14.4" customHeight="1" x14ac:dyDescent="0.3">
      <c r="A11" s="777" t="s">
        <v>1113</v>
      </c>
      <c r="B11" s="747"/>
      <c r="C11" s="767">
        <v>0</v>
      </c>
      <c r="D11" s="747">
        <v>60.580000000000005</v>
      </c>
      <c r="E11" s="767">
        <v>1</v>
      </c>
      <c r="F11" s="748">
        <v>60.580000000000005</v>
      </c>
    </row>
    <row r="12" spans="1:6" ht="14.4" customHeight="1" x14ac:dyDescent="0.3">
      <c r="A12" s="778" t="s">
        <v>1114</v>
      </c>
      <c r="B12" s="754"/>
      <c r="C12" s="768">
        <v>0</v>
      </c>
      <c r="D12" s="754">
        <v>8240.1</v>
      </c>
      <c r="E12" s="768">
        <v>1</v>
      </c>
      <c r="F12" s="755">
        <v>8240.1</v>
      </c>
    </row>
    <row r="13" spans="1:6" ht="14.4" customHeight="1" x14ac:dyDescent="0.3">
      <c r="A13" s="778" t="s">
        <v>1115</v>
      </c>
      <c r="B13" s="754"/>
      <c r="C13" s="768">
        <v>0</v>
      </c>
      <c r="D13" s="754">
        <v>1666.5</v>
      </c>
      <c r="E13" s="768">
        <v>1</v>
      </c>
      <c r="F13" s="755">
        <v>1666.5</v>
      </c>
    </row>
    <row r="14" spans="1:6" ht="14.4" customHeight="1" x14ac:dyDescent="0.3">
      <c r="A14" s="778" t="s">
        <v>1116</v>
      </c>
      <c r="B14" s="754"/>
      <c r="C14" s="768">
        <v>0</v>
      </c>
      <c r="D14" s="754">
        <v>311.31</v>
      </c>
      <c r="E14" s="768">
        <v>1</v>
      </c>
      <c r="F14" s="755">
        <v>311.31</v>
      </c>
    </row>
    <row r="15" spans="1:6" ht="14.4" customHeight="1" x14ac:dyDescent="0.3">
      <c r="A15" s="778" t="s">
        <v>1117</v>
      </c>
      <c r="B15" s="754"/>
      <c r="C15" s="768">
        <v>0</v>
      </c>
      <c r="D15" s="754">
        <v>162.15000000000003</v>
      </c>
      <c r="E15" s="768">
        <v>1</v>
      </c>
      <c r="F15" s="755">
        <v>162.15000000000003</v>
      </c>
    </row>
    <row r="16" spans="1:6" ht="14.4" customHeight="1" x14ac:dyDescent="0.3">
      <c r="A16" s="778" t="s">
        <v>1118</v>
      </c>
      <c r="B16" s="754"/>
      <c r="C16" s="768">
        <v>0</v>
      </c>
      <c r="D16" s="754">
        <v>39600</v>
      </c>
      <c r="E16" s="768">
        <v>1</v>
      </c>
      <c r="F16" s="755">
        <v>39600</v>
      </c>
    </row>
    <row r="17" spans="1:6" ht="14.4" customHeight="1" x14ac:dyDescent="0.3">
      <c r="A17" s="778" t="s">
        <v>1119</v>
      </c>
      <c r="B17" s="754"/>
      <c r="C17" s="768">
        <v>0</v>
      </c>
      <c r="D17" s="754">
        <v>1284.4000000000003</v>
      </c>
      <c r="E17" s="768">
        <v>1</v>
      </c>
      <c r="F17" s="755">
        <v>1284.4000000000003</v>
      </c>
    </row>
    <row r="18" spans="1:6" ht="14.4" customHeight="1" x14ac:dyDescent="0.3">
      <c r="A18" s="778" t="s">
        <v>1120</v>
      </c>
      <c r="B18" s="754"/>
      <c r="C18" s="768">
        <v>0</v>
      </c>
      <c r="D18" s="754">
        <v>403.90000000000009</v>
      </c>
      <c r="E18" s="768">
        <v>1</v>
      </c>
      <c r="F18" s="755">
        <v>403.90000000000009</v>
      </c>
    </row>
    <row r="19" spans="1:6" ht="14.4" customHeight="1" x14ac:dyDescent="0.3">
      <c r="A19" s="778" t="s">
        <v>1121</v>
      </c>
      <c r="B19" s="754"/>
      <c r="C19" s="768">
        <v>0</v>
      </c>
      <c r="D19" s="754">
        <v>59.77</v>
      </c>
      <c r="E19" s="768">
        <v>1</v>
      </c>
      <c r="F19" s="755">
        <v>59.77</v>
      </c>
    </row>
    <row r="20" spans="1:6" ht="14.4" customHeight="1" x14ac:dyDescent="0.3">
      <c r="A20" s="778" t="s">
        <v>1122</v>
      </c>
      <c r="B20" s="754"/>
      <c r="C20" s="768">
        <v>0</v>
      </c>
      <c r="D20" s="754">
        <v>822.35000000000014</v>
      </c>
      <c r="E20" s="768">
        <v>1</v>
      </c>
      <c r="F20" s="755">
        <v>822.35000000000014</v>
      </c>
    </row>
    <row r="21" spans="1:6" ht="14.4" customHeight="1" x14ac:dyDescent="0.3">
      <c r="A21" s="778" t="s">
        <v>1123</v>
      </c>
      <c r="B21" s="754"/>
      <c r="C21" s="768">
        <v>0</v>
      </c>
      <c r="D21" s="754">
        <v>226.47999999999996</v>
      </c>
      <c r="E21" s="768">
        <v>1</v>
      </c>
      <c r="F21" s="755">
        <v>226.47999999999996</v>
      </c>
    </row>
    <row r="22" spans="1:6" ht="14.4" customHeight="1" x14ac:dyDescent="0.3">
      <c r="A22" s="778" t="s">
        <v>1124</v>
      </c>
      <c r="B22" s="754"/>
      <c r="C22" s="768">
        <v>0</v>
      </c>
      <c r="D22" s="754">
        <v>14.99</v>
      </c>
      <c r="E22" s="768">
        <v>1</v>
      </c>
      <c r="F22" s="755">
        <v>14.99</v>
      </c>
    </row>
    <row r="23" spans="1:6" ht="14.4" customHeight="1" x14ac:dyDescent="0.3">
      <c r="A23" s="778" t="s">
        <v>1125</v>
      </c>
      <c r="B23" s="754"/>
      <c r="C23" s="768">
        <v>0</v>
      </c>
      <c r="D23" s="754">
        <v>658.71</v>
      </c>
      <c r="E23" s="768">
        <v>1</v>
      </c>
      <c r="F23" s="755">
        <v>658.71</v>
      </c>
    </row>
    <row r="24" spans="1:6" ht="14.4" customHeight="1" x14ac:dyDescent="0.3">
      <c r="A24" s="778" t="s">
        <v>1126</v>
      </c>
      <c r="B24" s="754"/>
      <c r="C24" s="768">
        <v>0</v>
      </c>
      <c r="D24" s="754">
        <v>65.7</v>
      </c>
      <c r="E24" s="768">
        <v>1</v>
      </c>
      <c r="F24" s="755">
        <v>65.7</v>
      </c>
    </row>
    <row r="25" spans="1:6" ht="14.4" customHeight="1" x14ac:dyDescent="0.3">
      <c r="A25" s="778" t="s">
        <v>1127</v>
      </c>
      <c r="B25" s="754"/>
      <c r="C25" s="768">
        <v>0</v>
      </c>
      <c r="D25" s="754">
        <v>508.5</v>
      </c>
      <c r="E25" s="768">
        <v>1</v>
      </c>
      <c r="F25" s="755">
        <v>508.5</v>
      </c>
    </row>
    <row r="26" spans="1:6" ht="14.4" customHeight="1" x14ac:dyDescent="0.3">
      <c r="A26" s="778" t="s">
        <v>1128</v>
      </c>
      <c r="B26" s="754"/>
      <c r="C26" s="768">
        <v>0</v>
      </c>
      <c r="D26" s="754">
        <v>58.880000000000017</v>
      </c>
      <c r="E26" s="768">
        <v>1</v>
      </c>
      <c r="F26" s="755">
        <v>58.880000000000017</v>
      </c>
    </row>
    <row r="27" spans="1:6" ht="14.4" customHeight="1" x14ac:dyDescent="0.3">
      <c r="A27" s="778" t="s">
        <v>1129</v>
      </c>
      <c r="B27" s="754"/>
      <c r="C27" s="768">
        <v>0</v>
      </c>
      <c r="D27" s="754">
        <v>69.370000000000033</v>
      </c>
      <c r="E27" s="768">
        <v>1</v>
      </c>
      <c r="F27" s="755">
        <v>69.370000000000033</v>
      </c>
    </row>
    <row r="28" spans="1:6" ht="14.4" customHeight="1" x14ac:dyDescent="0.3">
      <c r="A28" s="778" t="s">
        <v>1130</v>
      </c>
      <c r="B28" s="754"/>
      <c r="C28" s="768">
        <v>0</v>
      </c>
      <c r="D28" s="754">
        <v>137.97999999999999</v>
      </c>
      <c r="E28" s="768">
        <v>1</v>
      </c>
      <c r="F28" s="755">
        <v>137.97999999999999</v>
      </c>
    </row>
    <row r="29" spans="1:6" ht="14.4" customHeight="1" x14ac:dyDescent="0.3">
      <c r="A29" s="778" t="s">
        <v>1131</v>
      </c>
      <c r="B29" s="754"/>
      <c r="C29" s="768">
        <v>0</v>
      </c>
      <c r="D29" s="754">
        <v>6794.8400000000011</v>
      </c>
      <c r="E29" s="768">
        <v>1</v>
      </c>
      <c r="F29" s="755">
        <v>6794.8400000000011</v>
      </c>
    </row>
    <row r="30" spans="1:6" ht="14.4" customHeight="1" x14ac:dyDescent="0.3">
      <c r="A30" s="778" t="s">
        <v>1132</v>
      </c>
      <c r="B30" s="754">
        <v>2177</v>
      </c>
      <c r="C30" s="768">
        <v>0.57884003328928446</v>
      </c>
      <c r="D30" s="754">
        <v>1583.9699999999998</v>
      </c>
      <c r="E30" s="768">
        <v>0.42115996671071554</v>
      </c>
      <c r="F30" s="755">
        <v>3760.97</v>
      </c>
    </row>
    <row r="31" spans="1:6" ht="14.4" customHeight="1" x14ac:dyDescent="0.3">
      <c r="A31" s="778" t="s">
        <v>1133</v>
      </c>
      <c r="B31" s="754"/>
      <c r="C31" s="768">
        <v>0</v>
      </c>
      <c r="D31" s="754">
        <v>614.23000000000047</v>
      </c>
      <c r="E31" s="768">
        <v>1</v>
      </c>
      <c r="F31" s="755">
        <v>614.23000000000047</v>
      </c>
    </row>
    <row r="32" spans="1:6" ht="14.4" customHeight="1" x14ac:dyDescent="0.3">
      <c r="A32" s="778" t="s">
        <v>1134</v>
      </c>
      <c r="B32" s="754">
        <v>798.30000000000007</v>
      </c>
      <c r="C32" s="768">
        <v>1</v>
      </c>
      <c r="D32" s="754"/>
      <c r="E32" s="768">
        <v>0</v>
      </c>
      <c r="F32" s="755">
        <v>798.30000000000007</v>
      </c>
    </row>
    <row r="33" spans="1:6" ht="14.4" customHeight="1" x14ac:dyDescent="0.3">
      <c r="A33" s="778" t="s">
        <v>1135</v>
      </c>
      <c r="B33" s="754"/>
      <c r="C33" s="768">
        <v>0</v>
      </c>
      <c r="D33" s="754">
        <v>3661.8999999999996</v>
      </c>
      <c r="E33" s="768">
        <v>1</v>
      </c>
      <c r="F33" s="755">
        <v>3661.8999999999996</v>
      </c>
    </row>
    <row r="34" spans="1:6" ht="14.4" customHeight="1" x14ac:dyDescent="0.3">
      <c r="A34" s="778" t="s">
        <v>1136</v>
      </c>
      <c r="B34" s="754"/>
      <c r="C34" s="768">
        <v>0</v>
      </c>
      <c r="D34" s="754">
        <v>66.78</v>
      </c>
      <c r="E34" s="768">
        <v>1</v>
      </c>
      <c r="F34" s="755">
        <v>66.78</v>
      </c>
    </row>
    <row r="35" spans="1:6" ht="14.4" customHeight="1" x14ac:dyDescent="0.3">
      <c r="A35" s="778" t="s">
        <v>1137</v>
      </c>
      <c r="B35" s="754"/>
      <c r="C35" s="768">
        <v>0</v>
      </c>
      <c r="D35" s="754">
        <v>2441.9793333333332</v>
      </c>
      <c r="E35" s="768">
        <v>1</v>
      </c>
      <c r="F35" s="755">
        <v>2441.9793333333332</v>
      </c>
    </row>
    <row r="36" spans="1:6" ht="14.4" customHeight="1" x14ac:dyDescent="0.3">
      <c r="A36" s="778" t="s">
        <v>1138</v>
      </c>
      <c r="B36" s="754"/>
      <c r="C36" s="768">
        <v>0</v>
      </c>
      <c r="D36" s="754">
        <v>1119.42</v>
      </c>
      <c r="E36" s="768">
        <v>1</v>
      </c>
      <c r="F36" s="755">
        <v>1119.42</v>
      </c>
    </row>
    <row r="37" spans="1:6" ht="14.4" customHeight="1" x14ac:dyDescent="0.3">
      <c r="A37" s="778" t="s">
        <v>1139</v>
      </c>
      <c r="B37" s="754"/>
      <c r="C37" s="768">
        <v>0</v>
      </c>
      <c r="D37" s="754">
        <v>490.05</v>
      </c>
      <c r="E37" s="768">
        <v>1</v>
      </c>
      <c r="F37" s="755">
        <v>490.05</v>
      </c>
    </row>
    <row r="38" spans="1:6" ht="14.4" customHeight="1" x14ac:dyDescent="0.3">
      <c r="A38" s="778" t="s">
        <v>1140</v>
      </c>
      <c r="B38" s="754"/>
      <c r="C38" s="768">
        <v>0</v>
      </c>
      <c r="D38" s="754">
        <v>12454.2</v>
      </c>
      <c r="E38" s="768">
        <v>1</v>
      </c>
      <c r="F38" s="755">
        <v>12454.2</v>
      </c>
    </row>
    <row r="39" spans="1:6" ht="14.4" customHeight="1" x14ac:dyDescent="0.3">
      <c r="A39" s="778" t="s">
        <v>1141</v>
      </c>
      <c r="B39" s="754">
        <v>1371.65</v>
      </c>
      <c r="C39" s="768">
        <v>0.12557160185842123</v>
      </c>
      <c r="D39" s="754">
        <v>9551.600000000004</v>
      </c>
      <c r="E39" s="768">
        <v>0.8744283981415788</v>
      </c>
      <c r="F39" s="755">
        <v>10923.250000000004</v>
      </c>
    </row>
    <row r="40" spans="1:6" ht="14.4" customHeight="1" x14ac:dyDescent="0.3">
      <c r="A40" s="778" t="s">
        <v>1142</v>
      </c>
      <c r="B40" s="754"/>
      <c r="C40" s="768">
        <v>0</v>
      </c>
      <c r="D40" s="754">
        <v>1578.5</v>
      </c>
      <c r="E40" s="768">
        <v>1</v>
      </c>
      <c r="F40" s="755">
        <v>1578.5</v>
      </c>
    </row>
    <row r="41" spans="1:6" ht="14.4" customHeight="1" x14ac:dyDescent="0.3">
      <c r="A41" s="778" t="s">
        <v>1143</v>
      </c>
      <c r="B41" s="754"/>
      <c r="C41" s="768">
        <v>0</v>
      </c>
      <c r="D41" s="754">
        <v>6506.2800000000016</v>
      </c>
      <c r="E41" s="768">
        <v>1</v>
      </c>
      <c r="F41" s="755">
        <v>6506.2800000000016</v>
      </c>
    </row>
    <row r="42" spans="1:6" ht="14.4" customHeight="1" x14ac:dyDescent="0.3">
      <c r="A42" s="778" t="s">
        <v>1144</v>
      </c>
      <c r="B42" s="754">
        <v>237.15</v>
      </c>
      <c r="C42" s="768">
        <v>1</v>
      </c>
      <c r="D42" s="754"/>
      <c r="E42" s="768">
        <v>0</v>
      </c>
      <c r="F42" s="755">
        <v>237.15</v>
      </c>
    </row>
    <row r="43" spans="1:6" ht="14.4" customHeight="1" x14ac:dyDescent="0.3">
      <c r="A43" s="778" t="s">
        <v>1145</v>
      </c>
      <c r="B43" s="754"/>
      <c r="C43" s="768">
        <v>0</v>
      </c>
      <c r="D43" s="754">
        <v>259.45000000000005</v>
      </c>
      <c r="E43" s="768">
        <v>1</v>
      </c>
      <c r="F43" s="755">
        <v>259.45000000000005</v>
      </c>
    </row>
    <row r="44" spans="1:6" ht="14.4" customHeight="1" x14ac:dyDescent="0.3">
      <c r="A44" s="778" t="s">
        <v>1146</v>
      </c>
      <c r="B44" s="754"/>
      <c r="C44" s="768">
        <v>0</v>
      </c>
      <c r="D44" s="754">
        <v>2862</v>
      </c>
      <c r="E44" s="768">
        <v>1</v>
      </c>
      <c r="F44" s="755">
        <v>2862</v>
      </c>
    </row>
    <row r="45" spans="1:6" ht="14.4" customHeight="1" x14ac:dyDescent="0.3">
      <c r="A45" s="778" t="s">
        <v>1147</v>
      </c>
      <c r="B45" s="754"/>
      <c r="C45" s="768">
        <v>0</v>
      </c>
      <c r="D45" s="754">
        <v>319.20999999999998</v>
      </c>
      <c r="E45" s="768">
        <v>1</v>
      </c>
      <c r="F45" s="755">
        <v>319.20999999999998</v>
      </c>
    </row>
    <row r="46" spans="1:6" ht="14.4" customHeight="1" x14ac:dyDescent="0.3">
      <c r="A46" s="778" t="s">
        <v>1148</v>
      </c>
      <c r="B46" s="754"/>
      <c r="C46" s="768">
        <v>0</v>
      </c>
      <c r="D46" s="754">
        <v>140.80000000000001</v>
      </c>
      <c r="E46" s="768">
        <v>1</v>
      </c>
      <c r="F46" s="755">
        <v>140.80000000000001</v>
      </c>
    </row>
    <row r="47" spans="1:6" ht="14.4" customHeight="1" x14ac:dyDescent="0.3">
      <c r="A47" s="778" t="s">
        <v>1149</v>
      </c>
      <c r="B47" s="754">
        <v>453.66</v>
      </c>
      <c r="C47" s="768">
        <v>1</v>
      </c>
      <c r="D47" s="754"/>
      <c r="E47" s="768">
        <v>0</v>
      </c>
      <c r="F47" s="755">
        <v>453.66</v>
      </c>
    </row>
    <row r="48" spans="1:6" ht="14.4" customHeight="1" x14ac:dyDescent="0.3">
      <c r="A48" s="778" t="s">
        <v>1150</v>
      </c>
      <c r="B48" s="754"/>
      <c r="C48" s="768">
        <v>0</v>
      </c>
      <c r="D48" s="754">
        <v>1539.3599999999997</v>
      </c>
      <c r="E48" s="768">
        <v>1</v>
      </c>
      <c r="F48" s="755">
        <v>1539.3599999999997</v>
      </c>
    </row>
    <row r="49" spans="1:6" ht="14.4" customHeight="1" x14ac:dyDescent="0.3">
      <c r="A49" s="778" t="s">
        <v>1151</v>
      </c>
      <c r="B49" s="754">
        <v>157.43</v>
      </c>
      <c r="C49" s="768">
        <v>6.989309371170821E-2</v>
      </c>
      <c r="D49" s="754">
        <v>2095.0099999999998</v>
      </c>
      <c r="E49" s="768">
        <v>0.93010690628829185</v>
      </c>
      <c r="F49" s="755">
        <v>2252.4399999999996</v>
      </c>
    </row>
    <row r="50" spans="1:6" ht="14.4" customHeight="1" x14ac:dyDescent="0.3">
      <c r="A50" s="778" t="s">
        <v>1152</v>
      </c>
      <c r="B50" s="754"/>
      <c r="C50" s="768">
        <v>0</v>
      </c>
      <c r="D50" s="754">
        <v>2214.42</v>
      </c>
      <c r="E50" s="768">
        <v>1</v>
      </c>
      <c r="F50" s="755">
        <v>2214.42</v>
      </c>
    </row>
    <row r="51" spans="1:6" ht="14.4" customHeight="1" x14ac:dyDescent="0.3">
      <c r="A51" s="778" t="s">
        <v>1153</v>
      </c>
      <c r="B51" s="754"/>
      <c r="C51" s="768">
        <v>0</v>
      </c>
      <c r="D51" s="754">
        <v>403.54999999999995</v>
      </c>
      <c r="E51" s="768">
        <v>1</v>
      </c>
      <c r="F51" s="755">
        <v>403.54999999999995</v>
      </c>
    </row>
    <row r="52" spans="1:6" ht="14.4" customHeight="1" x14ac:dyDescent="0.3">
      <c r="A52" s="778" t="s">
        <v>1154</v>
      </c>
      <c r="B52" s="754"/>
      <c r="C52" s="768">
        <v>0</v>
      </c>
      <c r="D52" s="754">
        <v>41124</v>
      </c>
      <c r="E52" s="768">
        <v>1</v>
      </c>
      <c r="F52" s="755">
        <v>41124</v>
      </c>
    </row>
    <row r="53" spans="1:6" ht="14.4" customHeight="1" x14ac:dyDescent="0.3">
      <c r="A53" s="778" t="s">
        <v>1155</v>
      </c>
      <c r="B53" s="754"/>
      <c r="C53" s="768">
        <v>0</v>
      </c>
      <c r="D53" s="754">
        <v>1231.2099999999998</v>
      </c>
      <c r="E53" s="768">
        <v>1</v>
      </c>
      <c r="F53" s="755">
        <v>1231.2099999999998</v>
      </c>
    </row>
    <row r="54" spans="1:6" ht="14.4" customHeight="1" x14ac:dyDescent="0.3">
      <c r="A54" s="778" t="s">
        <v>1156</v>
      </c>
      <c r="B54" s="754"/>
      <c r="C54" s="768">
        <v>0</v>
      </c>
      <c r="D54" s="754">
        <v>5045.7</v>
      </c>
      <c r="E54" s="768">
        <v>1</v>
      </c>
      <c r="F54" s="755">
        <v>5045.7</v>
      </c>
    </row>
    <row r="55" spans="1:6" ht="14.4" customHeight="1" thickBot="1" x14ac:dyDescent="0.35">
      <c r="A55" s="779" t="s">
        <v>1157</v>
      </c>
      <c r="B55" s="770"/>
      <c r="C55" s="771">
        <v>0</v>
      </c>
      <c r="D55" s="770">
        <v>122.22000000000004</v>
      </c>
      <c r="E55" s="771">
        <v>1</v>
      </c>
      <c r="F55" s="772">
        <v>122.22000000000004</v>
      </c>
    </row>
    <row r="56" spans="1:6" ht="14.4" customHeight="1" thickBot="1" x14ac:dyDescent="0.35">
      <c r="A56" s="773" t="s">
        <v>3</v>
      </c>
      <c r="B56" s="774">
        <v>5195.1900000000005</v>
      </c>
      <c r="C56" s="775">
        <v>3.1722953285789328E-2</v>
      </c>
      <c r="D56" s="774">
        <v>158572.34933333335</v>
      </c>
      <c r="E56" s="775">
        <v>0.96827704671421067</v>
      </c>
      <c r="F56" s="776">
        <v>163767.53933333335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2019-04-26T12:43:31Z</dcterms:modified>
</cp:coreProperties>
</file>