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18ABCADE-3521-4E6A-8358-5A66B25D7657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72" i="371" l="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7" i="431"/>
  <c r="D12" i="431"/>
  <c r="D20" i="431"/>
  <c r="E15" i="431"/>
  <c r="F10" i="431"/>
  <c r="F18" i="431"/>
  <c r="G13" i="431"/>
  <c r="G21" i="431"/>
  <c r="H16" i="431"/>
  <c r="I11" i="431"/>
  <c r="I19" i="431"/>
  <c r="J14" i="431"/>
  <c r="K9" i="431"/>
  <c r="K17" i="431"/>
  <c r="L12" i="431"/>
  <c r="L20" i="431"/>
  <c r="M15" i="431"/>
  <c r="N10" i="431"/>
  <c r="N18" i="431"/>
  <c r="O13" i="431"/>
  <c r="O21" i="431"/>
  <c r="P16" i="431"/>
  <c r="Q11" i="431"/>
  <c r="Q19" i="431"/>
  <c r="C10" i="431"/>
  <c r="D13" i="431"/>
  <c r="E16" i="431"/>
  <c r="F19" i="431"/>
  <c r="H9" i="431"/>
  <c r="I12" i="431"/>
  <c r="J15" i="431"/>
  <c r="K18" i="431"/>
  <c r="L21" i="431"/>
  <c r="N11" i="431"/>
  <c r="O14" i="431"/>
  <c r="P17" i="431"/>
  <c r="Q20" i="431"/>
  <c r="C19" i="431"/>
  <c r="E9" i="431"/>
  <c r="F12" i="431"/>
  <c r="G15" i="431"/>
  <c r="I13" i="431"/>
  <c r="J16" i="431"/>
  <c r="K19" i="431"/>
  <c r="M9" i="431"/>
  <c r="N20" i="431"/>
  <c r="P10" i="431"/>
  <c r="Q21" i="431"/>
  <c r="H10" i="431"/>
  <c r="M17" i="431"/>
  <c r="P18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M18" i="431"/>
  <c r="N13" i="431"/>
  <c r="N21" i="431"/>
  <c r="O16" i="431"/>
  <c r="P11" i="431"/>
  <c r="P19" i="431"/>
  <c r="Q14" i="431"/>
  <c r="C14" i="431"/>
  <c r="E12" i="431"/>
  <c r="F15" i="431"/>
  <c r="G18" i="431"/>
  <c r="H21" i="431"/>
  <c r="J11" i="431"/>
  <c r="K14" i="431"/>
  <c r="L17" i="431"/>
  <c r="M20" i="431"/>
  <c r="O10" i="431"/>
  <c r="P13" i="431"/>
  <c r="Q16" i="431"/>
  <c r="D10" i="431"/>
  <c r="E13" i="431"/>
  <c r="F16" i="431"/>
  <c r="G19" i="431"/>
  <c r="I9" i="431"/>
  <c r="J20" i="431"/>
  <c r="L10" i="431"/>
  <c r="M13" i="431"/>
  <c r="O11" i="431"/>
  <c r="Q9" i="431"/>
  <c r="C13" i="431"/>
  <c r="C21" i="431"/>
  <c r="D16" i="431"/>
  <c r="E11" i="431"/>
  <c r="E19" i="431"/>
  <c r="F14" i="431"/>
  <c r="G9" i="431"/>
  <c r="G17" i="431"/>
  <c r="H12" i="431"/>
  <c r="H20" i="431"/>
  <c r="I15" i="431"/>
  <c r="J10" i="431"/>
  <c r="J18" i="431"/>
  <c r="K13" i="431"/>
  <c r="K21" i="431"/>
  <c r="L16" i="431"/>
  <c r="M11" i="431"/>
  <c r="M19" i="431"/>
  <c r="N14" i="431"/>
  <c r="O9" i="431"/>
  <c r="O17" i="431"/>
  <c r="P12" i="431"/>
  <c r="P20" i="431"/>
  <c r="Q15" i="431"/>
  <c r="D9" i="431"/>
  <c r="D17" i="431"/>
  <c r="E20" i="431"/>
  <c r="G10" i="431"/>
  <c r="H13" i="431"/>
  <c r="I16" i="431"/>
  <c r="J19" i="431"/>
  <c r="L9" i="431"/>
  <c r="M12" i="431"/>
  <c r="N15" i="431"/>
  <c r="O18" i="431"/>
  <c r="P21" i="431"/>
  <c r="C15" i="431"/>
  <c r="D18" i="431"/>
  <c r="E21" i="431"/>
  <c r="G11" i="431"/>
  <c r="H14" i="431"/>
  <c r="J12" i="431"/>
  <c r="K15" i="431"/>
  <c r="L18" i="431"/>
  <c r="M21" i="431"/>
  <c r="O19" i="431"/>
  <c r="P14" i="431"/>
  <c r="I17" i="431"/>
  <c r="N16" i="431"/>
  <c r="Q17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C18" i="431"/>
  <c r="D21" i="431"/>
  <c r="F11" i="431"/>
  <c r="G14" i="431"/>
  <c r="H17" i="431"/>
  <c r="I20" i="431"/>
  <c r="K10" i="431"/>
  <c r="L13" i="431"/>
  <c r="M16" i="431"/>
  <c r="N19" i="431"/>
  <c r="P9" i="431"/>
  <c r="Q12" i="431"/>
  <c r="C11" i="431"/>
  <c r="D14" i="431"/>
  <c r="E17" i="431"/>
  <c r="F20" i="431"/>
  <c r="H18" i="431"/>
  <c r="I21" i="431"/>
  <c r="K11" i="431"/>
  <c r="L14" i="431"/>
  <c r="N12" i="431"/>
  <c r="O15" i="431"/>
  <c r="Q13" i="431"/>
  <c r="O8" i="431"/>
  <c r="M8" i="431"/>
  <c r="G8" i="431"/>
  <c r="D8" i="431"/>
  <c r="J8" i="431"/>
  <c r="K8" i="431"/>
  <c r="P8" i="431"/>
  <c r="N8" i="431"/>
  <c r="I8" i="431"/>
  <c r="Q8" i="431"/>
  <c r="C8" i="431"/>
  <c r="E8" i="431"/>
  <c r="L8" i="431"/>
  <c r="F8" i="431"/>
  <c r="H8" i="431"/>
  <c r="S13" i="431" l="1"/>
  <c r="R13" i="431"/>
  <c r="S12" i="431"/>
  <c r="R12" i="431"/>
  <c r="S18" i="431"/>
  <c r="R18" i="431"/>
  <c r="R10" i="431"/>
  <c r="S10" i="431"/>
  <c r="R17" i="431"/>
  <c r="S17" i="431"/>
  <c r="R15" i="431"/>
  <c r="S15" i="431"/>
  <c r="S9" i="431"/>
  <c r="R9" i="431"/>
  <c r="R16" i="431"/>
  <c r="S16" i="431"/>
  <c r="R14" i="431"/>
  <c r="S14" i="431"/>
  <c r="S21" i="431"/>
  <c r="R21" i="431"/>
  <c r="S20" i="431"/>
  <c r="R20" i="431"/>
  <c r="S19" i="431"/>
  <c r="R19" i="431"/>
  <c r="R11" i="431"/>
  <c r="S1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R3" i="344"/>
  <c r="I11" i="339"/>
  <c r="F11" i="339"/>
  <c r="H11" i="339" l="1"/>
  <c r="G11" i="339"/>
  <c r="A30" i="414"/>
  <c r="A23" i="414"/>
  <c r="A15" i="414"/>
  <c r="A16" i="414"/>
  <c r="A4" i="414"/>
  <c r="A6" i="339" l="1"/>
  <c r="A5" i="339"/>
  <c r="D4" i="414"/>
  <c r="C16" i="414"/>
  <c r="D19" i="414"/>
  <c r="C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J12" i="339" s="1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4" i="414"/>
  <c r="D24" i="414"/>
  <c r="J3" i="372" l="1"/>
  <c r="Q3" i="347"/>
  <c r="S3" i="347"/>
  <c r="U3" i="347"/>
  <c r="H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<sst xmlns="http://schemas.openxmlformats.org/spreadsheetml/2006/main" count="21062" uniqueCount="4759">
  <si>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</si>
  <si>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</si>
  <si>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</si>
  <si>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</si>
  <si>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</si>
  <si>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</si>
  <si>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</si>
  <si>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</si>
  <si>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</si>
  <si>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</si>
  <si>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</si>
  <si>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</si>
  <si>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</si>
  <si>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</si>
  <si>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</si>
  <si>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</si>
  <si>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</si>
  <si>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</si>
  <si>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</si>
  <si>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</si>
  <si>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</si>
  <si>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</si>
  <si>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</si>
  <si>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</si>
  <si>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</si>
  <si>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</si>
  <si>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</si>
  <si>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</si>
  <si>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</si>
  <si>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</si>
  <si>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</si>
  <si>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</si>
  <si>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</si>
  <si>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</si>
  <si>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</si>
  <si>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</si>
  <si>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</si>
  <si>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</si>
  <si>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</si>
  <si>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</si>
  <si>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</si>
  <si>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</si>
  <si>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</si>
  <si>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</si>
  <si>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</si>
  <si>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</si>
  <si>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</si>
  <si>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</si>
  <si>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</si>
  <si>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</si>
  <si>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</si>
  <si>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</si>
  <si>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</si>
  <si>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</si>
  <si>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</si>
  <si>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</si>
  <si>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</si>
  <si>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</si>
  <si>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</si>
  <si>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</si>
  <si>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</si>
  <si>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</si>
  <si>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</si>
  <si>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</si>
  <si>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</si>
  <si>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</si>
  <si>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</si>
  <si>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</si>
  <si>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</si>
  <si>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</si>
  <si>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</si>
  <si>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</si>
  <si>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</si>
  <si>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</si>
  <si>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</si>
  <si>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</si>
  <si>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</si>
  <si>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</si>
  <si>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</si>
  <si>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</si>
  <si>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</si>
  <si>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</si>
  <si>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</si>
  <si>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</si>
  <si>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</si>
  <si>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</si>
  <si>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</si>
  <si>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</si>
  <si>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</si>
  <si>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</si>
  <si>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</si>
  <si>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</si>
  <si>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</si>
  <si>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</si>
  <si>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</si>
  <si>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</si>
  <si>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</si>
  <si>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</si>
  <si>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</si>
  <si>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</si>
  <si>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</si>
  <si>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</si>
  <si>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</si>
  <si>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</si>
  <si>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</si>
  <si>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</si>
  <si>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</si>
  <si>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</si>
  <si>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</si>
  <si>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</si>
  <si>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</si>
  <si>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</si>
  <si>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</si>
  <si>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</si>
  <si>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</si>
  <si>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</si>
  <si>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</si>
  <si>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</si>
  <si>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</si>
  <si>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</si>
  <si>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</si>
  <si>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</si>
  <si>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</si>
  <si>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</si>
  <si>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</si>
  <si>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</si>
  <si>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</si>
  <si>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</si>
  <si>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</si>
  <si>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</si>
  <si>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</si>
  <si>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</si>
  <si>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</si>
  <si>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</si>
  <si>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</si>
  <si>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</si>
  <si>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</si>
  <si>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</si>
  <si>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</si>
  <si>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</si>
  <si>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</si>
  <si>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</si>
  <si>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</si>
  <si>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</si>
  <si>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</si>
  <si>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</si>
  <si>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</si>
  <si>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</si>
  <si>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</si>
  <si>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</si>
  <si>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</si>
  <si>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</si>
  <si>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</si>
  <si>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</si>
  <si>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</si>
  <si>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</si>
  <si>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</si>
  <si>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</si>
  <si>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</si>
  <si>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</si>
  <si>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</si>
  <si>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</si>
  <si>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</si>
  <si>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</si>
  <si>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</si>
  <si>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</si>
  <si>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</si>
  <si>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</si>
  <si>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</si>
  <si>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</si>
  <si>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</si>
  <si>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</si>
  <si>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</si>
  <si>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</si>
  <si>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</si>
  <si>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</si>
  <si>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</si>
  <si>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</si>
  <si>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</si>
  <si>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</si>
  <si>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</si>
  <si>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</si>
  <si>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</si>
  <si>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</si>
  <si>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</si>
  <si>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</si>
  <si>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</si>
  <si>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</si>
  <si>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</si>
  <si>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</si>
  <si>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</si>
  <si>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</si>
  <si>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</si>
  <si>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</si>
  <si>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</si>
  <si>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</si>
  <si>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</si>
  <si>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</si>
  <si>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</si>
  <si>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</si>
  <si>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</si>
  <si>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</si>
  <si>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</si>
  <si>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</si>
  <si>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</si>
  <si>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</si>
  <si>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</si>
  <si>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</si>
  <si>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</si>
  <si>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</si>
  <si>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</si>
  <si>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</si>
  <si>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</si>
  <si>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</si>
  <si>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</si>
  <si>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</si>
  <si>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</si>
  <si>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</si>
  <si>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</si>
  <si>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</si>
  <si>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</si>
  <si>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</si>
  <si>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</si>
  <si>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</si>
  <si>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</si>
  <si>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</si>
  <si>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</si>
  <si>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</si>
  <si>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</si>
  <si>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</si>
  <si>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</si>
  <si>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</si>
  <si>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</si>
  <si>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</si>
  <si>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</si>
  <si>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</si>
  <si>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</si>
  <si>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</si>
  <si>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</si>
  <si>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</si>
  <si>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</si>
  <si>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</si>
  <si>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</si>
  <si>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</si>
  <si>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</si>
  <si>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</si>
  <si>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</si>
  <si>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</si>
  <si>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</si>
  <si>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</si>
  <si>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</si>
  <si>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</si>
  <si>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</si>
  <si>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</si>
  <si>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</si>
  <si>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</si>
  <si>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</si>
  <si>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</si>
  <si>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</si>
  <si>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</si>
  <si>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</si>
  <si>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</si>
  <si>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</si>
  <si>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</si>
  <si>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</si>
  <si>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</si>
  <si>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</si>
  <si>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</si>
  <si>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</si>
  <si>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</si>
  <si>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</si>
  <si>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</si>
  <si>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</si>
  <si>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</si>
  <si>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</si>
  <si>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</si>
  <si>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</si>
  <si>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</si>
  <si>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</si>
  <si>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</si>
  <si>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</si>
  <si>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</si>
  <si>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</si>
  <si>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</si>
  <si>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</si>
  <si>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</si>
  <si>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</si>
  <si>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</si>
  <si>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</si>
  <si>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</si>
  <si>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</si>
  <si>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</si>
  <si>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</si>
  <si>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</si>
  <si>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</si>
  <si>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</si>
  <si>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</si>
  <si>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</si>
  <si>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</si>
  <si>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</si>
  <si>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</si>
  <si>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</si>
  <si>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</si>
  <si>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</si>
  <si>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</si>
  <si>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</si>
  <si>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</si>
  <si>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</si>
  <si>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</si>
  <si>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</si>
  <si>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</si>
  <si>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</si>
  <si>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</si>
  <si>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</si>
  <si>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</si>
  <si>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</si>
  <si>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</si>
  <si>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</si>
  <si>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</si>
  <si>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</si>
  <si>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</si>
  <si>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</si>
  <si>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</si>
  <si>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</si>
  <si>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</si>
  <si>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</si>
  <si>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</si>
  <si>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</si>
  <si>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Neurochirurgická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</si>
  <si>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</si>
  <si>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</si>
  <si>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</si>
  <si>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</si>
  <si>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</si>
  <si>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</si>
  <si>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</si>
  <si>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</si>
  <si>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</si>
  <si>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</si>
  <si>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</si>
  <si>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</si>
  <si>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50113009     léky - RTG diagnostika ZUL (LEK)</t>
  </si>
  <si>
    <t>50113013     léky - antibiotika (LEK)</t>
  </si>
  <si>
    <t>50113014     léky - antimykotika (LEK)</t>
  </si>
  <si>
    <t>50113017     léky - dle §16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</si>
  <si>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</si>
  <si>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</si>
  <si>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</si>
  <si>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</si>
  <si>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</si>
  <si>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</si>
  <si>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50115005     IUTN - neurostimulace (Z511)</t>
  </si>
  <si>
    <t>50115006     IUTN - neuromodulace-DBS (Z508)</t>
  </si>
  <si>
    <t>50115011     IUTN - ostat.nákl.PZT (Z515)</t>
  </si>
  <si>
    <t>50115020     laboratorní diagnostika-LEK (Z501)</t>
  </si>
  <si>
    <t>50115040     laboratorní materiál (Z505)</t>
  </si>
  <si>
    <t>--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</si>
  <si>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</si>
  <si>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</si>
  <si>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</si>
  <si>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</si>
  <si>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</si>
  <si>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</si>
  <si>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50115068     ZPr - čidla ICP (Z522)</t>
  </si>
  <si>
    <t>50115070     ZPr - katetry ostatní (Z513)</t>
  </si>
  <si>
    <t>50115079     ZPr - internzivní péče (Z542)</t>
  </si>
  <si>
    <t>50115080     ZPr - staplery, extraktory, endoskop.mat. (Z523)</t>
  </si>
  <si>
    <t>50115089     ZPr - katetry PICC/MIDLINE (Z554)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</si>
  <si>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</si>
  <si>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</si>
  <si>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</si>
  <si>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</si>
  <si>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</si>
  <si>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</si>
  <si>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</si>
  <si>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</si>
  <si>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</si>
  <si>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</si>
  <si>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</si>
  <si>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</si>
  <si>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</si>
  <si>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</si>
  <si>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</si>
  <si>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</si>
  <si>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</si>
  <si>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</si>
  <si>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</si>
  <si>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</si>
  <si>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</si>
  <si>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</si>
  <si>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</si>
  <si>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</si>
  <si>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</si>
  <si>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</si>
  <si>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</si>
  <si>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</si>
  <si>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</si>
  <si>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</si>
  <si>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</si>
  <si>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</si>
  <si>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</si>
  <si>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</si>
  <si>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</si>
  <si>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</si>
  <si>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</si>
  <si>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</si>
  <si>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</si>
  <si>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</si>
  <si>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</si>
  <si>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</si>
  <si>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</si>
  <si>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</si>
  <si>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</si>
  <si>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</si>
  <si>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</si>
  <si>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</si>
  <si>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</si>
  <si>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</si>
  <si>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</si>
  <si>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</si>
  <si>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</si>
  <si>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</si>
  <si>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</si>
  <si>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</si>
  <si>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</si>
  <si>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</si>
  <si>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</si>
  <si>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</si>
  <si>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</si>
  <si>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</si>
  <si>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</si>
  <si>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</si>
  <si>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</si>
  <si>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</si>
  <si>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</si>
  <si>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</si>
  <si>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</si>
  <si>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</si>
  <si>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</si>
  <si>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</si>
  <si>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</si>
  <si>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</si>
  <si>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</si>
  <si>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</si>
  <si>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</si>
  <si>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</si>
  <si>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</si>
  <si>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51874018     propagace, reklama, tisk (TM)</t>
  </si>
  <si>
    <t>51874020     konference  - zajišť.dodavatelsky (ubyt., nájem, ostat.sl.)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</si>
  <si>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</si>
  <si>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</si>
  <si>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</si>
  <si>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</si>
  <si>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</si>
  <si>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</si>
  <si>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</si>
  <si>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</si>
  <si>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</si>
  <si>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</si>
  <si>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</si>
  <si>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</si>
  <si>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</si>
  <si>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</si>
  <si>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</si>
  <si>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</si>
  <si>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</si>
  <si>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</si>
  <si>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</si>
  <si>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</si>
  <si>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</si>
  <si>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</si>
  <si>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</si>
  <si>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</si>
  <si>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</si>
  <si>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</si>
  <si>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</si>
  <si>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</si>
  <si>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</si>
  <si>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</si>
  <si>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</si>
  <si>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</si>
  <si>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</si>
  <si>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</si>
  <si>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</si>
  <si>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</si>
  <si>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</si>
  <si>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</si>
  <si>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</si>
  <si>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</si>
  <si>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</si>
  <si>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</si>
  <si>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</si>
  <si>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55804     DDHM - výpočetní technika</t>
  </si>
  <si>
    <t>55804002     DDHM - telefony (sk.P_49)</t>
  </si>
  <si>
    <t>55805     DDHM - inventář</t>
  </si>
  <si>
    <t>55805001     DDHM - ostatní (sk.T_19)</t>
  </si>
  <si>
    <t>55805002     DDHM - nábytek (sk.V_31)</t>
  </si>
  <si>
    <t>55805081     DDHM - inventář (finanční dary)</t>
  </si>
  <si>
    <t>55806     DDHM ostatní</t>
  </si>
  <si>
    <t>55806001     DDHM - ostatní, razítka (sk.V_47, V_112)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</si>
  <si>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</si>
  <si>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</si>
  <si>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</si>
  <si>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</si>
  <si>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</si>
  <si>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</si>
  <si>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</si>
  <si>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</si>
  <si>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</si>
  <si>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</si>
  <si>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</si>
  <si>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</si>
  <si>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</si>
  <si>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</si>
  <si>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</si>
  <si>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</si>
  <si>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</si>
  <si>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</si>
  <si>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60229290     výkony pojištěncům EHS</t>
  </si>
  <si>
    <t>60241     Odmítnutí vykázané péče     OZPI</t>
  </si>
  <si>
    <t>60241201     odmítnutí vykázané péče, receptů, poukázek PZt, Tr - 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</si>
  <si>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</si>
  <si>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</si>
  <si>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</si>
  <si>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</si>
  <si>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</si>
  <si>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</si>
  <si>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</si>
  <si>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</si>
  <si>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</si>
  <si>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</si>
  <si>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</si>
  <si>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</si>
  <si>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</si>
  <si>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</si>
  <si>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</si>
  <si>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</si>
  <si>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</si>
  <si>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</si>
  <si>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</si>
  <si>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</si>
  <si>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</si>
  <si>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</si>
  <si>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</si>
  <si>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</si>
  <si>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</si>
  <si>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</si>
  <si>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</si>
  <si>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</si>
  <si>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</si>
  <si>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</si>
  <si>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</si>
  <si>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</si>
  <si>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</si>
  <si>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</si>
  <si>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</si>
  <si>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</si>
  <si>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</si>
  <si>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</si>
  <si>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</si>
  <si>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</si>
  <si>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</si>
  <si>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</si>
  <si>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</si>
  <si>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</si>
  <si>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</si>
  <si>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</si>
  <si>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</si>
  <si>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</si>
  <si>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</si>
  <si>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</si>
  <si>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</si>
  <si>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</si>
  <si>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</si>
  <si>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</si>
  <si>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</si>
  <si>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</si>
  <si>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06</t>
  </si>
  <si>
    <t>NCHIR: Neurochirurgická klinika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</si>
  <si>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</si>
  <si>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</si>
  <si>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</si>
  <si>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</si>
  <si>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</si>
  <si>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50113009 - léky - RTG diagnostika ZUL (LEK)</t>
  </si>
  <si>
    <t>50113013 - léky - antibiotika (LEK)</t>
  </si>
  <si>
    <t>50113014 - léky - antimykotika (LEK)</t>
  </si>
  <si>
    <t>50113017 - léky - dle §16 (LEK)</t>
  </si>
  <si>
    <t>50113190 - léky - medicinální plyny (sklad SVM)</t>
  </si>
  <si>
    <t>NCHIR: Neurochirurgická klinika Celkem</t>
  </si>
  <si>
    <t>SumaKL</t>
  </si>
  <si>
    <t>0611</t>
  </si>
  <si>
    <t>NCHIR: lůžkové oddělení 34</t>
  </si>
  <si>
    <t>NCHIR: lůžkové oddělení 34 Celkem</t>
  </si>
  <si>
    <t>SumaNS</t>
  </si>
  <si>
    <t>mezeraNS</t>
  </si>
  <si>
    <t>0612</t>
  </si>
  <si>
    <t>NCHIR: lůžkové oddělení 36A</t>
  </si>
  <si>
    <t>NCHIR: lůžkové oddělení 36A Celkem</t>
  </si>
  <si>
    <t>0621</t>
  </si>
  <si>
    <t>NCHIR: ambulance</t>
  </si>
  <si>
    <t>NCHIR: ambulance Celkem</t>
  </si>
  <si>
    <t>0631</t>
  </si>
  <si>
    <t xml:space="preserve">NCHIR: JIP </t>
  </si>
  <si>
    <t>NCHIR: JIP  Celkem</t>
  </si>
  <si>
    <t>0662</t>
  </si>
  <si>
    <t>NCHIR: operační sál - lokální</t>
  </si>
  <si>
    <t>NCHIR: operační sál - lokální Celkem</t>
  </si>
  <si>
    <t>léky - paušál (LEK)</t>
  </si>
  <si>
    <t>O</t>
  </si>
  <si>
    <t>ADRENALIN LECIVA</t>
  </si>
  <si>
    <t>INJ 5X1ML/1MG</t>
  </si>
  <si>
    <t>AESCIN-TEVA</t>
  </si>
  <si>
    <t>POR TBL FLM 30X20MG</t>
  </si>
  <si>
    <t>AGAPURIN</t>
  </si>
  <si>
    <t>INJ 5X5ML/100MG</t>
  </si>
  <si>
    <t>ALMIRAL</t>
  </si>
  <si>
    <t>INJ 10X3ML/75MG</t>
  </si>
  <si>
    <t>P</t>
  </si>
  <si>
    <t>ALOPURINOL SANDOZ</t>
  </si>
  <si>
    <t>100MG TBL NOB 30</t>
  </si>
  <si>
    <t>APO-IBUPROFEN 400 MG</t>
  </si>
  <si>
    <t>POR TBL FLM 100X400MG</t>
  </si>
  <si>
    <t>ARDEANUTRISOL G 40</t>
  </si>
  <si>
    <t>400G/L INF SOL 20X80ML</t>
  </si>
  <si>
    <t>ARDEAOSMOSOL MA 15</t>
  </si>
  <si>
    <t>150G/L INF SOL 20X80ML</t>
  </si>
  <si>
    <t>ATROPIN BIOTIKA 0.5MG</t>
  </si>
  <si>
    <t>INJ 10X1ML/0.5MG</t>
  </si>
  <si>
    <t>AULIN</t>
  </si>
  <si>
    <t>POR TBL NOB 30X100MG</t>
  </si>
  <si>
    <t>Biopron9 tob.60+20</t>
  </si>
  <si>
    <t>BISACODYL</t>
  </si>
  <si>
    <t>DRG 105X5MG</t>
  </si>
  <si>
    <t>BISEPTOL 480</t>
  </si>
  <si>
    <t>POR TBL NOB 28X480MG</t>
  </si>
  <si>
    <t>BISOPROLOL MYLAN 5 MG</t>
  </si>
  <si>
    <t>POR TBL FLM 30X5MG</t>
  </si>
  <si>
    <t>CALCIUM CHLORATUM BIOTIKA</t>
  </si>
  <si>
    <t>INJ 5X10ML 10%</t>
  </si>
  <si>
    <t>CAVINTON FORTE</t>
  </si>
  <si>
    <t>POR TBL NOB 30X10MG</t>
  </si>
  <si>
    <t>CEFTRIAXON MEDOPHARM 1 G</t>
  </si>
  <si>
    <t>INJ+INF PLV SOL 10X1GM</t>
  </si>
  <si>
    <t>CITALEC 10 ZENTIVA</t>
  </si>
  <si>
    <t>10MG TBL FLM 30</t>
  </si>
  <si>
    <t>CODEIN SLOVAKOFARMA 30MG</t>
  </si>
  <si>
    <t>TBL 10X30MG-BLISTR</t>
  </si>
  <si>
    <t>CONTROLOC 20 MG</t>
  </si>
  <si>
    <t>POR TBL ENT 100X20MG</t>
  </si>
  <si>
    <t>DEGAN</t>
  </si>
  <si>
    <t>TBL 40X10MG</t>
  </si>
  <si>
    <t>DEPAKINE CHRONO 500MG SECABLE</t>
  </si>
  <si>
    <t>TBL RET 100X500MG</t>
  </si>
  <si>
    <t>DEPO-MEDROL</t>
  </si>
  <si>
    <t>INJ 1X1ML/40MG</t>
  </si>
  <si>
    <t>DETRALEX</t>
  </si>
  <si>
    <t>TBL OBD 30</t>
  </si>
  <si>
    <t>DEXAMED</t>
  </si>
  <si>
    <t>INJ 10X2ML/8MG</t>
  </si>
  <si>
    <t>DEXA-RATIOPHARM inj. - MIMOŘÁDNÝ DOVOZ!!</t>
  </si>
  <si>
    <t>10x2ml/8mg</t>
  </si>
  <si>
    <t>DIAZEPAM SLOVAKOFARMA</t>
  </si>
  <si>
    <t>TBL 20X10MG</t>
  </si>
  <si>
    <t>DIPIDOLOR</t>
  </si>
  <si>
    <t>INJ 5X2ML 7.5MG/ML</t>
  </si>
  <si>
    <t>DITHIADEN</t>
  </si>
  <si>
    <t>INJ 10X2ML</t>
  </si>
  <si>
    <t>TBL 20X2MG</t>
  </si>
  <si>
    <t>DOBEXIL H UNG</t>
  </si>
  <si>
    <t>40MG/20MG RCT UNG 1X20G II</t>
  </si>
  <si>
    <t>DOLMINA 50</t>
  </si>
  <si>
    <t>TBL OBD 30X50MG</t>
  </si>
  <si>
    <t>DOLMINA INJ.</t>
  </si>
  <si>
    <t>INJ 5X3ML/75MG</t>
  </si>
  <si>
    <t>DORSIFLEX</t>
  </si>
  <si>
    <t>TBL 30X200MG</t>
  </si>
  <si>
    <t>DUPHALAC</t>
  </si>
  <si>
    <t>667MG/ML POR SOL 1X500ML IV</t>
  </si>
  <si>
    <t>DZ BRAUNOL 500 ML</t>
  </si>
  <si>
    <t>DZ PRONTODERM SHOWER GEL  100ML</t>
  </si>
  <si>
    <t>strong</t>
  </si>
  <si>
    <t>DZ TRIXO LIND 100 ml</t>
  </si>
  <si>
    <t>EBRANTIL 30 RETARD</t>
  </si>
  <si>
    <t>POR CPS PRO 50X30MG</t>
  </si>
  <si>
    <t>ENDIARON</t>
  </si>
  <si>
    <t>250MG TBL FLM 20</t>
  </si>
  <si>
    <t>ERDOMED 300MG</t>
  </si>
  <si>
    <t>CPS 20X300MG</t>
  </si>
  <si>
    <t>ESPUMISAN</t>
  </si>
  <si>
    <t>PORCPSMOL50X40MG-BL</t>
  </si>
  <si>
    <t>Espumisan cps.100x40mg-blistr</t>
  </si>
  <si>
    <t>0057585</t>
  </si>
  <si>
    <t>FAKTU 50MG/G+20MG/G</t>
  </si>
  <si>
    <t>RCT UNG 20G</t>
  </si>
  <si>
    <t>FORTECORTIN 4</t>
  </si>
  <si>
    <t>POR TBL NOB 20X4MG</t>
  </si>
  <si>
    <t>FORTRANS</t>
  </si>
  <si>
    <t>PLV 1X4(SACKY)</t>
  </si>
  <si>
    <t>FRAXIPARIN MULTI</t>
  </si>
  <si>
    <t>INJ 10X5ML/47.5KU</t>
  </si>
  <si>
    <t>GLUKÓZA 10 BRAUN</t>
  </si>
  <si>
    <t>INF SOL 10X500ML-PE</t>
  </si>
  <si>
    <t>GLUKÓZA 5 BRAUN</t>
  </si>
  <si>
    <t>HELICID 20 ZENTIVA</t>
  </si>
  <si>
    <t>POR CPS ETD 28X20MG</t>
  </si>
  <si>
    <t>HEMINEVRIN 192 MG</t>
  </si>
  <si>
    <t>POR CPS MOL 100X192MG (dříve název 300mg!)</t>
  </si>
  <si>
    <t>HUMULIN R 100 M.J./ML</t>
  </si>
  <si>
    <t>INJ 1X10ML/1KU</t>
  </si>
  <si>
    <t>HYDROCORTISON 10MG</t>
  </si>
  <si>
    <t>HYDROCORTISON VALEANT 100 MG-výpadek</t>
  </si>
  <si>
    <t>INJ PLV SOL 10X100MG</t>
  </si>
  <si>
    <t>HYDROCORTISON VUAB 100 MG</t>
  </si>
  <si>
    <t>INJ PLV SOL 1X100MG</t>
  </si>
  <si>
    <t>HYDROCHLOROTHIAZID LECIVA</t>
  </si>
  <si>
    <t>TBL 20X25MG</t>
  </si>
  <si>
    <t>HYDROCHLOROTHIAZID TAINEX</t>
  </si>
  <si>
    <t>25MG TBL NOB 20</t>
  </si>
  <si>
    <t>CHLORID SODNÝ 0,9% BRAUN</t>
  </si>
  <si>
    <t>INF SOL 10X250MLPELAH</t>
  </si>
  <si>
    <t>INF SOL 10X500MLPELAH</t>
  </si>
  <si>
    <t>INF SOL 20X100MLPELAH</t>
  </si>
  <si>
    <t>IBALGIN 400</t>
  </si>
  <si>
    <t>400MG TBL FLM 100</t>
  </si>
  <si>
    <t>IBUMAX 400 MG</t>
  </si>
  <si>
    <t>PORTBLFLM100X400MG</t>
  </si>
  <si>
    <t>INJ PROCAINII CHLORATI 0,2% ARD 10x500ml</t>
  </si>
  <si>
    <t>2MG/ML INJ SOL 10X500ML</t>
  </si>
  <si>
    <t>KALIUM CHLORATUM BIOMEDICA</t>
  </si>
  <si>
    <t>POR TBLFLM100X500MG</t>
  </si>
  <si>
    <t>KALIUM CHLORATUM LECIVA 7.5%</t>
  </si>
  <si>
    <t>INJ 5X10ML 7.5%</t>
  </si>
  <si>
    <t>KANAVIT</t>
  </si>
  <si>
    <t>20MG/ML POR GTT EML 1X5ML</t>
  </si>
  <si>
    <t>KL AQUA PURIF. BAG IN BOX 5 l</t>
  </si>
  <si>
    <t>KL SOL.BORGLYCEROLI 3% 1000 G</t>
  </si>
  <si>
    <t>KL SUPP.BISACODYLI 0,01G  30KS</t>
  </si>
  <si>
    <t>KL SUPP.BISACODYLI 0,01G  40KS</t>
  </si>
  <si>
    <t>LEXAURIN 1,5</t>
  </si>
  <si>
    <t>POR TBL NOB 30X1.5MG</t>
  </si>
  <si>
    <t>POR TBL NOB 28X1.5MG</t>
  </si>
  <si>
    <t>LIPANTHYL 267 M</t>
  </si>
  <si>
    <t>267MG CPS DUR 30</t>
  </si>
  <si>
    <t>MABRON</t>
  </si>
  <si>
    <t>INJ SOL 5X2ML</t>
  </si>
  <si>
    <t>MAGNESII LACTICI 0,5 TBL. MEDICAMENTA</t>
  </si>
  <si>
    <t>TBL NOB 100X0,5GM</t>
  </si>
  <si>
    <t>MAGNESIUM 250 MG PHARMAVIT</t>
  </si>
  <si>
    <t>POR TBL EFF 20</t>
  </si>
  <si>
    <t>MAGNESIUM SULFURICUM BIOTIKA</t>
  </si>
  <si>
    <t>MEDRACET 37,5 MG/325 MG</t>
  </si>
  <si>
    <t>POR TBL NOB 30</t>
  </si>
  <si>
    <t>MESOCAIN</t>
  </si>
  <si>
    <t>INJ 10X10ML 1%</t>
  </si>
  <si>
    <t>MESOCAIN-výpadek do7/2019</t>
  </si>
  <si>
    <t>GEL 1X20GM</t>
  </si>
  <si>
    <t>METAMIZOL STADA</t>
  </si>
  <si>
    <t>500MG TBL NOB 60</t>
  </si>
  <si>
    <t>500MG TBL NOB 20</t>
  </si>
  <si>
    <t>MINIRIN 0.1 MG TABLETY</t>
  </si>
  <si>
    <t>POR TBL NOB30X0.1MG</t>
  </si>
  <si>
    <t>MYDOCALM 150MG</t>
  </si>
  <si>
    <t>TBL OBD 30X150MG</t>
  </si>
  <si>
    <t>NALOXONE POLFA</t>
  </si>
  <si>
    <t>INJ 10X1ML/0.4MG</t>
  </si>
  <si>
    <t>NATRIUM CHLORATUM BIOTIKA 10%</t>
  </si>
  <si>
    <t>NEUROL 0.25</t>
  </si>
  <si>
    <t>TBL 30X0.25MG</t>
  </si>
  <si>
    <t>NORADRENALIN LECIVA</t>
  </si>
  <si>
    <t>NORETHISTERON ZENTIVA</t>
  </si>
  <si>
    <t>TBL NOB 45X5MG</t>
  </si>
  <si>
    <t>NOVALGIN</t>
  </si>
  <si>
    <t>INJ 5X5ML/2500MG</t>
  </si>
  <si>
    <t>500MG TBL FLM 20</t>
  </si>
  <si>
    <t>INJ 10X2ML/1000MG</t>
  </si>
  <si>
    <t>ONDANSETRON ACCORD</t>
  </si>
  <si>
    <t>2MG/ML INJ+INF SOL 5X4ML</t>
  </si>
  <si>
    <t>OPHTHALMO-AZULEN</t>
  </si>
  <si>
    <t>UNG OPH 1X5GM</t>
  </si>
  <si>
    <t>OPHTHALMO-SEPTONEX</t>
  </si>
  <si>
    <t>OPH GTT SOL 1X10ML PLAST</t>
  </si>
  <si>
    <t>PARACETAMOL KABI 10MG/ML</t>
  </si>
  <si>
    <t>INF SOL 10X100ML/1000MG</t>
  </si>
  <si>
    <t>PARALEN 500</t>
  </si>
  <si>
    <t>POR TBL NOB 24X500MG</t>
  </si>
  <si>
    <t>PRESTARIUM NEO COMBI 10 MG/2,5 MG</t>
  </si>
  <si>
    <t>POR TBL FLM 30</t>
  </si>
  <si>
    <t>RINGERFUNDIN B.BRAUN</t>
  </si>
  <si>
    <t>INF SOL10X1000ML PE</t>
  </si>
  <si>
    <t>SANORIN</t>
  </si>
  <si>
    <t>1PM NAS SPR SOL 1X10ML</t>
  </si>
  <si>
    <t>SOLU-MEDROL</t>
  </si>
  <si>
    <t>INJ SIC 1X40MG+1ML</t>
  </si>
  <si>
    <t>SORBIFER DURULES</t>
  </si>
  <si>
    <t>TBL FLM 60X320MG/60MG</t>
  </si>
  <si>
    <t>SPECIES UROLOGICAE PLANTA LEROS</t>
  </si>
  <si>
    <t>SPC 20X1.5GM(SÁČKY)</t>
  </si>
  <si>
    <t>STOPTUSSIN</t>
  </si>
  <si>
    <t>POR GTT SOL 1X25ML</t>
  </si>
  <si>
    <t>SYNTOPHYLLIN</t>
  </si>
  <si>
    <t>INJ 5X10ML/240MG</t>
  </si>
  <si>
    <t>TELMISARTAN/HYDROCHLOROTHIAZID SANDOZ 80 MG/12,5 M</t>
  </si>
  <si>
    <t>POR TBL FLM 100</t>
  </si>
  <si>
    <t>TENSIOMIN</t>
  </si>
  <si>
    <t>TBL 30X12.5MG</t>
  </si>
  <si>
    <t>TIAPRIDAL</t>
  </si>
  <si>
    <t>POR TBLNOB 50X100MG</t>
  </si>
  <si>
    <t>TORECAN</t>
  </si>
  <si>
    <t>INJ 5X1ML/6.5MG</t>
  </si>
  <si>
    <t>DRG 50X6.5MG</t>
  </si>
  <si>
    <t>TRALGIT</t>
  </si>
  <si>
    <t>POR CPS DUR 20X50MG</t>
  </si>
  <si>
    <t>TRALGIT 50 INJ</t>
  </si>
  <si>
    <t>INJ SOL 5X1ML/50MG</t>
  </si>
  <si>
    <t>TRALGIT SR 100</t>
  </si>
  <si>
    <t>POR TBL RET30X100MG</t>
  </si>
  <si>
    <t>TRENTAL 400</t>
  </si>
  <si>
    <t>POR TBL RET 100X400MG</t>
  </si>
  <si>
    <t>TRITACE 5</t>
  </si>
  <si>
    <t>TBL 30X5MG</t>
  </si>
  <si>
    <t>TULIP 20 MG POTAHOVANÉ TABLETY</t>
  </si>
  <si>
    <t>ULTRACOD</t>
  </si>
  <si>
    <t>Vincentka nosní sprej  25ml (30ml)</t>
  </si>
  <si>
    <t>VitA-POS oční mast 5g</t>
  </si>
  <si>
    <t>ZOLPIDEM MYLAN</t>
  </si>
  <si>
    <t>POR TBL FLM 50X10MG</t>
  </si>
  <si>
    <t>léky - antibiotika (LEK)</t>
  </si>
  <si>
    <t>AMOKSIKLAV 1.2GM</t>
  </si>
  <si>
    <t>INJ SIC 5X1.2GM</t>
  </si>
  <si>
    <t>AMOKSIKLAV 1G</t>
  </si>
  <si>
    <t>TBL OBD 14X1GM</t>
  </si>
  <si>
    <t>AXETINE 1,5GM</t>
  </si>
  <si>
    <t>INJ SIC 10X1.5GM</t>
  </si>
  <si>
    <t>INJ 10X5ML</t>
  </si>
  <si>
    <t>CIFLOXINAL</t>
  </si>
  <si>
    <t>POR TBL FLM 10X250MG</t>
  </si>
  <si>
    <t>500MG TBL FLM 10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</si>
  <si>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</si>
  <si>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</si>
  <si>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</si>
  <si>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</si>
  <si>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</si>
  <si>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DALACIN C 300 MG</t>
  </si>
  <si>
    <t>POR CPS DUR 16X300MG</t>
  </si>
  <si>
    <t>FRAMYKOIN</t>
  </si>
  <si>
    <t>PLV ADS 1X5GM</t>
  </si>
  <si>
    <t>UNG 1X10GM</t>
  </si>
  <si>
    <t>GENTAMICIN LEK 80 MG/2 ML</t>
  </si>
  <si>
    <t>INJ SOL 10X2ML/80MG</t>
  </si>
  <si>
    <t>METRONIDAZOL 500MG BRAUN</t>
  </si>
  <si>
    <t>INJ 10X100ML(LDPE)</t>
  </si>
  <si>
    <t>OPHTHALMO-FRAMYKOIN</t>
  </si>
  <si>
    <t>SEFOTAK 1 G</t>
  </si>
  <si>
    <t>INJ PLV SOL 1X1GM</t>
  </si>
  <si>
    <t>TYGACIL 50 MG</t>
  </si>
  <si>
    <t>INF PLV SOL 10X50MG/5ML</t>
  </si>
  <si>
    <t>UNASYN</t>
  </si>
  <si>
    <t>INJ PLV SOL 1X1.5GM</t>
  </si>
  <si>
    <t>POR TBL FLM12X375MG</t>
  </si>
  <si>
    <t>ZINNAT 125 MG</t>
  </si>
  <si>
    <t>TBL OBD 10X125MG</t>
  </si>
  <si>
    <t>POR TBL ENT 90X20MG</t>
  </si>
  <si>
    <t>AFONILUM SR 125 MG</t>
  </si>
  <si>
    <t>CPS 50X125MG</t>
  </si>
  <si>
    <t>AGEN 10</t>
  </si>
  <si>
    <t>ALGIFEN NEO</t>
  </si>
  <si>
    <t>POR GTT SOL 1X50ML</t>
  </si>
  <si>
    <t>ANOPYRIN 100MG</t>
  </si>
  <si>
    <t>TBL 20X100MG</t>
  </si>
  <si>
    <t>APAURIN</t>
  </si>
  <si>
    <t>INJ 10X2ML/10MG</t>
  </si>
  <si>
    <t>ARDEAOSMOSOL MA 20</t>
  </si>
  <si>
    <t>200G/L INF SOL 20X100ML</t>
  </si>
  <si>
    <t>ATENOLOL AL 100</t>
  </si>
  <si>
    <t>POR TBLNOB 30X100MG</t>
  </si>
  <si>
    <t>BETALOC SR</t>
  </si>
  <si>
    <t>200MG TBL PRO 30</t>
  </si>
  <si>
    <t>BETALOC ZOK</t>
  </si>
  <si>
    <t>100MG TBL PRO 100</t>
  </si>
  <si>
    <t>BETASERC 8</t>
  </si>
  <si>
    <t>8MG TBL NOB 100</t>
  </si>
  <si>
    <t>BURONIL 25 MG</t>
  </si>
  <si>
    <t>POR TBL OBD 50X25MG</t>
  </si>
  <si>
    <t>CITALEC 20 ZENTIVA</t>
  </si>
  <si>
    <t>20MG TBL FLM 30</t>
  </si>
  <si>
    <t>CONTROLOC I.V.</t>
  </si>
  <si>
    <t>INJ PLV SOL 1X40MG</t>
  </si>
  <si>
    <t>INJ 50X2ML/10MG</t>
  </si>
  <si>
    <t>POR TBL FLM 60</t>
  </si>
  <si>
    <t>DHC CONTINUS 60 MG</t>
  </si>
  <si>
    <t>PORTBLRET60X60MG B</t>
  </si>
  <si>
    <t>DOLMINA 100 SR</t>
  </si>
  <si>
    <t>POR TBL PRO 20X100MG</t>
  </si>
  <si>
    <t>667MG/ML POR SOL 1X200ML IV</t>
  </si>
  <si>
    <t>DZ OCTENISEPT 1 l</t>
  </si>
  <si>
    <t>EUPHYLLIN CR N 100</t>
  </si>
  <si>
    <t>100MG CPS PRO 50</t>
  </si>
  <si>
    <t>EUTHYROX 50</t>
  </si>
  <si>
    <t>TBL 100X50RG</t>
  </si>
  <si>
    <t>FURORESE 40</t>
  </si>
  <si>
    <t>TBL 50X40MG</t>
  </si>
  <si>
    <t>GUAJACURAN « 5 % INJ</t>
  </si>
  <si>
    <t>POR CPS ETD 90X20MG</t>
  </si>
  <si>
    <t>Herpesin krém 1x2g 5%</t>
  </si>
  <si>
    <t>HIRUDOID</t>
  </si>
  <si>
    <t>DRM CRM 1X40GM</t>
  </si>
  <si>
    <t>HIRUDOID FORTE</t>
  </si>
  <si>
    <t>IBUPROFEN B. BRAUN 400MG</t>
  </si>
  <si>
    <t xml:space="preserve"> INF SOL 10X100ML</t>
  </si>
  <si>
    <t>IFIRMASTA 300 MG</t>
  </si>
  <si>
    <t>POR TBL FLM 28X300MG</t>
  </si>
  <si>
    <t>INDAP</t>
  </si>
  <si>
    <t>CPS 30X2.5MG</t>
  </si>
  <si>
    <t>INJ PROCAINII CHLORATI 0,2% ARD 10x200ml</t>
  </si>
  <si>
    <t>2MG/ML INJ SOL 10X200ML</t>
  </si>
  <si>
    <t>KAPIDIN 20 MG</t>
  </si>
  <si>
    <t>KL BALS.VISNEVSKI 100G</t>
  </si>
  <si>
    <t>LETROX 50</t>
  </si>
  <si>
    <t>POR TBL NOB 100X50RG II</t>
  </si>
  <si>
    <t>LEXAURIN 3</t>
  </si>
  <si>
    <t>3MG TBL NOB 30</t>
  </si>
  <si>
    <t xml:space="preserve">LOCOID 0,1% 1MG/G </t>
  </si>
  <si>
    <t>UNG 30G</t>
  </si>
  <si>
    <t>LOKREN 20 MG</t>
  </si>
  <si>
    <t>POR TBL FLM 28X20MG</t>
  </si>
  <si>
    <t>LOPRIDAM</t>
  </si>
  <si>
    <t>8MG/2,5MG/5MG TBL NOB 30</t>
  </si>
  <si>
    <t>MAGNOSOLV</t>
  </si>
  <si>
    <t>365MG POR GRA SOL SCC 30</t>
  </si>
  <si>
    <t>MO Skládačka bílá bez potisku</t>
  </si>
  <si>
    <t>MODURETIC</t>
  </si>
  <si>
    <t>Naloxon amp 10x1 ml/0,4mg-mimořádný dovoz</t>
  </si>
  <si>
    <t>10x1ml</t>
  </si>
  <si>
    <t>NATRIUM SALICYLICUM BIOTIKA</t>
  </si>
  <si>
    <t>INJ 10X10ML 10%</t>
  </si>
  <si>
    <t>NEODOLPASSE</t>
  </si>
  <si>
    <t>0,3MG/ML+0,12MG/ML INF SOL 10X250ML</t>
  </si>
  <si>
    <t>NEUROL 0.5</t>
  </si>
  <si>
    <t>POR TBL NOB30X0.5MG</t>
  </si>
  <si>
    <t>NEURONTIN 300MG</t>
  </si>
  <si>
    <t>CPS 50X300MG</t>
  </si>
  <si>
    <t>NEURONTIN 400MG</t>
  </si>
  <si>
    <t>POR CPS DUR 50X400MG</t>
  </si>
  <si>
    <t>NIMOTOP S</t>
  </si>
  <si>
    <t>POR TBL FLM 100X30MG</t>
  </si>
  <si>
    <t>NO-SPA</t>
  </si>
  <si>
    <t>POR TBL NOB 24X40MG</t>
  </si>
  <si>
    <t>PREGABALIN MYLAN</t>
  </si>
  <si>
    <t>75MG CPS DUR 14</t>
  </si>
  <si>
    <t>PRESTANCE 10 MG/10 MG</t>
  </si>
  <si>
    <t>PRESTARIUM NEO</t>
  </si>
  <si>
    <t>POR TBL FLM 90X5MG</t>
  </si>
  <si>
    <t>PRESTARIUM NEO COMBI 5mg/1,25mg</t>
  </si>
  <si>
    <t>RAMIPRIL H ACTAVIS</t>
  </si>
  <si>
    <t>5MG/25MG TBL NOB 50</t>
  </si>
  <si>
    <t>RANITAL</t>
  </si>
  <si>
    <t>TBL 30X150MG</t>
  </si>
  <si>
    <t>INF SOL 10X500ML PE</t>
  </si>
  <si>
    <t>RINGERUV ROZTOK BRAUN</t>
  </si>
  <si>
    <t>INF 10X500ML(LDPE)</t>
  </si>
  <si>
    <t>SIOFOR 850MG</t>
  </si>
  <si>
    <t>TBL FLM 60x850MG</t>
  </si>
  <si>
    <t>POR TBL FLM 100X100MG</t>
  </si>
  <si>
    <t>SOTAHEXAL 80</t>
  </si>
  <si>
    <t>POR TBL NOB 100X80MG</t>
  </si>
  <si>
    <t>STOPTUSSIN 40MG/ML+100MG/ML</t>
  </si>
  <si>
    <t>POR GTT SOL 50ML + PIP</t>
  </si>
  <si>
    <t>SUMATRIPTAN MYLAN 50 MG</t>
  </si>
  <si>
    <t>POR TBL FLM 6X50MG</t>
  </si>
  <si>
    <t>TELMISARTAN SANDOZ 80 MG</t>
  </si>
  <si>
    <t>POR TBL NOB 30X80MG</t>
  </si>
  <si>
    <t>TENAXUM</t>
  </si>
  <si>
    <t>TBL 30X1MG</t>
  </si>
  <si>
    <t>TBL 30X25MG</t>
  </si>
  <si>
    <t>TIMONIL RETARD</t>
  </si>
  <si>
    <t>TBL 50X300MG</t>
  </si>
  <si>
    <t>SUP 6X6.5MG</t>
  </si>
  <si>
    <t>TRUND 500 MG POTAHOVANÉ TABLETY</t>
  </si>
  <si>
    <t>POR TBL FLM 100X500MG</t>
  </si>
  <si>
    <t>VENTOLIN INHALER N</t>
  </si>
  <si>
    <t>INHSUSPSS200X100RG</t>
  </si>
  <si>
    <t>AMOKSIKLAV 1 G</t>
  </si>
  <si>
    <t>POR TBL FLM 21X1GM</t>
  </si>
  <si>
    <t>ARCHIFAR 1 G</t>
  </si>
  <si>
    <t>ENTIZOL</t>
  </si>
  <si>
    <t>TBL 20X250MG</t>
  </si>
  <si>
    <t>FUROLIN TABLETY</t>
  </si>
  <si>
    <t>OFLOXIN 200</t>
  </si>
  <si>
    <t>TBL OBD 10X200MG</t>
  </si>
  <si>
    <t>OPHTHALMO-FRAMYKOIN COMPOSITUM</t>
  </si>
  <si>
    <t>PROSTAPHLIN 1000MG</t>
  </si>
  <si>
    <t>INJ SIC 1X1000MG</t>
  </si>
  <si>
    <t>VANCOMYCIN MYLAN 500 MG</t>
  </si>
  <si>
    <t>INF PLV SOL 1X500MG</t>
  </si>
  <si>
    <t>BACLOFEN MEDUNA INTRATHECAL - mimořádný dovoz</t>
  </si>
  <si>
    <t>2MG/ML INF SOL 5X5ML</t>
  </si>
  <si>
    <t>BACLOFEN SINTETICA</t>
  </si>
  <si>
    <t>BETADINE</t>
  </si>
  <si>
    <t>UNG 1X20GM</t>
  </si>
  <si>
    <t>BETADINE - zelená</t>
  </si>
  <si>
    <t>LIQ 1X120ML</t>
  </si>
  <si>
    <t>ACC INJEKT</t>
  </si>
  <si>
    <t>INJ SOL 5X3ML/300MG</t>
  </si>
  <si>
    <t>Adaptér pro enterální sety 3v1</t>
  </si>
  <si>
    <t>POR TBL NOB 90X10MG</t>
  </si>
  <si>
    <t>AQUA PRO INJECTIONE ARDEAPHARMA</t>
  </si>
  <si>
    <t>INF 1X250ML</t>
  </si>
  <si>
    <t>AQUA PRO INJECTIONE BRAUN</t>
  </si>
  <si>
    <t>PAR LQF 20X100ML-PE</t>
  </si>
  <si>
    <t>ARGOFAN</t>
  </si>
  <si>
    <t>75MG TBL PRO 30</t>
  </si>
  <si>
    <t>TBL 15X100MG</t>
  </si>
  <si>
    <t>BACLOFEN</t>
  </si>
  <si>
    <t>TBL 50X10MG</t>
  </si>
  <si>
    <t>BETALOC</t>
  </si>
  <si>
    <t>1MG/ML INJ SOL 5X5ML</t>
  </si>
  <si>
    <t>200MG TBL PRO 100</t>
  </si>
  <si>
    <t>25MG TBL PRO 100</t>
  </si>
  <si>
    <t>BISOPROLOL MYLAN 10 MG</t>
  </si>
  <si>
    <t>POR TBL FLM 100X10MG</t>
  </si>
  <si>
    <t>BISOPROLOL MYLAN 2,5 MG</t>
  </si>
  <si>
    <t>2,5MG TBL FLM 30</t>
  </si>
  <si>
    <t>BRUMARE 1 MG/ML NOSNÍ SPREJ, ROZTOK</t>
  </si>
  <si>
    <t>NAS SPR SOL 1X10ML/10MG</t>
  </si>
  <si>
    <t>CALCIUM GLUCONICUM 10% B.BRAUN</t>
  </si>
  <si>
    <t>INJ SOL 20X10ML</t>
  </si>
  <si>
    <t>CERNEVIT</t>
  </si>
  <si>
    <t>INJ PLV SOL10X750MG</t>
  </si>
  <si>
    <t>CEZERA 5 MG</t>
  </si>
  <si>
    <t>CORDARONE</t>
  </si>
  <si>
    <t>INJ SOL 6X3ML/150MG</t>
  </si>
  <si>
    <t>POR TBL NOB60X200MG</t>
  </si>
  <si>
    <t>Delmar nosní sprej 50ml</t>
  </si>
  <si>
    <t>DEPAKINE</t>
  </si>
  <si>
    <t>INJ PSO LQF 4X4ML/400MG</t>
  </si>
  <si>
    <t>DEPAKINE CHRONO 300</t>
  </si>
  <si>
    <t>TBL RET 100X300MG</t>
  </si>
  <si>
    <t>DERMOVATE</t>
  </si>
  <si>
    <t>UNG 1X25GM 0.05%</t>
  </si>
  <si>
    <t>500MG TBL FLM 180(2X90)</t>
  </si>
  <si>
    <t>DEXDOR</t>
  </si>
  <si>
    <t>INF CNC SOL 4X10ML</t>
  </si>
  <si>
    <t>DICLOFENAC AL RETARD</t>
  </si>
  <si>
    <t>TBL OBD 50X100MG</t>
  </si>
  <si>
    <t>DICLOFENAC DUO PHARMASWISS 75 MG</t>
  </si>
  <si>
    <t>POR CPS RDR 30X75MG</t>
  </si>
  <si>
    <t>DICYNONE 250</t>
  </si>
  <si>
    <t>INJ SOL 4X2ML/250MG</t>
  </si>
  <si>
    <t>DIGOXIN 0.125 LECIVA</t>
  </si>
  <si>
    <t>TBL 30X0.125MG</t>
  </si>
  <si>
    <t>DILCEREN PRO INFUSIONE</t>
  </si>
  <si>
    <t>INF 1X50ML/10MG</t>
  </si>
  <si>
    <t>DORETA 75 MG/650 MG</t>
  </si>
  <si>
    <t>POR TBL FLM 90</t>
  </si>
  <si>
    <t>DUAC GEL</t>
  </si>
  <si>
    <t>DRM GEL 15 GM</t>
  </si>
  <si>
    <t>DZ OCTENISEPT drm. sol. 250 ml</t>
  </si>
  <si>
    <t>DRM SOL 1X250ML</t>
  </si>
  <si>
    <t>DZ PRONTORAL 250ML</t>
  </si>
  <si>
    <t>EBRANTIL 60 RETARD</t>
  </si>
  <si>
    <t>POR CPS PRO 50X60MG</t>
  </si>
  <si>
    <t>EBRANTIL I.V.50</t>
  </si>
  <si>
    <t>INJ SOL 5X10ML/50MG</t>
  </si>
  <si>
    <t>ENSURE PLUS ADVANCE JAHODOVÁ PŘÍCHUŤ</t>
  </si>
  <si>
    <t>POR SOL 4X220ML</t>
  </si>
  <si>
    <t>ENSURE PLUS ADVANCE KÁVOVÁ PŘÍCHUŤ</t>
  </si>
  <si>
    <t>EUCREAS 50 MG/1000 MG</t>
  </si>
  <si>
    <t>EXACYL</t>
  </si>
  <si>
    <t>INJ 5X5ML/500MG</t>
  </si>
  <si>
    <t>FORVEL 0,4MG/ML</t>
  </si>
  <si>
    <t>INJ/INF SOL 10X1ML</t>
  </si>
  <si>
    <t>TBL 100X40MG</t>
  </si>
  <si>
    <t>FUROSEMID ACCORD</t>
  </si>
  <si>
    <t>10MG/ML INJ/INF SOL 10X2ML</t>
  </si>
  <si>
    <t>FUROSEMID BIOTIKA FORTE</t>
  </si>
  <si>
    <t>INJ 10X10ML/125MG</t>
  </si>
  <si>
    <t>GERATAM 1200</t>
  </si>
  <si>
    <t>TBL OBD 100X1200MG</t>
  </si>
  <si>
    <t>INF SOL 20X100ML-PE</t>
  </si>
  <si>
    <t>GUTRON 5MG</t>
  </si>
  <si>
    <t>TBL 50X5MG</t>
  </si>
  <si>
    <t>HEPARIN LECIVA</t>
  </si>
  <si>
    <t>INJ 1X10ML/50KU</t>
  </si>
  <si>
    <t>HUMULIN N 100 M.J./ML</t>
  </si>
  <si>
    <t>HYLAK FORTE</t>
  </si>
  <si>
    <t>POR SOL 100ML</t>
  </si>
  <si>
    <t>INF SOL 10X1000MLPLAH</t>
  </si>
  <si>
    <t>CHLORID SODNÝ 10% BRAUN</t>
  </si>
  <si>
    <t>INF CNC SOL 20X10ML</t>
  </si>
  <si>
    <t>IBALGIN KRÉM 100G</t>
  </si>
  <si>
    <t>DRM CRM 1X100GM</t>
  </si>
  <si>
    <t>IMAZOL KRÉMPASTA</t>
  </si>
  <si>
    <t>10MG/G DRM PST 1X30G</t>
  </si>
  <si>
    <t>IMAZOL PLUS</t>
  </si>
  <si>
    <t>10MG/G+2,5MG/G CRM 30G</t>
  </si>
  <si>
    <t>INDOMETACIN 100 BERLIN-CHEMIE</t>
  </si>
  <si>
    <t>SUP 10X100MG</t>
  </si>
  <si>
    <t>JOX SPR 30ML</t>
  </si>
  <si>
    <t>KALIUMCHLORID 7.45% BRAUN</t>
  </si>
  <si>
    <t>INF CNC SOL 20X100ML</t>
  </si>
  <si>
    <t>KALNORMIN</t>
  </si>
  <si>
    <t>POR TBL PRO 30X1GM</t>
  </si>
  <si>
    <t>INJ 5X1ML/10MG</t>
  </si>
  <si>
    <t>KEPPRA 100 MG/ML</t>
  </si>
  <si>
    <t>INF CNC SOL 10X5ML II</t>
  </si>
  <si>
    <t>KL AQUA PURIF. KUL,FAG 5 kg</t>
  </si>
  <si>
    <t>KL BENZINUM 900ml/ 600g</t>
  </si>
  <si>
    <t>KL ETHANOLUM 70% 800 g</t>
  </si>
  <si>
    <t>KL ONDREJ. MAST FAGRON 500 g</t>
  </si>
  <si>
    <t>KL SOL.NOVIKOV 10G</t>
  </si>
  <si>
    <t>Klysma salinické 10x135ml</t>
  </si>
  <si>
    <t>3MG TBL NOB 28</t>
  </si>
  <si>
    <t>LOZAP 50 ZENTIVA</t>
  </si>
  <si>
    <t>POR TBL FLM 30X50MG</t>
  </si>
  <si>
    <t>MACMIROR</t>
  </si>
  <si>
    <t>TBL OBD 20X200MG</t>
  </si>
  <si>
    <t>MAXITROL</t>
  </si>
  <si>
    <t>OPH GTT SUS 1X5ML</t>
  </si>
  <si>
    <t>OPH UNG 3,5G</t>
  </si>
  <si>
    <t>MIDAZOLAM ACCORD 5 MG/ML</t>
  </si>
  <si>
    <t>INJ+INF SOL 10X3MLX5MG/ML</t>
  </si>
  <si>
    <t>MIDAZOLAM B. BRAUN</t>
  </si>
  <si>
    <t>5MG/ML INJ+INF+RCT SOL 10X3ML(SKLO)</t>
  </si>
  <si>
    <t>MILGAMMA N</t>
  </si>
  <si>
    <t>INJ 5X2ML</t>
  </si>
  <si>
    <t>MINIRIN MELT 60 MCG</t>
  </si>
  <si>
    <t>POR LYO 30X60RG</t>
  </si>
  <si>
    <t>MONOPRIL 20 MG</t>
  </si>
  <si>
    <t>POR TBL NOB 28X20MG</t>
  </si>
  <si>
    <t>MORPHIN BIOTIKA 1%</t>
  </si>
  <si>
    <t>INJ 10X2ML/20MG</t>
  </si>
  <si>
    <t>MUCOSOLVAN LONG EFFECT</t>
  </si>
  <si>
    <t>75MG CPS PRO 20</t>
  </si>
  <si>
    <t>NASIVIN SENSITIVE 0,05%</t>
  </si>
  <si>
    <t>NAS SPR SOL 1X10ML/5MG</t>
  </si>
  <si>
    <t>NATRIUM CHLORATUM BIOTIKA ISOT.</t>
  </si>
  <si>
    <t>INJ 10X10ML</t>
  </si>
  <si>
    <t>INF 10X250ML</t>
  </si>
  <si>
    <t>NITRO POHL</t>
  </si>
  <si>
    <t>INF SOL 1X50ML/50MG</t>
  </si>
  <si>
    <t>NITRO POHL INFUS.</t>
  </si>
  <si>
    <t>INF 10X10ML/10MG</t>
  </si>
  <si>
    <t>Nitroprussiat Fides 1x50mg-MIMOŘÁDNÝ DOVOZ!!</t>
  </si>
  <si>
    <t>INF. PLV. SOL 1x50mg</t>
  </si>
  <si>
    <t>NORADRENALIN LÉČIVA</t>
  </si>
  <si>
    <t>IVN INF CNC SOL 5X5ML</t>
  </si>
  <si>
    <t>OLYNTH 0.1%</t>
  </si>
  <si>
    <t>NAS SPR SOL 1X10ML</t>
  </si>
  <si>
    <t>ONDANSETRON B. BRAUN 2 MG/ML</t>
  </si>
  <si>
    <t>INJ SOL 20X4ML/8MG LDPE</t>
  </si>
  <si>
    <t>OXYPHYLLIN</t>
  </si>
  <si>
    <t>TBL 50X100MG</t>
  </si>
  <si>
    <t>PARALEN 500 SUP</t>
  </si>
  <si>
    <t>500MG SUP 5</t>
  </si>
  <si>
    <t>PEROXID VODÍKU 3% COO</t>
  </si>
  <si>
    <t>DRM SOL 1X100ML 3%</t>
  </si>
  <si>
    <t>PRESTARIUM NEO FORTE</t>
  </si>
  <si>
    <t>POR TBL FLM 30X10MG</t>
  </si>
  <si>
    <t>PROPOFOL 1% MCT/LCT FRESENIUS</t>
  </si>
  <si>
    <t>INJ EML 10X100ML</t>
  </si>
  <si>
    <t>PROTAMIN MEDA AMPULLEN</t>
  </si>
  <si>
    <t>1000IU/ML INJ SOL 5X5ML</t>
  </si>
  <si>
    <t>QUETIAPINE POLPHARMA 25 MG POTAHOVANÉ TABLETY</t>
  </si>
  <si>
    <t>POR TBL FLM 30X25MG</t>
  </si>
  <si>
    <t>REASEC</t>
  </si>
  <si>
    <t>TBL 20X2.5MG</t>
  </si>
  <si>
    <t>Recugel oční gel 10g</t>
  </si>
  <si>
    <t>RISENDROS 35 MG</t>
  </si>
  <si>
    <t>POR TBL FLM 12X35MG</t>
  </si>
  <si>
    <t>RIVOTRIL 0.5 MG</t>
  </si>
  <si>
    <t>TBL 50X0.5MG</t>
  </si>
  <si>
    <t>SINUPRET</t>
  </si>
  <si>
    <t>TBL OBD 50</t>
  </si>
  <si>
    <t>SIOFOR 850</t>
  </si>
  <si>
    <t xml:space="preserve">POR TBL FLM 120X850MG </t>
  </si>
  <si>
    <t>INJ SIC 1X1GM+16ML</t>
  </si>
  <si>
    <t>STACYL 100 MG ENTEROSOLVENTNÍ TABLETY</t>
  </si>
  <si>
    <t>POR TBL ENT 100X100MG I</t>
  </si>
  <si>
    <t>SUFENTANIL TORREX 50 MCG/ML</t>
  </si>
  <si>
    <t>INJ SOL 5X5ML/250RG</t>
  </si>
  <si>
    <t>SUXAMETHONIUM CHLORID VUAB 100MG</t>
  </si>
  <si>
    <t>INJ/INF PLV SOL 1x100MG</t>
  </si>
  <si>
    <t>SYNTOSTIGMIN</t>
  </si>
  <si>
    <t>TANTUM VERDE</t>
  </si>
  <si>
    <t>1,5MG/ML GGR 120ML</t>
  </si>
  <si>
    <t>1,5MG/ML GGR 240 ML</t>
  </si>
  <si>
    <t>TELMISARTAN-RATIOPHARM 80 MG</t>
  </si>
  <si>
    <t>POR TBL NOB 98X80MG</t>
  </si>
  <si>
    <t>TEZEO 40 MG</t>
  </si>
  <si>
    <t>POR TBL NOB 28X40MG</t>
  </si>
  <si>
    <t>THIAMIN LECIVA</t>
  </si>
  <si>
    <t>INJ 10X2ML/100MG</t>
  </si>
  <si>
    <t>THIOPENTAL MEDIPHA</t>
  </si>
  <si>
    <t>500MG INJ PLV SOL 1</t>
  </si>
  <si>
    <t>THYROZOL 10</t>
  </si>
  <si>
    <t>TBL OBD 50X10MG</t>
  </si>
  <si>
    <t>INJ SOL 12X2ML/100MG</t>
  </si>
  <si>
    <t>TISERCIN</t>
  </si>
  <si>
    <t>TBL OBD 50X25MG</t>
  </si>
  <si>
    <t>TOBRADEX</t>
  </si>
  <si>
    <t>3MG/ML+1MG/ML OPH GTT SUS 1X5ML</t>
  </si>
  <si>
    <t>TONANDA 8 MG/5 MG/2,5 MG</t>
  </si>
  <si>
    <t>TRACUTIL</t>
  </si>
  <si>
    <t>INF 5X10ML</t>
  </si>
  <si>
    <t>TRANSMETIL 500 MG TABLETY</t>
  </si>
  <si>
    <t>POR TBL ENT 10X500MG</t>
  </si>
  <si>
    <t>TRIPLIXAM 10 MG/2,5 MG/10 MG</t>
  </si>
  <si>
    <t>TRIPLIXAM 10 MG/2,5 MG/5 MG</t>
  </si>
  <si>
    <t>TRIPLIXAM 5 MG/1,25 MG/10 MG</t>
  </si>
  <si>
    <t>TRIPLIXAM 5 MG/1,25 MG/5 MG</t>
  </si>
  <si>
    <t>TRITACE 2,5 MG</t>
  </si>
  <si>
    <t>POR TBL NOB 20X2.5MG</t>
  </si>
  <si>
    <t>VENTER</t>
  </si>
  <si>
    <t>TBL 50X1GM</t>
  </si>
  <si>
    <t>VIANT</t>
  </si>
  <si>
    <t>INF PLV SOL 10</t>
  </si>
  <si>
    <t>VIDISIC</t>
  </si>
  <si>
    <t>GEL OPH 3X10GM</t>
  </si>
  <si>
    <t>VITAMIN B12 LECIVA 1000RG</t>
  </si>
  <si>
    <t>INJ 5X1ML/1000RG</t>
  </si>
  <si>
    <t>VITAMIN B12 LECIVA 300RG</t>
  </si>
  <si>
    <t>INJ 5X1ML/300RG</t>
  </si>
  <si>
    <t>VOLUVEN  6%</t>
  </si>
  <si>
    <t>INF SOL 20X500MLVAK+P</t>
  </si>
  <si>
    <t>POR TBL FLM 20X10MG</t>
  </si>
  <si>
    <t>ZYLLT 75 MG</t>
  </si>
  <si>
    <t>POR TBL FLM 56X75MG</t>
  </si>
  <si>
    <t>POR TBL FLM 28X75MG</t>
  </si>
  <si>
    <t>léky - parenterální výživa (LEK)</t>
  </si>
  <si>
    <t>NUTRIFLEX LIPID PERI</t>
  </si>
  <si>
    <t>INF EML 5X2500ML</t>
  </si>
  <si>
    <t>NUTRIFLEX LIPID PLUS 38/120</t>
  </si>
  <si>
    <t>INF EML 5X1875ML</t>
  </si>
  <si>
    <t>NUTRIFLEX OMEGA SPECIAL</t>
  </si>
  <si>
    <t>INF EML 5X625ML</t>
  </si>
  <si>
    <t>NUTRIFLEX OMEGA SPECIAL 56/144</t>
  </si>
  <si>
    <t>NUTRIFLEX OMEGA SPECIAL BEZ ELEKTROLYTŮ</t>
  </si>
  <si>
    <t>NUTRIFLEX PERI</t>
  </si>
  <si>
    <t>INF SOL 5X2000ML</t>
  </si>
  <si>
    <t>OLIMEL N9</t>
  </si>
  <si>
    <t>INF EML4X2000ML</t>
  </si>
  <si>
    <t>léky - enterální výživa (LEK)</t>
  </si>
  <si>
    <t>ENSURE PLUS ADVANCE BANÁNOVÁ PŘÍCHUŤ</t>
  </si>
  <si>
    <t>ENSURE PLUS ADVANCE ČOKOLÁDOVÁ PŘÍCHUŤ</t>
  </si>
  <si>
    <t>ENSURE PLUS ADVANCE VANILKA</t>
  </si>
  <si>
    <t>JEVITY PLUS HP</t>
  </si>
  <si>
    <t>POR SOL 1X500ML</t>
  </si>
  <si>
    <t>NEPRO HP 500ml vanilková</t>
  </si>
  <si>
    <t>OSMOLITE</t>
  </si>
  <si>
    <t>OXEPA</t>
  </si>
  <si>
    <t>PULMOCARE 500 ML PŘÍCHUŤ VANILKA</t>
  </si>
  <si>
    <t>léky - krev.deriváty ZUL (TO)</t>
  </si>
  <si>
    <t>HAEMOCOMPLETTAN P</t>
  </si>
  <si>
    <t>20MG/ML INJ/INF PLV SOL 1X1000MG</t>
  </si>
  <si>
    <t>OCPLEX</t>
  </si>
  <si>
    <t>500IU INF PSO LQF 1+1X20ML</t>
  </si>
  <si>
    <t>1000IU INF PSO LQF 1+1X40ML</t>
  </si>
  <si>
    <t>OCTAPLAS LG</t>
  </si>
  <si>
    <t>45-70MG/ML INF SOL 1X200ML</t>
  </si>
  <si>
    <t>BISEPTOL 120</t>
  </si>
  <si>
    <t>TBL 20X120MG</t>
  </si>
  <si>
    <t>CEFTAZIDIM KABI 1 GM</t>
  </si>
  <si>
    <t>INJ PLV SOL 10X1GM</t>
  </si>
  <si>
    <t>CEFTAZIDIM KABI 2 GM</t>
  </si>
  <si>
    <t>INJ+INF PLV SOL 10X2GM</t>
  </si>
  <si>
    <t>COLOMYCIN INJEKCE 1 000 000 MJ</t>
  </si>
  <si>
    <t>1000000IU INJ PLV SOL/SOL NEB 10X1MIU</t>
  </si>
  <si>
    <t>GENTAMICIN B.BRAUN INF SOL 240MG</t>
  </si>
  <si>
    <t>3MG/ML 20X80ML</t>
  </si>
  <si>
    <t>KLACID 500</t>
  </si>
  <si>
    <t>POR TBL FLM 14X500MG</t>
  </si>
  <si>
    <t>KLACID I.V.</t>
  </si>
  <si>
    <t>OFLOXIN INF</t>
  </si>
  <si>
    <t>INF SOL 10X100ML</t>
  </si>
  <si>
    <t>PIPERACILLIN/TAZOBACTAM KABI 4 G/0,5 G</t>
  </si>
  <si>
    <t>INF PLV SOL 10X4.5GM</t>
  </si>
  <si>
    <t>TOBREX</t>
  </si>
  <si>
    <t>GTT OPH 5ML 3MG/1ML</t>
  </si>
  <si>
    <t>3MG/G OPH UNG 3,5G</t>
  </si>
  <si>
    <t>VANCOMYCIN MYLAN 1000 MG</t>
  </si>
  <si>
    <t>INF PLV SOL 1X1GM</t>
  </si>
  <si>
    <t>ZYVOXID</t>
  </si>
  <si>
    <t>INF SOL 10X300ML</t>
  </si>
  <si>
    <t>léky - antimykotika (LEK)</t>
  </si>
  <si>
    <t>DIFLUCAN 100 MG</t>
  </si>
  <si>
    <t>POR CPS DUR 28X100MG</t>
  </si>
  <si>
    <t>FLUCONAZOL KABI 2 MG/ML</t>
  </si>
  <si>
    <t>INF SOL 10X200ML/400MG</t>
  </si>
  <si>
    <t>INF SOL 10X100ML/200MG</t>
  </si>
  <si>
    <t>BUPIVACAINE ACCORD</t>
  </si>
  <si>
    <t>5MG/ML INJ SOL 1X20ML</t>
  </si>
  <si>
    <t>FYZIOLOGICKÝ ROZTOK VIAFLO</t>
  </si>
  <si>
    <t>INF SOL 10X1000ML</t>
  </si>
  <si>
    <t>IR  NaCl 0,9% 5000 ml vak Bieffe</t>
  </si>
  <si>
    <t>for irrig. 1x5000 ml 15%</t>
  </si>
  <si>
    <t>KL ELIXÍR NA OPTIKU</t>
  </si>
  <si>
    <t>KL ETHANOLUM BENZ.DENAT. 900 ml / 720g/</t>
  </si>
  <si>
    <t>KL ETHER LÉKOPISNÝ 1000 ml Fagron, Kulich</t>
  </si>
  <si>
    <t>UN 1155</t>
  </si>
  <si>
    <t>KL PRIPRAVEK</t>
  </si>
  <si>
    <t>KL SOL.HYD.PEROX.3% 100G</t>
  </si>
  <si>
    <t>KL SOL.IODI SPIR.DIL. 800 g</t>
  </si>
  <si>
    <t>KL VASELINUM ALBUM STERILNI,  10G</t>
  </si>
  <si>
    <t>KL VASELINUM ALBUM STERILNI, 20G</t>
  </si>
  <si>
    <t>MARCAINE 0.5%</t>
  </si>
  <si>
    <t>5MG/ML INJ SOL 5X20ML</t>
  </si>
  <si>
    <t>RINGERŮV ROZTOK VIAFLO</t>
  </si>
  <si>
    <t>LIQ 10ML 0.05%</t>
  </si>
  <si>
    <t>TACHOSIL</t>
  </si>
  <si>
    <t>DRM SPO 3.0X2.5CM</t>
  </si>
  <si>
    <t>TISSEEL (FROZ)</t>
  </si>
  <si>
    <t>EPL GKU SOL 1X2ML</t>
  </si>
  <si>
    <t>EPL GKU SOL 1X4ML</t>
  </si>
  <si>
    <t>Verdye 5mg/1ml inj - MIMOŘÁDNÝ DOVOZ!</t>
  </si>
  <si>
    <t>5x25mg</t>
  </si>
  <si>
    <t>léky - RTG diagnostika ZUL (LEK)</t>
  </si>
  <si>
    <t>GLIOLAN 30 MG/ML</t>
  </si>
  <si>
    <t>POR PLV SOL 1X1,5GMX30MG/ML</t>
  </si>
  <si>
    <t>0612 - NCHIR: lůžkové oddělení 36A</t>
  </si>
  <si>
    <t>0611 - NCHIR: lůžkové oddělení 34</t>
  </si>
  <si>
    <t>0621 - NCHIR: ambulance</t>
  </si>
  <si>
    <t>0631 - NCHIR: JIP</t>
  </si>
  <si>
    <t>A02BA02 - RANITIDIN</t>
  </si>
  <si>
    <t>A02BC02 - PANTOPRAZOL</t>
  </si>
  <si>
    <t>A04AA01 - ONDANSETRON</t>
  </si>
  <si>
    <t>A07DA - ANTIPROPULZIVA</t>
  </si>
  <si>
    <t>A10BA02 - METFORMIN</t>
  </si>
  <si>
    <t>B01AB06 - NADROPARIN</t>
  </si>
  <si>
    <t>B01AC04 - KLOPIDOGREL</t>
  </si>
  <si>
    <t>C01BD01 - AMIODARON</t>
  </si>
  <si>
    <t>C03CA01 - FUROSEMID</t>
  </si>
  <si>
    <t>C05BA01 - ORGANO-HEPARINOID</t>
  </si>
  <si>
    <t>C07AB02 - METOPROLOL</t>
  </si>
  <si>
    <t>C07AB03 - ATENOLOL</t>
  </si>
  <si>
    <t>C07AB05 - BETAXOLOL</t>
  </si>
  <si>
    <t>C07AB07 - BISOPROLOL</t>
  </si>
  <si>
    <t>C08CA01 - AMLODIPIN</t>
  </si>
  <si>
    <t>C08CA13 - LERKANIDIPIN</t>
  </si>
  <si>
    <t>C09AA04 - PERINDOPRIL</t>
  </si>
  <si>
    <t>C09AA05 - RAMIPRIL</t>
  </si>
  <si>
    <t>C09AA09 - FOSINOPRIL</t>
  </si>
  <si>
    <t>C09BB04 - PERINDOPRIL A AMLODIPIN</t>
  </si>
  <si>
    <t>C09CA01 - LOSARTAN</t>
  </si>
  <si>
    <t>C09CA07 - TELMISARTAN</t>
  </si>
  <si>
    <t>C09DA07 - TELMISARTAN A DIURETIKA</t>
  </si>
  <si>
    <t>C10AA05 - ATORVASTATIN</t>
  </si>
  <si>
    <t>C10AB05 - FENOFIBRÁT</t>
  </si>
  <si>
    <t>H02AB04 - METHYLPREDNISOLON</t>
  </si>
  <si>
    <t>H02AB09 - HYDROKORTISON</t>
  </si>
  <si>
    <t>J01AA12 - TIGECYKLIN</t>
  </si>
  <si>
    <t>J01DD01 - CEFOTAXIM</t>
  </si>
  <si>
    <t>J01DH02 - MEROPENEM</t>
  </si>
  <si>
    <t>J01FF01 - KLINDAMYCIN</t>
  </si>
  <si>
    <t>J01XA01 - VANKOMYCIN</t>
  </si>
  <si>
    <t>J01XD01 - METRONIDAZOL</t>
  </si>
  <si>
    <t>J01XX08 - LINEZOLID</t>
  </si>
  <si>
    <t>J02AC01 - FLUKONAZOL</t>
  </si>
  <si>
    <t>M04AA01 - ALOPURINOL</t>
  </si>
  <si>
    <t>N01AF03 - THIOPENTAL</t>
  </si>
  <si>
    <t>N01AX10 - PROPOFOL</t>
  </si>
  <si>
    <t>N02BB02 - SODNÁ SŮL METAMIZOLU</t>
  </si>
  <si>
    <t>N02BE01 - PARACETAMOL</t>
  </si>
  <si>
    <t>N03AG01 - KYSELINA VALPROOVÁ</t>
  </si>
  <si>
    <t>N03AX14 - LEVETIRACETAM</t>
  </si>
  <si>
    <t>N03AX16 - PREGABALIN</t>
  </si>
  <si>
    <t>N05AH04 - KVETIAPIN</t>
  </si>
  <si>
    <t>N05BA12 - ALPRAZOLAM</t>
  </si>
  <si>
    <t>N05CD08 - MIDAZOLAM</t>
  </si>
  <si>
    <t>N05CF02 - ZOLPIDEM</t>
  </si>
  <si>
    <t>N06BX18 - VINPOCETIN</t>
  </si>
  <si>
    <t>N07CA01 - BETAHISTIN</t>
  </si>
  <si>
    <t>R03AC02 - SALBUTAMOL</t>
  </si>
  <si>
    <t>R05CB06 - AMBROXOL</t>
  </si>
  <si>
    <t>M05BA07 - KYSELINA RISEDRONOVÁ</t>
  </si>
  <si>
    <t>C09BX01 - PERINDOPRIL, AMLODIPIN A INDAPAMID</t>
  </si>
  <si>
    <t>N02AJ13 - TRAMADOL A PARACETAMOL</t>
  </si>
  <si>
    <t>N02AJ06 - KODEIN A PARACETAMOL</t>
  </si>
  <si>
    <t>N01AH03 - SUFENTANIL</t>
  </si>
  <si>
    <t>J01CR02 - AMOXICILIN A  INHIBITOR BETA-LAKTAMASY</t>
  </si>
  <si>
    <t>J01CR05 - PIPERACILIN A  INHIBITOR BETA-LAKTAMASY</t>
  </si>
  <si>
    <t>H03AA01 - SODNÁ SŮL LEVOTHYROXINU</t>
  </si>
  <si>
    <t>A02BC02</t>
  </si>
  <si>
    <t>214435</t>
  </si>
  <si>
    <t>CONTROLOC</t>
  </si>
  <si>
    <t>20MG TBL ENT 100</t>
  </si>
  <si>
    <t>B01AB06</t>
  </si>
  <si>
    <t>213477</t>
  </si>
  <si>
    <t>9500IU/ML INJ SOL 10X5ML</t>
  </si>
  <si>
    <t>C07AB07</t>
  </si>
  <si>
    <t>158692</t>
  </si>
  <si>
    <t>BISOPROLOL MYLAN</t>
  </si>
  <si>
    <t>5MG TBL FLM 30</t>
  </si>
  <si>
    <t>C09AA05</t>
  </si>
  <si>
    <t>56981</t>
  </si>
  <si>
    <t>TRITACE</t>
  </si>
  <si>
    <t>5MG TBL NOB 30</t>
  </si>
  <si>
    <t>C09DA07</t>
  </si>
  <si>
    <t>189664</t>
  </si>
  <si>
    <t>TELMISARTAN/HYDROCHLOROTHIAZID SANDOZ</t>
  </si>
  <si>
    <t>80MG/12,5MG TBL FLM 100</t>
  </si>
  <si>
    <t>C10AA05</t>
  </si>
  <si>
    <t>50316</t>
  </si>
  <si>
    <t>TULIP</t>
  </si>
  <si>
    <t>20MG TBL FLM 30X1</t>
  </si>
  <si>
    <t>C10AB05</t>
  </si>
  <si>
    <t>207098</t>
  </si>
  <si>
    <t>H02AB04</t>
  </si>
  <si>
    <t>90044</t>
  </si>
  <si>
    <t>40MG/ML INJ SUS 1X1ML</t>
  </si>
  <si>
    <t>9709</t>
  </si>
  <si>
    <t>40MG/ML INJ PSO LQF 40MG+1ML</t>
  </si>
  <si>
    <t>H02AB09</t>
  </si>
  <si>
    <t>216572</t>
  </si>
  <si>
    <t>HYDROCORTISON VUAB</t>
  </si>
  <si>
    <t>100MG INJ PLV SOL 1 II</t>
  </si>
  <si>
    <t>216670</t>
  </si>
  <si>
    <t>HYDROCORTISON VALEANT</t>
  </si>
  <si>
    <t>100MG INJ PLV SOL 1X10</t>
  </si>
  <si>
    <t>J01AA12</t>
  </si>
  <si>
    <t>26127</t>
  </si>
  <si>
    <t>TYGACIL</t>
  </si>
  <si>
    <t>50MG INF PLV SOL 10</t>
  </si>
  <si>
    <t>J01CR02</t>
  </si>
  <si>
    <t>5951</t>
  </si>
  <si>
    <t>875MG/125MG TBL FLM 14</t>
  </si>
  <si>
    <t>J01DD01</t>
  </si>
  <si>
    <t>201030</t>
  </si>
  <si>
    <t>SEFOTAK</t>
  </si>
  <si>
    <t>1G INJ/INF PLV SOL 1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</si>
  <si>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</si>
  <si>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</si>
  <si>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</si>
  <si>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</si>
  <si>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</si>
  <si>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</si>
  <si>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J01XD01</t>
  </si>
  <si>
    <t>11592</t>
  </si>
  <si>
    <t>METRONIDAZOL B. BRAUN</t>
  </si>
  <si>
    <t>5MG/ML INF SOL 10X100ML</t>
  </si>
  <si>
    <t>M04AA01</t>
  </si>
  <si>
    <t>127260</t>
  </si>
  <si>
    <t>N02AJ06</t>
  </si>
  <si>
    <t>109799</t>
  </si>
  <si>
    <t>500MG/30MG TBL NOB 30</t>
  </si>
  <si>
    <t>N02AJ13</t>
  </si>
  <si>
    <t>201290</t>
  </si>
  <si>
    <t>MEDRACET</t>
  </si>
  <si>
    <t>37,5MG/325MG TBL NOB 30</t>
  </si>
  <si>
    <t>N02BB02</t>
  </si>
  <si>
    <t>216736</t>
  </si>
  <si>
    <t>55823</t>
  </si>
  <si>
    <t>55824</t>
  </si>
  <si>
    <t>500MG/ML INJ SOL 5X5ML</t>
  </si>
  <si>
    <t>7981</t>
  </si>
  <si>
    <t>500MG/ML INJ SOL 10X2ML</t>
  </si>
  <si>
    <t>N02BE01</t>
  </si>
  <si>
    <t>157875</t>
  </si>
  <si>
    <t>PARACETAMOL KABI</t>
  </si>
  <si>
    <t>10MG/ML INF SOL 10X100ML</t>
  </si>
  <si>
    <t>N03AG01</t>
  </si>
  <si>
    <t>44997</t>
  </si>
  <si>
    <t>DEPAKINE CHRONO 500 MG SÉCABLE</t>
  </si>
  <si>
    <t>500MG TBL RET 100</t>
  </si>
  <si>
    <t>N05BA12</t>
  </si>
  <si>
    <t>91788</t>
  </si>
  <si>
    <t>NEUROL</t>
  </si>
  <si>
    <t>0,25MG TBL NOB 30</t>
  </si>
  <si>
    <t>N05CF02</t>
  </si>
  <si>
    <t>146899</t>
  </si>
  <si>
    <t>10MG TBL FLM 50</t>
  </si>
  <si>
    <t>N06BX18</t>
  </si>
  <si>
    <t>10252</t>
  </si>
  <si>
    <t>10MG TBL NOB 30</t>
  </si>
  <si>
    <t>A02BA02</t>
  </si>
  <si>
    <t>91280</t>
  </si>
  <si>
    <t>150MG TBL FLM 30</t>
  </si>
  <si>
    <t>214427</t>
  </si>
  <si>
    <t>40MG INJ PLV SOL 1</t>
  </si>
  <si>
    <t>C03CA01</t>
  </si>
  <si>
    <t>56804</t>
  </si>
  <si>
    <t>40MG TBL NOB 50</t>
  </si>
  <si>
    <t>C05BA01</t>
  </si>
  <si>
    <t>100308</t>
  </si>
  <si>
    <t>300MG/100G CRM 40G</t>
  </si>
  <si>
    <t>100311</t>
  </si>
  <si>
    <t>445MG/100G CRM 40G</t>
  </si>
  <si>
    <t>C07AB02</t>
  </si>
  <si>
    <t>49941</t>
  </si>
  <si>
    <t>C07AB03</t>
  </si>
  <si>
    <t>42511</t>
  </si>
  <si>
    <t>C07AB05</t>
  </si>
  <si>
    <t>49909</t>
  </si>
  <si>
    <t>LOKREN</t>
  </si>
  <si>
    <t>20MG TBL FLM 28</t>
  </si>
  <si>
    <t>C08CA01</t>
  </si>
  <si>
    <t>2954</t>
  </si>
  <si>
    <t>AGEN</t>
  </si>
  <si>
    <t>C08CA13</t>
  </si>
  <si>
    <t>169654</t>
  </si>
  <si>
    <t>KAPIDIN</t>
  </si>
  <si>
    <t>20MG TBL FLM 30 II</t>
  </si>
  <si>
    <t>C09AA04</t>
  </si>
  <si>
    <t>101205</t>
  </si>
  <si>
    <t>101211</t>
  </si>
  <si>
    <t>5MG TBL FLM 90(3X30)</t>
  </si>
  <si>
    <t>C09BB04</t>
  </si>
  <si>
    <t>124129</t>
  </si>
  <si>
    <t>PRESTANCE</t>
  </si>
  <si>
    <t>10MG/10MG TBL NOB 30</t>
  </si>
  <si>
    <t>C09CA07</t>
  </si>
  <si>
    <t>158191</t>
  </si>
  <si>
    <t>TELMISARTAN SANDOZ</t>
  </si>
  <si>
    <t>80MG TBL NOB 30</t>
  </si>
  <si>
    <t>H03AA01</t>
  </si>
  <si>
    <t>187425</t>
  </si>
  <si>
    <t>LETROX</t>
  </si>
  <si>
    <t>50MCG TBL NOB 100</t>
  </si>
  <si>
    <t>69189</t>
  </si>
  <si>
    <t>EUTHYROX</t>
  </si>
  <si>
    <t>50MCG TBL NOB 100 II</t>
  </si>
  <si>
    <t>203097</t>
  </si>
  <si>
    <t>875MG/125MG TBL FLM 21</t>
  </si>
  <si>
    <t>J01DH02</t>
  </si>
  <si>
    <t>183817</t>
  </si>
  <si>
    <t>ARCHIFAR</t>
  </si>
  <si>
    <t>1G INJ/INF PLV SOL 10</t>
  </si>
  <si>
    <t>J01XA01</t>
  </si>
  <si>
    <t>166265</t>
  </si>
  <si>
    <t>VANCOMYCIN MYLAN</t>
  </si>
  <si>
    <t>500MG INF PLV SOL 1</t>
  </si>
  <si>
    <t>N03AX14</t>
  </si>
  <si>
    <t>174700</t>
  </si>
  <si>
    <t>TRUND</t>
  </si>
  <si>
    <t>500MG TBL FLM 100</t>
  </si>
  <si>
    <t>N03AX16</t>
  </si>
  <si>
    <t>210703</t>
  </si>
  <si>
    <t>6618</t>
  </si>
  <si>
    <t>0,5MG TBL NOB 30</t>
  </si>
  <si>
    <t>N07CA01</t>
  </si>
  <si>
    <t>215559</t>
  </si>
  <si>
    <t>R03AC02</t>
  </si>
  <si>
    <t>31934</t>
  </si>
  <si>
    <t>100MCG/DÁV INH SUS PSS 200DÁV</t>
  </si>
  <si>
    <t>A04AA01</t>
  </si>
  <si>
    <t>187607</t>
  </si>
  <si>
    <t>ONDANSETRON B. BRAUN</t>
  </si>
  <si>
    <t>2MG/ML INJ SOL 20X4ML II</t>
  </si>
  <si>
    <t>A07DA</t>
  </si>
  <si>
    <t>30652</t>
  </si>
  <si>
    <t>2,5MG/0,025MG TBL NOB 20</t>
  </si>
  <si>
    <t>A10BA02</t>
  </si>
  <si>
    <t>208206</t>
  </si>
  <si>
    <t>SIOFOR</t>
  </si>
  <si>
    <t>850MG TBL FLM 120 II</t>
  </si>
  <si>
    <t>B01AC04</t>
  </si>
  <si>
    <t>149480</t>
  </si>
  <si>
    <t>ZYLLT</t>
  </si>
  <si>
    <t>75MG TBL FLM 28</t>
  </si>
  <si>
    <t>149483</t>
  </si>
  <si>
    <t>75MG TBL FLM 56</t>
  </si>
  <si>
    <t>C01BD01</t>
  </si>
  <si>
    <t>107938</t>
  </si>
  <si>
    <t>150MG/3ML INJ SOL 6X3ML</t>
  </si>
  <si>
    <t>13768</t>
  </si>
  <si>
    <t>200MG TBL NOB 60</t>
  </si>
  <si>
    <t>214036</t>
  </si>
  <si>
    <t>56805</t>
  </si>
  <si>
    <t>40MG TBL NOB 100</t>
  </si>
  <si>
    <t>83974</t>
  </si>
  <si>
    <t>158673</t>
  </si>
  <si>
    <t>158716</t>
  </si>
  <si>
    <t>10MG TBL FLM 100</t>
  </si>
  <si>
    <t>15379</t>
  </si>
  <si>
    <t>10MG TBL NOB 90</t>
  </si>
  <si>
    <t>101227</t>
  </si>
  <si>
    <t>56976</t>
  </si>
  <si>
    <t>2,5MG TBL NOB 20</t>
  </si>
  <si>
    <t>C09AA09</t>
  </si>
  <si>
    <t>200207</t>
  </si>
  <si>
    <t>MONOPRIL</t>
  </si>
  <si>
    <t>20MG TBL NOB 28</t>
  </si>
  <si>
    <t>C09BX01</t>
  </si>
  <si>
    <t>190958</t>
  </si>
  <si>
    <t>TRIPLIXAM</t>
  </si>
  <si>
    <t>5MG/1,25MG/5MG TBL FLM 30</t>
  </si>
  <si>
    <t>190963</t>
  </si>
  <si>
    <t>5MG/1,25MG/10MG TBL FLM 30</t>
  </si>
  <si>
    <t>190970</t>
  </si>
  <si>
    <t>10MG/2,5MG/5MG TBL FLM 90(3X30)</t>
  </si>
  <si>
    <t>190973</t>
  </si>
  <si>
    <t>10MG/2,5MG/10MG TBL FLM 30</t>
  </si>
  <si>
    <t>190975</t>
  </si>
  <si>
    <t>10MG/2,5MG/10MG TBL FLM 90(3X30)</t>
  </si>
  <si>
    <t>206512</t>
  </si>
  <si>
    <t>TONANDA</t>
  </si>
  <si>
    <t>8MG/5MG/2,5MG TBL NOB 30</t>
  </si>
  <si>
    <t>C09CA01</t>
  </si>
  <si>
    <t>114065</t>
  </si>
  <si>
    <t>50MG TBL FLM 30 II</t>
  </si>
  <si>
    <t>147989</t>
  </si>
  <si>
    <t>TELMISARTAN-RATIOPHARM</t>
  </si>
  <si>
    <t>80MG TBL NOB 98</t>
  </si>
  <si>
    <t>9712</t>
  </si>
  <si>
    <t>62,5MG/ML INJ PSO LQF 1000MG+15,6ML</t>
  </si>
  <si>
    <t>J01CR05</t>
  </si>
  <si>
    <t>113453</t>
  </si>
  <si>
    <t>PIPERACILLIN/TAZOBACTAM KABI</t>
  </si>
  <si>
    <t>4G/0,5G INF PLV SOL 10</t>
  </si>
  <si>
    <t>166269</t>
  </si>
  <si>
    <t>1000MG INF PLV SOL 1</t>
  </si>
  <si>
    <t>J01XX08</t>
  </si>
  <si>
    <t>3708</t>
  </si>
  <si>
    <t>2MG/ML INF SOL 10X300ML I</t>
  </si>
  <si>
    <t>J02AC01</t>
  </si>
  <si>
    <t>164401</t>
  </si>
  <si>
    <t>FLUCONAZOL KABI</t>
  </si>
  <si>
    <t>2MG/ML INF SOL 10X100ML</t>
  </si>
  <si>
    <t>164407</t>
  </si>
  <si>
    <t>2MG/ML INF SOL 10X200ML</t>
  </si>
  <si>
    <t>64942</t>
  </si>
  <si>
    <t>DIFLUCAN</t>
  </si>
  <si>
    <t>100MG CPS DUR 28 I</t>
  </si>
  <si>
    <t>M05BA07</t>
  </si>
  <si>
    <t>105178</t>
  </si>
  <si>
    <t>RISENDROS</t>
  </si>
  <si>
    <t>35MG TBL FLM 12</t>
  </si>
  <si>
    <t>N01AF03</t>
  </si>
  <si>
    <t>232462</t>
  </si>
  <si>
    <t>N01AH03</t>
  </si>
  <si>
    <t>21088</t>
  </si>
  <si>
    <t>SUFENTANIL TORREX</t>
  </si>
  <si>
    <t>50MCG/ML INJ SOL 5X5ML</t>
  </si>
  <si>
    <t>N01AX10</t>
  </si>
  <si>
    <t>18175</t>
  </si>
  <si>
    <t>10MG/ML INJ/INF EML 10X100ML</t>
  </si>
  <si>
    <t>151050</t>
  </si>
  <si>
    <t>400MG/4ML INJ PSO LQF 4X(1+1X4ML)</t>
  </si>
  <si>
    <t>92034</t>
  </si>
  <si>
    <t>DEPAKINE CHRONO 300 MG SÉCABLE</t>
  </si>
  <si>
    <t>300MG TBL RET 100</t>
  </si>
  <si>
    <t>N05AH04</t>
  </si>
  <si>
    <t>142865</t>
  </si>
  <si>
    <t>QUETIAPINE POLPHARMA</t>
  </si>
  <si>
    <t>25MG TBL FLM 3X10</t>
  </si>
  <si>
    <t>N05CD08</t>
  </si>
  <si>
    <t>127738</t>
  </si>
  <si>
    <t>MIDAZOLAM ACCORD</t>
  </si>
  <si>
    <t>5MG/ML INJ/INF SOL 10X3ML</t>
  </si>
  <si>
    <t>R05CB06</t>
  </si>
  <si>
    <t>223148</t>
  </si>
  <si>
    <t>Přehled plnění pozitivního listu - spotřeba léčivých přípravků - orientační přehled</t>
  </si>
  <si>
    <t>06 - NCHIR: Neurochirurgická klinika</t>
  </si>
  <si>
    <t xml:space="preserve">0631 - NCHIR: JIP </t>
  </si>
  <si>
    <t>0662 - NCHIR: operační sál - lokální</t>
  </si>
  <si>
    <t>Neurochirurgická klinika</t>
  </si>
  <si>
    <t>HVLP</t>
  </si>
  <si>
    <t>PZT</t>
  </si>
  <si>
    <t>6</t>
  </si>
  <si>
    <t>89301061</t>
  </si>
  <si>
    <t>Standardní lůžková péče Celkem</t>
  </si>
  <si>
    <t>89301062</t>
  </si>
  <si>
    <t>Všeobecná ambulance Celkem</t>
  </si>
  <si>
    <t>Neurochirurgická klinika Celkem</t>
  </si>
  <si>
    <t>* Legenda</t>
  </si>
  <si>
    <t>DIAPZT = Pomůcky pro diabetiky, jejichž název začíná slovem "Pumpa"</t>
  </si>
  <si>
    <t>Halaj Matej</t>
  </si>
  <si>
    <t>Hampl Martin</t>
  </si>
  <si>
    <t>Jablonský Jakub</t>
  </si>
  <si>
    <t>Kalita Ondřej</t>
  </si>
  <si>
    <t>Krahulík David</t>
  </si>
  <si>
    <t>Novák Vlastimil</t>
  </si>
  <si>
    <t>Stejskal Přemysl</t>
  </si>
  <si>
    <t>Trnka Štefan</t>
  </si>
  <si>
    <t>Wanek Tomáš</t>
  </si>
  <si>
    <t>Jiná</t>
  </si>
  <si>
    <t>4000005</t>
  </si>
  <si>
    <t>ORTÉZA TRUPU INDIV. ZHOTOVENÁ</t>
  </si>
  <si>
    <t>OD 19 LET</t>
  </si>
  <si>
    <t>Ortopedicko protetické pomůcky sériově vyráběné</t>
  </si>
  <si>
    <t>140647</t>
  </si>
  <si>
    <t>LÍMEC KRČNÍ PHILADELPHIA ORTEL C4 VARIO 49280</t>
  </si>
  <si>
    <t>NASTAVITELNÁ VÝŠKA OPORY BRADY, UNIVERZÁLNÍ VELIKOST</t>
  </si>
  <si>
    <t>93530</t>
  </si>
  <si>
    <t>ORTÉZA ZÁDOVÁ LOMBAX DORSO 0845</t>
  </si>
  <si>
    <t>VYSOKÁ ZÁDOVÁ ORTÉZA (ROZSAH TH-LS),KOVOVÉ DLAHY A DOPÍNACÍ TAHY</t>
  </si>
  <si>
    <t>93884</t>
  </si>
  <si>
    <t>PÁS BEDERNÍ LOMBASKIN 0870</t>
  </si>
  <si>
    <t>EXTRA TENKÝ BEDERNÍ PÁS S PEVNÝMI VÝZTUHAMI</t>
  </si>
  <si>
    <t>Kompenzační pomůcky pro tělesně postižené</t>
  </si>
  <si>
    <t>93526</t>
  </si>
  <si>
    <t>BERLE PODPAŽNÍ THUASNE W2010</t>
  </si>
  <si>
    <t>KRÁTKÁ/STŘEDNÍ/DLOUHÁ, VÝŠKOVĚ STAVITELNÉ, POHODLNÉ ČALOUNĚNÍ, DO 130KG</t>
  </si>
  <si>
    <t>ALOPURINOL</t>
  </si>
  <si>
    <t>1631</t>
  </si>
  <si>
    <t>PURINOL</t>
  </si>
  <si>
    <t>100MG TBL NOB 100</t>
  </si>
  <si>
    <t>ATORVASTATIN</t>
  </si>
  <si>
    <t>132933</t>
  </si>
  <si>
    <t>TORVACARD NEO</t>
  </si>
  <si>
    <t>20MG TBL FLM 90</t>
  </si>
  <si>
    <t>BISOPROLOL</t>
  </si>
  <si>
    <t>176913</t>
  </si>
  <si>
    <t>RIVOCOR</t>
  </si>
  <si>
    <t>5MG TBL FLM 90</t>
  </si>
  <si>
    <t>DESLORATADIN</t>
  </si>
  <si>
    <t>168838</t>
  </si>
  <si>
    <t>DASSELTA</t>
  </si>
  <si>
    <t>28834</t>
  </si>
  <si>
    <t>AERIUS</t>
  </si>
  <si>
    <t>2,5MG POR TBL DIS 90</t>
  </si>
  <si>
    <t>DEXAMETHASON</t>
  </si>
  <si>
    <t>52336</t>
  </si>
  <si>
    <t>4MG TBL NOB 100</t>
  </si>
  <si>
    <t>DIKLOFENAK</t>
  </si>
  <si>
    <t>119672</t>
  </si>
  <si>
    <t>DICLOFENAC DUO PHARMASWISS</t>
  </si>
  <si>
    <t>75MG CPS RDR 30 I</t>
  </si>
  <si>
    <t>DIOSMIN, KOMBINACE</t>
  </si>
  <si>
    <t>132908</t>
  </si>
  <si>
    <t>500MG TBL FLM 120</t>
  </si>
  <si>
    <t>230583</t>
  </si>
  <si>
    <t>500MG TBL FLM 180</t>
  </si>
  <si>
    <t>DROSPIRENON A ETHINYLESTRADIOL</t>
  </si>
  <si>
    <t>132949</t>
  </si>
  <si>
    <t>JANGEE 0,02 MG/3 MG 28 POTAHOVANÝCH TABLET</t>
  </si>
  <si>
    <t>0,02MG/3MG TBL FLM 3X28(21+7)</t>
  </si>
  <si>
    <t>ERDOSTEIN</t>
  </si>
  <si>
    <t>199680</t>
  </si>
  <si>
    <t>ERDOMED</t>
  </si>
  <si>
    <t>300MG CPS DUR 60</t>
  </si>
  <si>
    <t>FENOXYMETHYLPENICILIN</t>
  </si>
  <si>
    <t>45997</t>
  </si>
  <si>
    <t>OSPEN 1000</t>
  </si>
  <si>
    <t>1000000IU TBL FLM 30</t>
  </si>
  <si>
    <t>GABAPENTIN</t>
  </si>
  <si>
    <t>84400</t>
  </si>
  <si>
    <t>NEURONTIN</t>
  </si>
  <si>
    <t>300MG CPS DUR 100</t>
  </si>
  <si>
    <t>KLARITHROMYCIN</t>
  </si>
  <si>
    <t>216191</t>
  </si>
  <si>
    <t>KLACID</t>
  </si>
  <si>
    <t>125MG/5ML POR GRA SUS 60ML</t>
  </si>
  <si>
    <t>235805</t>
  </si>
  <si>
    <t>250MG TBL FLM 14</t>
  </si>
  <si>
    <t>KYSELINA ACETYLSALICYLOVÁ</t>
  </si>
  <si>
    <t>203564</t>
  </si>
  <si>
    <t>ANOPYRIN</t>
  </si>
  <si>
    <t>LOSARTAN A DIURETIKA</t>
  </si>
  <si>
    <t>15317</t>
  </si>
  <si>
    <t>LOZAP H</t>
  </si>
  <si>
    <t>50MG/12,5MG TBL FLM 90</t>
  </si>
  <si>
    <t>NAFTIFIN</t>
  </si>
  <si>
    <t>72928</t>
  </si>
  <si>
    <t>EXODERIL</t>
  </si>
  <si>
    <t>10MG/ML DRM SOL 1X10ML</t>
  </si>
  <si>
    <t>OMEPRAZOL</t>
  </si>
  <si>
    <t>25366</t>
  </si>
  <si>
    <t>20MG CPS ETD 90 I</t>
  </si>
  <si>
    <t>202855</t>
  </si>
  <si>
    <t>HELICID</t>
  </si>
  <si>
    <t>40MG CPS ETD 28 I</t>
  </si>
  <si>
    <t>164979</t>
  </si>
  <si>
    <t>OMEPRAZOL TEVA PHARMA</t>
  </si>
  <si>
    <t>20MG CPS ETD 100</t>
  </si>
  <si>
    <t>PITOFENON A ANALGETIKA</t>
  </si>
  <si>
    <t>88708</t>
  </si>
  <si>
    <t>ALGIFEN</t>
  </si>
  <si>
    <t>500MG/5,25MG/0,1MG TBL NOB 20</t>
  </si>
  <si>
    <t>PREDNISON</t>
  </si>
  <si>
    <t>269</t>
  </si>
  <si>
    <t>PREDNISON LÉČIVA</t>
  </si>
  <si>
    <t>5MG TBL NOB 20</t>
  </si>
  <si>
    <t>PSEUDOEFEDRIN, KOMBINACE</t>
  </si>
  <si>
    <t>216102</t>
  </si>
  <si>
    <t>CLARINASE REPETABS</t>
  </si>
  <si>
    <t>5MG/120MG TBL PRO 7</t>
  </si>
  <si>
    <t>RUTOSID, KOMBINACE</t>
  </si>
  <si>
    <t>96303</t>
  </si>
  <si>
    <t>ASCORUTIN</t>
  </si>
  <si>
    <t>100MG/20MG TBL FLM 50</t>
  </si>
  <si>
    <t>TOBRAMYCIN</t>
  </si>
  <si>
    <t>86264</t>
  </si>
  <si>
    <t>3MG/ML OPH GTT SOL 1X5ML</t>
  </si>
  <si>
    <t>TRAMADOL</t>
  </si>
  <si>
    <t>132873</t>
  </si>
  <si>
    <t>TRAMAL RETARD TABLETY 100 MG</t>
  </si>
  <si>
    <t>100MG TBL PRO 30</t>
  </si>
  <si>
    <t>VALSARTAN</t>
  </si>
  <si>
    <t>125592</t>
  </si>
  <si>
    <t>VALSACOR</t>
  </si>
  <si>
    <t>80MG TBL FLM 84</t>
  </si>
  <si>
    <t>ORFENADRIN, KOMBINACE</t>
  </si>
  <si>
    <t>230353</t>
  </si>
  <si>
    <t>SODNÁ SŮL LEVOTHYROXINU</t>
  </si>
  <si>
    <t>97186</t>
  </si>
  <si>
    <t>100MCG TBL NOB 100 I</t>
  </si>
  <si>
    <t>HOŘČÍK (KOMBINACE RŮZNÝCH SOLÍ)</t>
  </si>
  <si>
    <t>215978</t>
  </si>
  <si>
    <t>4000006</t>
  </si>
  <si>
    <t>DĚTSKÁ DO 18 LET VČETNĚ; 2 KS / 1 ROK</t>
  </si>
  <si>
    <t>97522</t>
  </si>
  <si>
    <t>500MG TBL FLM 30</t>
  </si>
  <si>
    <t>FEBUXOSTAT</t>
  </si>
  <si>
    <t>208439</t>
  </si>
  <si>
    <t>ADENURIC</t>
  </si>
  <si>
    <t>80MG TBL FLM 28 II</t>
  </si>
  <si>
    <t>KLINDAMYCIN</t>
  </si>
  <si>
    <t>100339</t>
  </si>
  <si>
    <t>DALACIN C</t>
  </si>
  <si>
    <t>300MG CPS DUR 16</t>
  </si>
  <si>
    <t>LEVOCETIRIZIN</t>
  </si>
  <si>
    <t>42953</t>
  </si>
  <si>
    <t>XYZAL</t>
  </si>
  <si>
    <t>5MG TBL FLM 28</t>
  </si>
  <si>
    <t>MOMETASON</t>
  </si>
  <si>
    <t>170760</t>
  </si>
  <si>
    <t>MOMMOX</t>
  </si>
  <si>
    <t>0,05MG/DÁV NAS SPR SUS 140DÁV</t>
  </si>
  <si>
    <t>NADROPARIN</t>
  </si>
  <si>
    <t>213489</t>
  </si>
  <si>
    <t>FRAXIPARINE</t>
  </si>
  <si>
    <t>9500IU/ML INJ SOL ISP 10X0,6ML</t>
  </si>
  <si>
    <t>ORGANO-HEPARINOID</t>
  </si>
  <si>
    <t>100304</t>
  </si>
  <si>
    <t>300MG/100G GEL 40G</t>
  </si>
  <si>
    <t>PREDNISOLON A ANTISEPTIKA</t>
  </si>
  <si>
    <t>16467</t>
  </si>
  <si>
    <t>IMACORT</t>
  </si>
  <si>
    <t>10MG/G+2,5MG/G+5MG/G CRM 20G</t>
  </si>
  <si>
    <t>SERTRALIN</t>
  </si>
  <si>
    <t>53950</t>
  </si>
  <si>
    <t>ZOLOFT</t>
  </si>
  <si>
    <t>50MG TBL FLM 28</t>
  </si>
  <si>
    <t>JINÉ KAPILÁRY STABILIZUJÍCÍ LÁTKY</t>
  </si>
  <si>
    <t>107806</t>
  </si>
  <si>
    <t>20MG TBL ENT 30</t>
  </si>
  <si>
    <t>AMLODIPIN</t>
  </si>
  <si>
    <t>42849</t>
  </si>
  <si>
    <t>HIPRES</t>
  </si>
  <si>
    <t>CITALOPRAM</t>
  </si>
  <si>
    <t>94948</t>
  </si>
  <si>
    <t>SEROPRAM</t>
  </si>
  <si>
    <t>HYDROKORTISON A ANTIBIOTIKA</t>
  </si>
  <si>
    <t>173196</t>
  </si>
  <si>
    <t>PIMAFUCORT</t>
  </si>
  <si>
    <t>10MG/G+10MG/G+3,5MG/G CRM 15G</t>
  </si>
  <si>
    <t>IPRATROPIUM-BROMID</t>
  </si>
  <si>
    <t>32992</t>
  </si>
  <si>
    <t>ATROVENT N</t>
  </si>
  <si>
    <t>0,020MG/DÁV INH SOL PSS 200DÁV</t>
  </si>
  <si>
    <t>124343</t>
  </si>
  <si>
    <t>CEZERA</t>
  </si>
  <si>
    <t>5MG TBL FLM 30 I</t>
  </si>
  <si>
    <t>NIMESULID</t>
  </si>
  <si>
    <t>132723</t>
  </si>
  <si>
    <t>100MG POR GRA SUS 30</t>
  </si>
  <si>
    <t>PARACETAMOL</t>
  </si>
  <si>
    <t>91249</t>
  </si>
  <si>
    <t>PARALEN 100</t>
  </si>
  <si>
    <t>100MG SUP 5</t>
  </si>
  <si>
    <t>PENTOXIFYLIN</t>
  </si>
  <si>
    <t>20028</t>
  </si>
  <si>
    <t>AGAPURIN SR 400</t>
  </si>
  <si>
    <t>400MG TBL PRO 100</t>
  </si>
  <si>
    <t>ZOLPIDEM</t>
  </si>
  <si>
    <t>94735</t>
  </si>
  <si>
    <t>ZOLPINOX</t>
  </si>
  <si>
    <t>10MG TBL FLM 10</t>
  </si>
  <si>
    <t>10085</t>
  </si>
  <si>
    <t>0,3MG/ML+0,12MG/ML INF SOL 1X250ML</t>
  </si>
  <si>
    <t>TRAMADOL A PARACETAMOL</t>
  </si>
  <si>
    <t>138839</t>
  </si>
  <si>
    <t>DORETA</t>
  </si>
  <si>
    <t>37,5MG/325MG TBL FLM 10 I</t>
  </si>
  <si>
    <t>AMOXICILIN</t>
  </si>
  <si>
    <t>32558</t>
  </si>
  <si>
    <t>OSPAMOX</t>
  </si>
  <si>
    <t>750MG TBL FLM 14</t>
  </si>
  <si>
    <t>HYDROKORTISON</t>
  </si>
  <si>
    <t>180825</t>
  </si>
  <si>
    <t>HYDROCORTISON 10 MG JENAPHARM</t>
  </si>
  <si>
    <t>10MG TBL NOB 20</t>
  </si>
  <si>
    <t>213484</t>
  </si>
  <si>
    <t>FRAXIPARINE FORTE</t>
  </si>
  <si>
    <t>19000IU/ML INJ SOL ISP 10X1ML</t>
  </si>
  <si>
    <t>SÍRAN HOŘEČNATÝ</t>
  </si>
  <si>
    <t>237329</t>
  </si>
  <si>
    <t>MAGNESIUM SULFURICUM BBP</t>
  </si>
  <si>
    <t>100MG/ML INJ SOL 5X10ML</t>
  </si>
  <si>
    <t>237330</t>
  </si>
  <si>
    <t>200MG/ML INJ SOL 5X10ML</t>
  </si>
  <si>
    <t>SODNÁ SŮL METAMIZOLU</t>
  </si>
  <si>
    <t>SULFAMETHOXAZOL A TRIMETHOPRIM</t>
  </si>
  <si>
    <t>203954</t>
  </si>
  <si>
    <t>BISEPTOL</t>
  </si>
  <si>
    <t>400MG/80MG TBL NOB 28</t>
  </si>
  <si>
    <t>SUMATRIPTAN</t>
  </si>
  <si>
    <t>107976</t>
  </si>
  <si>
    <t>SUMAMIGREN</t>
  </si>
  <si>
    <t>50MG TBL FLM 6</t>
  </si>
  <si>
    <t>AZITHROMYCIN</t>
  </si>
  <si>
    <t>45010</t>
  </si>
  <si>
    <t>AZITROMYCIN SANDOZ</t>
  </si>
  <si>
    <t>500MG TBL FLM 3</t>
  </si>
  <si>
    <t>45011</t>
  </si>
  <si>
    <t>500MG TBL FLM 6</t>
  </si>
  <si>
    <t>221075</t>
  </si>
  <si>
    <t>CONCOR 5</t>
  </si>
  <si>
    <t>CIPROFLOXACIN</t>
  </si>
  <si>
    <t>108606</t>
  </si>
  <si>
    <t>58880</t>
  </si>
  <si>
    <t>100MG TBL PRO 20</t>
  </si>
  <si>
    <t>MEFENOXALON</t>
  </si>
  <si>
    <t>85656</t>
  </si>
  <si>
    <t>200MG TBL NOB 30</t>
  </si>
  <si>
    <t>12894</t>
  </si>
  <si>
    <t>100MG POR GRA SUS 15 I</t>
  </si>
  <si>
    <t>NITROFURANTOIN</t>
  </si>
  <si>
    <t>207280</t>
  </si>
  <si>
    <t>FUROLIN</t>
  </si>
  <si>
    <t>6264</t>
  </si>
  <si>
    <t>SUMETROLIM</t>
  </si>
  <si>
    <t>400MG/80MG TBL NOB 20</t>
  </si>
  <si>
    <t>234945</t>
  </si>
  <si>
    <t>SUMATRIPTAN MYLAN</t>
  </si>
  <si>
    <t>234931</t>
  </si>
  <si>
    <t>100MG TBL FLM 2</t>
  </si>
  <si>
    <t>TOLPERISON</t>
  </si>
  <si>
    <t>57525</t>
  </si>
  <si>
    <t>MYDOCALM</t>
  </si>
  <si>
    <t>87076</t>
  </si>
  <si>
    <t>300MG CPS DUR 20</t>
  </si>
  <si>
    <t>KYANOKOBALAMIN</t>
  </si>
  <si>
    <t>643</t>
  </si>
  <si>
    <t>VITAMIN B12 LÉČIVA</t>
  </si>
  <si>
    <t>1000MCG INJ SOL 5X1ML</t>
  </si>
  <si>
    <t>12892</t>
  </si>
  <si>
    <t>AMOXICILIN A  INHIBITOR BETA-LAKTAMASY</t>
  </si>
  <si>
    <t>DESMOPRESIN</t>
  </si>
  <si>
    <t>18563</t>
  </si>
  <si>
    <t>MINIRIN MELT</t>
  </si>
  <si>
    <t>60MCG POR LYO 30</t>
  </si>
  <si>
    <t>75632</t>
  </si>
  <si>
    <t>100MG TBL PRO 50</t>
  </si>
  <si>
    <t>PANTOPRAZOL</t>
  </si>
  <si>
    <t>180476</t>
  </si>
  <si>
    <t>PANTOPRAZOLE ZENTIVA</t>
  </si>
  <si>
    <t>20MG TBL ENT 28</t>
  </si>
  <si>
    <t>136832</t>
  </si>
  <si>
    <t>PANTOPRAZOL OLIKLA</t>
  </si>
  <si>
    <t>132872</t>
  </si>
  <si>
    <t>ZALDIAR</t>
  </si>
  <si>
    <t>37,5MG/325MG TBL FLM 30</t>
  </si>
  <si>
    <t>85525</t>
  </si>
  <si>
    <t>AMOKSIKLAV 625 MG</t>
  </si>
  <si>
    <t>500MG/125MG TBL FLM 21</t>
  </si>
  <si>
    <t>93561</t>
  </si>
  <si>
    <t>ORTÉZA ZAD CELLACARE LUMBAL M</t>
  </si>
  <si>
    <t>PRO MUŽE, S NASTAVITELNOU PELOTOU, VELIKOSTI 1,2,3,4,5</t>
  </si>
  <si>
    <t>93835</t>
  </si>
  <si>
    <t>ORTÉZA ZÁPĚSTÍ EXOFORM CARPAL</t>
  </si>
  <si>
    <t>S ODLEHČENOU KONSTRUKCÍ PRO PLNOU MOBILITU PRSTŮ</t>
  </si>
  <si>
    <t>213494</t>
  </si>
  <si>
    <t>9500IU/ML INJ SOL ISP 10X0,4ML</t>
  </si>
  <si>
    <t>Všeobecná ambulance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</si>
  <si>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</si>
  <si>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</si>
  <si>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</si>
  <si>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R06AX27 - DESLORATADIN</t>
  </si>
  <si>
    <t>N06AB04 - CITALOPRAM</t>
  </si>
  <si>
    <t>D07BA01 - PREDNISOLON A ANTISEPTIKA</t>
  </si>
  <si>
    <t>R01AD09 - MOMETASON</t>
  </si>
  <si>
    <t>N06AB06 - SERTRALIN</t>
  </si>
  <si>
    <t>N02CC01 - SUMATRIPTAN</t>
  </si>
  <si>
    <t>J01FA10 - AZITHROMYCIN</t>
  </si>
  <si>
    <t>C09DA01 - LOSARTAN A DIURETIKA</t>
  </si>
  <si>
    <t>J01FA10</t>
  </si>
  <si>
    <t>N06AB04</t>
  </si>
  <si>
    <t>C09DA01</t>
  </si>
  <si>
    <t>R06AX27</t>
  </si>
  <si>
    <t>D07BA01</t>
  </si>
  <si>
    <t>N06AB06</t>
  </si>
  <si>
    <t>R01AD09</t>
  </si>
  <si>
    <t>N02CC01</t>
  </si>
  <si>
    <t>Přehled plnění PL - Preskripce léčivých přípravků - orientační přehled</t>
  </si>
  <si>
    <t>50115004 - IUTN - kovové (Z506)</t>
  </si>
  <si>
    <t>50115005 - IUTN - neurostimulace (Z511)</t>
  </si>
  <si>
    <t>50115006 - IUTN - neuromodulace-DBS (Z508)</t>
  </si>
  <si>
    <t>50115011 - IUTN - ostat.nákl.PZT (Z515)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</si>
  <si>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</si>
  <si>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</si>
  <si>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</si>
  <si>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</si>
  <si>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</si>
  <si>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</si>
  <si>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</si>
  <si>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</si>
  <si>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50115068 - ZPr - čidla ICP (Z522)</t>
  </si>
  <si>
    <t>50115070 - ZPr - katetry ostatní (Z513)</t>
  </si>
  <si>
    <t>50115079 - ZPr - internzivní péče (Z542)</t>
  </si>
  <si>
    <t>50115080 - ZPr - staplery, extraktory, endoskop.mat. (Z523)</t>
  </si>
  <si>
    <t>50115089 - ZPr - katetry PICC/MIDLINE (Z554)</t>
  </si>
  <si>
    <t>50115050</t>
  </si>
  <si>
    <t>obvazový materiál (Z502)</t>
  </si>
  <si>
    <t>ZA459</t>
  </si>
  <si>
    <t>Kompresa AB 10 x 20 cm/1 ks sterilní NT savá (1230114021) 1327114021</t>
  </si>
  <si>
    <t>ZC845</t>
  </si>
  <si>
    <t>Kompresa NT 10 x 20 cm/5 ks sterilní 26621</t>
  </si>
  <si>
    <t>ZA643</t>
  </si>
  <si>
    <t>Kompresa vliwasoft 10 x 20 nesterilní á 100 ks 12070</t>
  </si>
  <si>
    <t>ZD482</t>
  </si>
  <si>
    <t>Krytí filmové transparentní Opsite spray 240 ml bal. á 12 ks 66004980</t>
  </si>
  <si>
    <t>ZA544</t>
  </si>
  <si>
    <t>Krytí inadine nepřilnavé 5,0 x 5,0 cm 1/10 SYS01481EE</t>
  </si>
  <si>
    <t>ZE396</t>
  </si>
  <si>
    <t>Krytí mastný tyl grassolind 7,5 x 10 cm bal. á 10 ks 499313</t>
  </si>
  <si>
    <t>ZA562</t>
  </si>
  <si>
    <t>Náplast cosmopor i. v. 6 x 8 cm bal. á 50 ks 9008054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</si>
  <si>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</si>
  <si>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</si>
  <si>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</si>
  <si>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</si>
  <si>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</si>
  <si>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</si>
  <si>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ZH012</t>
  </si>
  <si>
    <t>Náplast micropore 2,50 cm x 9,10 m 840W-1</t>
  </si>
  <si>
    <t>ZQ117</t>
  </si>
  <si>
    <t>Náplast transparentní Airoplast cívka 2,5 cm x 9,14 m (náhrada za transpore) P-AIRO2591</t>
  </si>
  <si>
    <t>ZN477</t>
  </si>
  <si>
    <t>Obinadlo elastické universal 12 cm x 5 m 1323100314</t>
  </si>
  <si>
    <t>ZF716</t>
  </si>
  <si>
    <t>Obinadlo fixační peha-haft 6cm á 20 m 9324471</t>
  </si>
  <si>
    <t>ZP212</t>
  </si>
  <si>
    <t>Obvaz elastický síťový pruban Tg-fix vel. C paže, noha, loket 25 m 24252</t>
  </si>
  <si>
    <t>ZP221</t>
  </si>
  <si>
    <t>Obvaz elastický síťový pruban Tg-fix vel. D větší hlava, slabší trup 25 m 24253</t>
  </si>
  <si>
    <t>ZD232</t>
  </si>
  <si>
    <t>Podkolenky antitrombotické pro imobilní pacienty mediven thrombexin L normální ANTICO TPS 26935</t>
  </si>
  <si>
    <t>ZL999</t>
  </si>
  <si>
    <t>Rychloobvaz 8 x 4 cm 001445510</t>
  </si>
  <si>
    <t>ZA572</t>
  </si>
  <si>
    <t>Set sterilní pro převaz rány Mediset bal. 75 ks 4706321</t>
  </si>
  <si>
    <t>ZA443</t>
  </si>
  <si>
    <t>Šátek trojcípý NT 136 x 96 x 96 cm 20002</t>
  </si>
  <si>
    <t>ZA593</t>
  </si>
  <si>
    <t>Tampon sterilní stáčený 20 x 20 cm / 5 ks 28003+</t>
  </si>
  <si>
    <t>ZQ569</t>
  </si>
  <si>
    <t>Vata buničitá dělená cellin 2 role / 500 ks 40 x 50 mm 1230206310</t>
  </si>
  <si>
    <t>ZA446</t>
  </si>
  <si>
    <t>Vata buničitá přířezy 20 x 30 cm 1230200129</t>
  </si>
  <si>
    <t>50115060</t>
  </si>
  <si>
    <t>ZPr - ostatní (Z503)</t>
  </si>
  <si>
    <t>ZD212</t>
  </si>
  <si>
    <t>Brýle kyslíkové pro dospělé 1,8 m standard 1161000/L</t>
  </si>
  <si>
    <t>ZB771</t>
  </si>
  <si>
    <t>Držák jehly základní 450201</t>
  </si>
  <si>
    <t>ZC498</t>
  </si>
  <si>
    <t>Držák močových sáčků UH 800800100</t>
  </si>
  <si>
    <t>ZQ248</t>
  </si>
  <si>
    <t>Hadička spojovací HS 1,8 x 450 mm LL DEPH free 2200 045 ND</t>
  </si>
  <si>
    <t>ZD809</t>
  </si>
  <si>
    <t>Kanyla vasofix 20G růžová safety 4269110S-01</t>
  </si>
  <si>
    <t>ZD808</t>
  </si>
  <si>
    <t>Kanyla vasofix 22G modrá safety 4269098S-01</t>
  </si>
  <si>
    <t>ZH816</t>
  </si>
  <si>
    <t>Katetr močový foley CH14 180605-000140</t>
  </si>
  <si>
    <t>ZH493</t>
  </si>
  <si>
    <t>Katetr močový foley CH16 180605-000160</t>
  </si>
  <si>
    <t>ZN409</t>
  </si>
  <si>
    <t>Katetr močový nelaton 14CH Silasil balónkový 28 dní bal. á 10 ks 186005-000140</t>
  </si>
  <si>
    <t>ZO372</t>
  </si>
  <si>
    <t>Konektor bezjehlový OptiSyte JIM:JSM4001</t>
  </si>
  <si>
    <t>ZN692</t>
  </si>
  <si>
    <t>Lanceta Solace modrá bezpečnostní 26G/1,8 mm bal. á 100 ks NT-PA26-100</t>
  </si>
  <si>
    <t>ZO171</t>
  </si>
  <si>
    <t>Manžeta TK k tonometru Omron CC šedá dospělá obvod paže 22 cm - 42 cm k tonometru Omron Comfort HEM7000-E,7221,7223,7080,780(koncovky součástí) 101 00015</t>
  </si>
  <si>
    <t>ZR343</t>
  </si>
  <si>
    <t>Manžeta TK k tonometru Omron I IntelliC černá šířka 15 cm dospělá obvod paže 22 cm - 42 cm M6c, pro tonometry OMRON HEM 7321-E, HEM  7322T-E(koncovky součástí) 101 00015</t>
  </si>
  <si>
    <t>ZF159</t>
  </si>
  <si>
    <t>Nádoba na kontaminovaný odpad 1 l 15-0002</t>
  </si>
  <si>
    <t>ZE159</t>
  </si>
  <si>
    <t>Nádoba na kontaminovaný odpad 2 l 15-0003</t>
  </si>
  <si>
    <t>ZL105</t>
  </si>
  <si>
    <t>Nástavec pro odběr moče ke zkumavce vacuete 450251</t>
  </si>
  <si>
    <t>ZQ140</t>
  </si>
  <si>
    <t>Nůžky oční rovné 115 mm TK-AK 432-11</t>
  </si>
  <si>
    <t>ZQ141</t>
  </si>
  <si>
    <t>Peán svorka na cévy rovná 160 mm TK-BC 060-16</t>
  </si>
  <si>
    <t>ZQ143</t>
  </si>
  <si>
    <t>Pinzeta anatomická rovná úzká 145 mm TK-BA 100-14</t>
  </si>
  <si>
    <t>ZR154</t>
  </si>
  <si>
    <t>Podložka antidekubitní polštář žebrový 100 x 50 Viktorie 15A 210-V15Aoc-V</t>
  </si>
  <si>
    <t>ZL688</t>
  </si>
  <si>
    <t>Proužky Accu-Check Inform II Strip 50 EU1 á 50 ks 05942861041</t>
  </si>
  <si>
    <t>Proužky diagnostické Accu-Check Inform II Strip 50 EU1 á 50 ks 05942861041</t>
  </si>
  <si>
    <t>ZA883</t>
  </si>
  <si>
    <t>Rourka rektální CH18 délka 40 cm 19-18.100</t>
  </si>
  <si>
    <t>ZL689</t>
  </si>
  <si>
    <t>Roztok Accu-Check Performa Int´l Controls 1+2 level 04861736001</t>
  </si>
  <si>
    <t>ZQ968</t>
  </si>
  <si>
    <t>Sáček močový s křížovou výpustí 2000 ml s hadičkou 150 cm bal. á 100 ks ZARWMD2000-150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</si>
  <si>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</si>
  <si>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</si>
  <si>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</si>
  <si>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</si>
  <si>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</si>
  <si>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</si>
  <si>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</si>
  <si>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</si>
  <si>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ZO766</t>
  </si>
  <si>
    <t>Stříkačka injekční předplněná 0,9% NaCl 10 ml Omniflush dezinfekčním uzávěrem SwabCap bal. á 100 ks EM3513576SC (domluvená cena s Dr. Štěpán B/B)</t>
  </si>
  <si>
    <t>ZQ967</t>
  </si>
  <si>
    <t>Stříkačka inzulínová 0,5 ml s jehlou 29 G sterilní bal. á 100 ks IS0529G</t>
  </si>
  <si>
    <t>ZA965</t>
  </si>
  <si>
    <t>Stříkačka inzulínová omnican 1 ml 100j s jehlou 30 G bal. á 100 ks 9151141S</t>
  </si>
  <si>
    <t>ZP300</t>
  </si>
  <si>
    <t>Škrtidlo se sponou pro dospělé bez latexu modré délka 400 mm 09820-B</t>
  </si>
  <si>
    <t>ZR290</t>
  </si>
  <si>
    <t>Tyčinka vatová zvlhčující na hygienu dutiny ústní 10 cm dlouhá bal. á 75 ks 32.000.00.020</t>
  </si>
  <si>
    <t>ZK799</t>
  </si>
  <si>
    <t>Zátka combi červená 4495101</t>
  </si>
  <si>
    <t>ZB756</t>
  </si>
  <si>
    <t>Zkumavka 3 ml K3 edta fialová 454086</t>
  </si>
  <si>
    <t>ZB757</t>
  </si>
  <si>
    <t>Zkumavka 6 ml K3 edta fialová 456036</t>
  </si>
  <si>
    <t>ZB777</t>
  </si>
  <si>
    <t>Zkumavka červená 3,5 ml gel 454071</t>
  </si>
  <si>
    <t>ZB762</t>
  </si>
  <si>
    <t>Zkumavka červená 6 ml 456092</t>
  </si>
  <si>
    <t>ZB775</t>
  </si>
  <si>
    <t>Zkumavka koagulace modrá Quick 4 ml modrá 454329</t>
  </si>
  <si>
    <t>ZI182</t>
  </si>
  <si>
    <t>Zkumavka močová + aplikátor s chem.stabilizátorem UriSwab žlutá 802CE.A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</si>
  <si>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</si>
  <si>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</si>
  <si>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</si>
  <si>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</si>
  <si>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</si>
  <si>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</si>
  <si>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</si>
  <si>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</si>
  <si>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</si>
  <si>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</si>
  <si>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ZA834</t>
  </si>
  <si>
    <t>Jehla injekční 0,7 x 40 mm černá 4660021</t>
  </si>
  <si>
    <t>ZA833</t>
  </si>
  <si>
    <t>Jehla injekční 0,8 x 40 mm zelená 4657527</t>
  </si>
  <si>
    <t>ZA836</t>
  </si>
  <si>
    <t>Jehla injekční 0,9 x 70 mm žlutá 4665791</t>
  </si>
  <si>
    <t>ZB556</t>
  </si>
  <si>
    <t>Jehla injekční 1,2 x 40 mm růžová 4665120</t>
  </si>
  <si>
    <t>ZB768</t>
  </si>
  <si>
    <t>Jehla vakuová 216/38 mm zelená 450076</t>
  </si>
  <si>
    <t>50115067</t>
  </si>
  <si>
    <t>ZPr - rukavice (Z532)</t>
  </si>
  <si>
    <t>ZN130</t>
  </si>
  <si>
    <t>Rukavice operační latex bez pudru sterilní  PF ansell gammex vel. 6,0 330048060</t>
  </si>
  <si>
    <t>ZN041</t>
  </si>
  <si>
    <t>Rukavice operační latex bez pudru sterilní  PF ansell gammex vel. 6,5 330048065</t>
  </si>
  <si>
    <t>ZN108</t>
  </si>
  <si>
    <t>Rukavice operační latex bez pudru sterilní  PF ansell gammex vel. 8,0 330048080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</si>
  <si>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</si>
  <si>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</si>
  <si>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</si>
  <si>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</si>
  <si>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50115079</t>
  </si>
  <si>
    <t>ZPr - internzivní péče (Z542)</t>
  </si>
  <si>
    <t>ZC698</t>
  </si>
  <si>
    <t>Maska kyslíková + hadička pro dosp.(1105000) 1135015</t>
  </si>
  <si>
    <t>ZD668</t>
  </si>
  <si>
    <t>Kompresa gáza 10 x 10 cm/5 ks sterilní 1325019275</t>
  </si>
  <si>
    <t>ZK087</t>
  </si>
  <si>
    <t>Krém cavilon ochranný bariérový á 28 g bal. á 12 ks 3391E</t>
  </si>
  <si>
    <t>ZN814</t>
  </si>
  <si>
    <t>Krytí gelové na rány ActiMaris bal. á 20g 3097749</t>
  </si>
  <si>
    <t>ZA547</t>
  </si>
  <si>
    <t>Krytí inadine nepřilnavé 9,5 x 9,5 cm 1/10 SYS01512EE</t>
  </si>
  <si>
    <t>ZN815</t>
  </si>
  <si>
    <t>Krytí roztok k čištění a hojenní ran ActiMaris Forte 300 ml 3098077</t>
  </si>
  <si>
    <t>ZA471</t>
  </si>
  <si>
    <t>Náplast curaplast poinjekční bal. á 250 ks 30625</t>
  </si>
  <si>
    <t>ZI558</t>
  </si>
  <si>
    <t>Náplast curapor   7 x   5 cm 32912  (22120,  náhrada za cosmopor )</t>
  </si>
  <si>
    <t>ZN476</t>
  </si>
  <si>
    <t>Obinadlo elastické universal 15 cm x 5 m 1323100315</t>
  </si>
  <si>
    <t>ZN321</t>
  </si>
  <si>
    <t>Obvaz elastický síťový CareFix Head velikost L bal. á 10 ks 0170 L</t>
  </si>
  <si>
    <t>ZN091</t>
  </si>
  <si>
    <t>Obvaz elastický síťový CareFix Tube k zajištění a ochraně fixace IV kanyl vel. M bal. á 15 ks 0151 M</t>
  </si>
  <si>
    <t>ZB844</t>
  </si>
  <si>
    <t>Esmarch - pryžové obinadlo 60 x 1250 KVS 06125</t>
  </si>
  <si>
    <t>ZA738</t>
  </si>
  <si>
    <t>Filtr mini spike zelený 4550242</t>
  </si>
  <si>
    <t>ZL718</t>
  </si>
  <si>
    <t>Kanyla introcan safety 3 růžová 20G bal. á 50 ks 4251130-01</t>
  </si>
  <si>
    <t>ZD815</t>
  </si>
  <si>
    <t>Manžeta TK k tonometru KVS LD7 + k monitoru Philips dospělá 14 x 50 cm KVS M1 5ZOM</t>
  </si>
  <si>
    <t>ZA896</t>
  </si>
  <si>
    <t>Nůž na stehy sterilní dlouhý bal. á 100 ks 11.000.00.020</t>
  </si>
  <si>
    <t>ZH423</t>
  </si>
  <si>
    <t>Podložka antidekubitní pod patu 22 x 22 x 22 cm Sláva PP pro dospělé 210-SPPA-V</t>
  </si>
  <si>
    <t>ZA688</t>
  </si>
  <si>
    <t>Sáček močový s hodinovou diurézou curity 400, 2000 ml, hadička 150 cm 8150</t>
  </si>
  <si>
    <t>ZQ040</t>
  </si>
  <si>
    <t>Stříkačka inzulínová 1 ml s jehlou 29 G bal. á 100 ks IS1029G</t>
  </si>
  <si>
    <t>ZA791</t>
  </si>
  <si>
    <t>Stříkačka janett 3-dílná 150 ml sterilní vyplachovací KDM870822</t>
  </si>
  <si>
    <t>ZP357</t>
  </si>
  <si>
    <t>Tyčinka vatová zvlhčující glycerín + citron bal. á 75 ks FTL-LS-15 - firma již nedodává</t>
  </si>
  <si>
    <t>ZB774</t>
  </si>
  <si>
    <t>Zkumavka červená 5 ml gel 456071</t>
  </si>
  <si>
    <t>ZO939</t>
  </si>
  <si>
    <t>Zkumavka liquor PP 10 ml 15,3 x 92 ml šroubovací víčko sterilní s popisem bal.á 100 ks 62.610.018</t>
  </si>
  <si>
    <t>ZA835</t>
  </si>
  <si>
    <t>Jehla injekční 0,6 x 25 mm modrá 4657667</t>
  </si>
  <si>
    <t>ZB352</t>
  </si>
  <si>
    <t>Jehla spinální spinocan 19 G x 88 mm sloní kost bal. á 25 ks 4501195</t>
  </si>
  <si>
    <t>ZB767</t>
  </si>
  <si>
    <t>Jehla vakuová 226/38 mm černá 450075</t>
  </si>
  <si>
    <t>ZN126</t>
  </si>
  <si>
    <t>Rukavice operační latex bez pudru sterilní  PF ansell gammex vel. 7,0 330048070</t>
  </si>
  <si>
    <t>ZP946</t>
  </si>
  <si>
    <t>Rukavice vyšetřovací nitril basic bez pudru modré S bal. á 200 ks 44750</t>
  </si>
  <si>
    <t>ZB173</t>
  </si>
  <si>
    <t>Maska kyslíková dospělá s hadičkou a nosní svorkou (OS/100) H-103013</t>
  </si>
  <si>
    <t>ZA464</t>
  </si>
  <si>
    <t>Kompresa NT 10 x 10 cm/2 ks sterilní 26520</t>
  </si>
  <si>
    <t>ZA463</t>
  </si>
  <si>
    <t>Kompresa NT 10 x 20 cm/2 ks sterilní 26620</t>
  </si>
  <si>
    <t>ZN366</t>
  </si>
  <si>
    <t>Náplast poinjekční elastická tkaná jednotl. baleno 19 mm x 72 mm P-CURE1972ELAST</t>
  </si>
  <si>
    <t>ZF352</t>
  </si>
  <si>
    <t>Náplast transpore bílá 2,50 cm x 9,14 m bal. á 12 ks 1534-1</t>
  </si>
  <si>
    <t>ZA329</t>
  </si>
  <si>
    <t>Obinadlo fixa crep   6 cm x 4 m 1323100102</t>
  </si>
  <si>
    <t>ZA897</t>
  </si>
  <si>
    <t>Nůž na stehy sterilní  krátký bal. á 100 ks 11.000.00.010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</si>
  <si>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</si>
  <si>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</si>
  <si>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</si>
  <si>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</si>
  <si>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</si>
  <si>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</si>
  <si>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50115040</t>
  </si>
  <si>
    <t>laboratorní materiál (Z505)</t>
  </si>
  <si>
    <t>ZC081</t>
  </si>
  <si>
    <t>Močoměr bez teploměru 710363</t>
  </si>
  <si>
    <t>ZL978</t>
  </si>
  <si>
    <t>Kanystr renasys GO 300 ml pro podtlakovou terapii 66800914</t>
  </si>
  <si>
    <t>ZL977</t>
  </si>
  <si>
    <t>Kanystr renasys GO 750 ml pro podtlakovou terapii 66800916</t>
  </si>
  <si>
    <t>ZA798</t>
  </si>
  <si>
    <t>Krytí hemostatické traumacel P 2g ks bal. á 5 ks zásyp 10120</t>
  </si>
  <si>
    <t>ZN201</t>
  </si>
  <si>
    <t>Krytí mepilex border heel 18,5 x 24,5 cm bal. á 5 ks 283250</t>
  </si>
  <si>
    <t>ZA476</t>
  </si>
  <si>
    <t>Krytí mepilex border lite 10 x 10 cm bal. á 5 ks 281300-00</t>
  </si>
  <si>
    <t>ZD633</t>
  </si>
  <si>
    <t>Krytí mepilex border sacrum 18 x 18 cm bal. á 5 ks 282000-01</t>
  </si>
  <si>
    <t>ZD634</t>
  </si>
  <si>
    <t>Krytí mepilex border sacrum 23 x 23 cm bal. á 5 ks 282400-01</t>
  </si>
  <si>
    <t>ZE894</t>
  </si>
  <si>
    <t>Krytí mepilex transfer Ag 7,5 x 8,5 cm bal. á 10 ks 394000</t>
  </si>
  <si>
    <t>ZK646</t>
  </si>
  <si>
    <t>Krytí tegaderm CHG 8,5 cm x 11,5 cm na CŽK-antibakt. bal. á 25 ks 1657R</t>
  </si>
  <si>
    <t>ZI602</t>
  </si>
  <si>
    <t>Náplast curapor 10 x 34 cm 32918 ( náhrada za cosmopor )</t>
  </si>
  <si>
    <t>ZA418</t>
  </si>
  <si>
    <t>Náplast metaline pod TS 8 x 9 cm 23094</t>
  </si>
  <si>
    <t>ZN475</t>
  </si>
  <si>
    <t>Obinadlo elastické universal   8 cm x 5 m 1323100312</t>
  </si>
  <si>
    <t>ZA425</t>
  </si>
  <si>
    <t>Obinadlo hydrofilní 10 cm x   5 m 13007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</si>
  <si>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</si>
  <si>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</si>
  <si>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</si>
  <si>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</si>
  <si>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</si>
  <si>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</si>
  <si>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ZN322</t>
  </si>
  <si>
    <t>Obvaz elastický síťový CareFix Head velikost XL bal. á 10 ks 0170 XL</t>
  </si>
  <si>
    <t>ZL975</t>
  </si>
  <si>
    <t>Pěna renasys-F malý set (S) pro podtlakovou terapii 66800794</t>
  </si>
  <si>
    <t>ZL973</t>
  </si>
  <si>
    <t>Pěna renasys-F střední set (M) pro podtlakovou terapii 66800795</t>
  </si>
  <si>
    <t>ZD159</t>
  </si>
  <si>
    <t>Sprej linovera 30 ml 468156</t>
  </si>
  <si>
    <t>ZA615</t>
  </si>
  <si>
    <t>Tampón cavilon 1 ml bal. á 25 ks 3343E</t>
  </si>
  <si>
    <t>ZA444</t>
  </si>
  <si>
    <t>Tampon nesterilní stáčený 20 x 19 cm bez RTG nití bal. á 100 ks 1320300404</t>
  </si>
  <si>
    <t>ZA617</t>
  </si>
  <si>
    <t>Tampon TC-OC k ošetření dutiny ústní á 250 ks 12240</t>
  </si>
  <si>
    <t>ZJ117</t>
  </si>
  <si>
    <t>Adaptér jednorázový k senzoru CO2 á 20 ks 415036-001</t>
  </si>
  <si>
    <t>ZI239</t>
  </si>
  <si>
    <t>Čidlo saturační na čelo oxi-max bal. á 24 ks od 10 kg MAX-FAST-I</t>
  </si>
  <si>
    <t>ZB424</t>
  </si>
  <si>
    <t>Elektroda EKG H34SG 31.1946.21</t>
  </si>
  <si>
    <t>ZB295</t>
  </si>
  <si>
    <t>Filtr iso-gard hepa čistý bal. á 20 ks 28012</t>
  </si>
  <si>
    <t>ZA737</t>
  </si>
  <si>
    <t>Filtr mini spike modrý 4550234</t>
  </si>
  <si>
    <t>ZD454</t>
  </si>
  <si>
    <t>Filtr pro dospělé s HME a portem 038-41-355</t>
  </si>
  <si>
    <t>ZB340</t>
  </si>
  <si>
    <t>Hadička kyslíková bal. á 50 ks 41113</t>
  </si>
  <si>
    <t>ZQ251</t>
  </si>
  <si>
    <t>Hadička spojovací HS 1,8 x 1800 mm UNIV DEPH free 2201 180ND</t>
  </si>
  <si>
    <t>ZQ250</t>
  </si>
  <si>
    <t>Hadička spojovací HS 1,8 x 450 mm UNIV DEPH free 2201 045ND</t>
  </si>
  <si>
    <t>ZB497</t>
  </si>
  <si>
    <t>Hadička spojovací vysokotlaká combidyn 20 cm bal. á 50 ks 5204941</t>
  </si>
  <si>
    <t>ZG001</t>
  </si>
  <si>
    <t>Husí krk expandi-flex s dvojtou otočnou spojkou á 30 ks 22531</t>
  </si>
  <si>
    <t>ZE373</t>
  </si>
  <si>
    <t>Kanyla ET 7,5 se sáním nad manžetou SACETT I.D. bal. á 10 ks 100/189/075</t>
  </si>
  <si>
    <t>ZF196</t>
  </si>
  <si>
    <t>Kanyla ET 8,0 se sáním nad manžetou SACETT I.D. bal. á 10 ks 100/189/080</t>
  </si>
  <si>
    <t>ZE374</t>
  </si>
  <si>
    <t>Kanyla ET 8,5 se sáním nad manžetou SACETT I.D. bal. á 10 ks 100/189/085</t>
  </si>
  <si>
    <t>ZB105</t>
  </si>
  <si>
    <t>Kanyla TS 7,5 s manžetou 100/800/075</t>
  </si>
  <si>
    <t>ZC947</t>
  </si>
  <si>
    <t>Katetr močový tiemann CH12 s balonkem bal. á 12 ks K02-9812-02</t>
  </si>
  <si>
    <t>ZC743</t>
  </si>
  <si>
    <t>Katetr močový tiemann CH14 s balonkem bal. á 12 ks 9814-02</t>
  </si>
  <si>
    <t>ZC744</t>
  </si>
  <si>
    <t>Katetr močový tiemann CH16 s balonkem 5/10 ml bal. á 12 ks 9816-02 - dlouhodobý výpadek</t>
  </si>
  <si>
    <t>ZK884</t>
  </si>
  <si>
    <t>Kohout trojcestný discofix modrý 4095111</t>
  </si>
  <si>
    <t>ZJ659</t>
  </si>
  <si>
    <t>Kohout trojcestný s bezjehlovým konektorem Discofix C bal. á 100 ks 16494CSF</t>
  </si>
  <si>
    <t>ZP078</t>
  </si>
  <si>
    <t>Kontejner 25 ml PP šroubový sterilní uzávěr 2680/EST/SG</t>
  </si>
  <si>
    <t>ZB103</t>
  </si>
  <si>
    <t>Láhev k odsávačce flovac 2l hadice 1,8 m 000-036-021</t>
  </si>
  <si>
    <t>ZB793</t>
  </si>
  <si>
    <t>Lžíce laryngoskopická 3 bal. á 10 ks DS.2940.150.20</t>
  </si>
  <si>
    <t>ZF668</t>
  </si>
  <si>
    <t>Manžeta přetlaková 500 ml classic P01268</t>
  </si>
  <si>
    <t>ZA828</t>
  </si>
  <si>
    <t>Manžeta TK k monitoru MacLab dvouhadičková DURA-CUF dospělá velká více jak 35 cm DUR-A3-2A</t>
  </si>
  <si>
    <t>ZA549</t>
  </si>
  <si>
    <t>Manžeta TK k monitoru MacLab dvouhadičková DURA-CUF MALÁ dospělá prodloužená 17 - 25 cm 2T DUR-A1-2A-L</t>
  </si>
  <si>
    <t>ZA825</t>
  </si>
  <si>
    <t>Manžeta TK k monitoru MacLab dvouhadičková DURA-CUF pro obézní pacienty 30 - 40 cm SFT-F1-2A</t>
  </si>
  <si>
    <t>ZI161</t>
  </si>
  <si>
    <t>Podložka antidekubitní banán 35 x 70 x 20 cm Viktorie 8 210-V8oc-V</t>
  </si>
  <si>
    <t>ZH406</t>
  </si>
  <si>
    <t>Podložka antidekubitní kruh s vnitřním otvorem 12 cm, vnější průměr 22 cm, výška 5 cm Sláva 16 210-S16-V</t>
  </si>
  <si>
    <t>ZH405</t>
  </si>
  <si>
    <t>Podložka antidekubitní kruh s vnitřním otvorem 6 cm, vnější průměr 16 cm, výška 5 cm Sláva 15 210-S15-V</t>
  </si>
  <si>
    <t>ZI149</t>
  </si>
  <si>
    <t>Podložka antidekubitní kvádr 70 x 30 x 20 cm Sláva 11 210-S11-V</t>
  </si>
  <si>
    <t>ZH424</t>
  </si>
  <si>
    <t>Podložka antidekubitní pod lokty 33 x 15 cm Sláva PL 210-PL-V</t>
  </si>
  <si>
    <t>ZJ579</t>
  </si>
  <si>
    <t>Podložka antidekubitní válec velký délka 50 cm průměr 20 cm Sláva 14 210-S14-V</t>
  </si>
  <si>
    <t>ZQ252</t>
  </si>
  <si>
    <t>Sáček močový s hodinovou diurézou urine meter 500 ml, 2000 ml, hadička 150 cm V2 bal. á 20 ks S-1227</t>
  </si>
  <si>
    <t>ZB249</t>
  </si>
  <si>
    <t>Sáček močový s křížovou výpustí 2000 ml s hadičkou 90 cm ZAR-TNU201601</t>
  </si>
  <si>
    <t>ZD030</t>
  </si>
  <si>
    <t>Skalpel jednorázový cutfix sterilní bal. á 10 ks 5518040</t>
  </si>
  <si>
    <t>ZJ695</t>
  </si>
  <si>
    <t>Sonda žaludeční CH14 1200 mm s RTG linkou bal. á 50 ks 412014</t>
  </si>
  <si>
    <t>ZJ312</t>
  </si>
  <si>
    <t>Sonda žaludeční CH16 1200 mm s RTG linkou bal. á 50 ks 412016</t>
  </si>
  <si>
    <t>ZB543</t>
  </si>
  <si>
    <t>Souprava odběrová tracheální na odběr sekretu G05206</t>
  </si>
  <si>
    <t>ZD254</t>
  </si>
  <si>
    <t>Souprava pro rektální inkontinenci flexi seal FMS (možno objednávat na kusy) 418000</t>
  </si>
  <si>
    <t>ZD458</t>
  </si>
  <si>
    <t>Spojka vrapovaná roztaž.rovná 15F bal. á 50 ks 038-61-311</t>
  </si>
  <si>
    <t>ZA749</t>
  </si>
  <si>
    <t>Stříkačka injekční 3-dílná 50 ml LL Omnifix Solo 4617509F</t>
  </si>
  <si>
    <t>ZB815</t>
  </si>
  <si>
    <t>Stříkačka injekční 3-dílná 50 ml LL spec. Original-Perfusor oranžová s jehlou 50 ml (8728828F, černá se již nevyrábí) 8728861F-06</t>
  </si>
  <si>
    <t>ZN854</t>
  </si>
  <si>
    <t>Stříkačka injekční arteriální 3 ml bez jehly s heparinem bal. á 100 ks safePICO Aspirator 956-622</t>
  </si>
  <si>
    <t>ZO765</t>
  </si>
  <si>
    <t>Stříkačka injekční předplněná 0,9% NaCl 10 ml Omniflush bal. á 100 ks EM3513576</t>
  </si>
  <si>
    <t>ZB066</t>
  </si>
  <si>
    <t>Stříkačka janett 3-dílná 100 ml sterilní vyplachovací adaptér TS-100ML( PLS1710)</t>
  </si>
  <si>
    <t>ZB041</t>
  </si>
  <si>
    <t>Systém hrudní drenáže atrium 1 cestný 3600-100</t>
  </si>
  <si>
    <t>ZO050</t>
  </si>
  <si>
    <t>Systém odsávací uzavřený pro endotracheální odsávání 72 hod 14F x 54 cm bal. á 15 ks 3720001-F14</t>
  </si>
  <si>
    <t>ZO051</t>
  </si>
  <si>
    <t>Systém odsávací uzavřený pro tracheostomické odsávání 72 hod 14F x 30,5 cm bal. á 15 ks 3720006-F14</t>
  </si>
  <si>
    <t>ZC177</t>
  </si>
  <si>
    <t>Systém odsávací uzavřený TC CH14 wet pack 54 cm / 72 h 2276-5</t>
  </si>
  <si>
    <t>ZB006</t>
  </si>
  <si>
    <t>Teploměr digitální thermoval basic 9250391 - dlouhodobý výpadek srpen 2019</t>
  </si>
  <si>
    <t>ZB801</t>
  </si>
  <si>
    <t>Transofix krátký trn á 50 ks 4090500</t>
  </si>
  <si>
    <t>ZB525</t>
  </si>
  <si>
    <t>Zavaděč ETK 10F bal. á 25 ks 5-15103</t>
  </si>
  <si>
    <t>ZB759</t>
  </si>
  <si>
    <t>Zkumavka červená 8 ml gel 455071</t>
  </si>
  <si>
    <t>ZQ499</t>
  </si>
  <si>
    <t>Set sterilní pro šití ran Mediset (1 x rouška s otvorem 48 x 48 cm, 4 x tampon netkaný vel. 3 švestka, 1 x nůžky hrotnaté, kov, 1 x pinzeta Adson chir. rovná, kov, 1 x jehelec Mayo-Hegar 14 cm, kov) bal. á 66 ks 4756331</t>
  </si>
  <si>
    <t>ZB209</t>
  </si>
  <si>
    <t>Set transfúzní BLLP pro přetlakovou transfuzi bez vzdušného filtru hemomed 05123</t>
  </si>
  <si>
    <t>ZF432</t>
  </si>
  <si>
    <t>Rukavice operační latex bez pudru chlorované sterilní ansell gammex PF sensitive vel. 8,0 bal. á 50 párů 330051080</t>
  </si>
  <si>
    <t>ZO934</t>
  </si>
  <si>
    <t>Rukavice operační latex bez pudru sterilní sempermed derma PF vel. 6,5 39472</t>
  </si>
  <si>
    <t>ZP950</t>
  </si>
  <si>
    <t>Rukavice vyšetřovací nitril basic bez pudru modré XS bal. á 200 ks 44749</t>
  </si>
  <si>
    <t>50115068</t>
  </si>
  <si>
    <t>ZPr - čidla ICP (Z522)</t>
  </si>
  <si>
    <t>ZB802</t>
  </si>
  <si>
    <t>Čidlo ICP neurovent PTO 5F multiparametrové 095008</t>
  </si>
  <si>
    <t>ZQ985</t>
  </si>
  <si>
    <t>Šroub a vrták lebeční Bolt Drill Kit CH5 (pro čidlo ICP neurovent pro měření nitrolebního tlaku) 091888</t>
  </si>
  <si>
    <t>50115070</t>
  </si>
  <si>
    <t>ZPr - katetry ostatní (Z513)</t>
  </si>
  <si>
    <t>ZC637</t>
  </si>
  <si>
    <t>Katetr arteriální set Arteriofix, pro radiální přístup, 20 G/80 mm, set: katetr+zaváděcí vodič+zav. punkční jehla,  bal. á 20 ks  5206324</t>
  </si>
  <si>
    <t>ZC615</t>
  </si>
  <si>
    <t>Katetr CVC 3 lumen 7 Fr x 20 cm certofix trio V720 s antimikr.úpravou bal. á 10 ks 4163214P-07</t>
  </si>
  <si>
    <t>ZD403</t>
  </si>
  <si>
    <t>Hadice odsávací 2 kohouty 8/10, délka 270 cm Softub TA 8271</t>
  </si>
  <si>
    <t>ZN620</t>
  </si>
  <si>
    <t>Maska kyslíková dospělá s nebulizací a hadičkou 2 m bal. á 100 ks A0400</t>
  </si>
  <si>
    <t>ZN621</t>
  </si>
  <si>
    <t>Nos umělý s portem pro odsávání bal. á 30 ks B0300(6000)</t>
  </si>
  <si>
    <t>ZD457</t>
  </si>
  <si>
    <t>Okruh dýchací anesteziologický 1,6 m hadice 0,8 m, vak 2 l 038-01-110</t>
  </si>
  <si>
    <t>ZC366</t>
  </si>
  <si>
    <t>Převodník tlakový PX260 150 cm 1 linka bal. á 10 ks (T100209A) T100209B</t>
  </si>
  <si>
    <t>ZC262</t>
  </si>
  <si>
    <t>Převodník tlakový PX2X2 +uzavřený odběrový set VMP172 dvojitý bal. á 10 ks T001741A</t>
  </si>
  <si>
    <t>ZN623</t>
  </si>
  <si>
    <t>Uzávěr katetrový s rukojetí bal. á 100 ks D0600(8400.1182)</t>
  </si>
  <si>
    <t>50115004</t>
  </si>
  <si>
    <t>IUTN - kovové (Z506)</t>
  </si>
  <si>
    <t>KK244</t>
  </si>
  <si>
    <t>adapter na aplikaci cementu kostního CPS 1006020600</t>
  </si>
  <si>
    <t>KH165</t>
  </si>
  <si>
    <t>dlaha Matrix NEURO tvarovatelná  04.503.057</t>
  </si>
  <si>
    <t>KG897</t>
  </si>
  <si>
    <t>dlaha RapidSorb 851.002.01S</t>
  </si>
  <si>
    <t>KE858</t>
  </si>
  <si>
    <t>dlaha vectra 04.613.020</t>
  </si>
  <si>
    <t>KE863</t>
  </si>
  <si>
    <t>dlaha vectra 04.613.132</t>
  </si>
  <si>
    <t>KJ059</t>
  </si>
  <si>
    <t>implantát  spinální náhrada meziobratlová klec ALIF titanová fusion cage 25 x 30 x 13,5 mm 100301000</t>
  </si>
  <si>
    <t>KJ060</t>
  </si>
  <si>
    <t>implantát  spinální náhrada meziobratlová klec ALIF titanová fusion cage 25 x 30 x 15 mm 100302000</t>
  </si>
  <si>
    <t>KJ061</t>
  </si>
  <si>
    <t>implantát  spinální náhrada meziobratlová klec ALIF titanová fusion cage 25 x 30 x 17 mm 100303000</t>
  </si>
  <si>
    <t>KJ049</t>
  </si>
  <si>
    <t>implantát  spinální náhrada meziobratlová klec krční fusion cage klínová 12,5 x 15 x 4 mm 100101000</t>
  </si>
  <si>
    <t>KJ050</t>
  </si>
  <si>
    <t>implantát  spinální náhrada meziobratlová klec krční fusion cage klínová 12,5 x 15 x 5 mm 100103000</t>
  </si>
  <si>
    <t>KJ051</t>
  </si>
  <si>
    <t>implantát  spinální náhrada meziobratlová klec krční fusion cage klínová 12,5 x 15 x 6 mm 100105000</t>
  </si>
  <si>
    <t>KL401</t>
  </si>
  <si>
    <t>implantát  spinální náhrada meziobratlová klec krční fusion cage klínová 12,5 x 15 x 6,5 mm 100106000</t>
  </si>
  <si>
    <t>KJ052</t>
  </si>
  <si>
    <t>implantát  spinální náhrada meziobratlová klec krční fusion cage klínová 12,5 x 15 x 7 mm 100117000</t>
  </si>
  <si>
    <t>KJ053</t>
  </si>
  <si>
    <t>implantát  spinální náhrada meziobratlová klec krční fusion cage klínová 12,5 x 15 x 8,5 mm 100118000</t>
  </si>
  <si>
    <t>KJ055</t>
  </si>
  <si>
    <t>implantát  spinální náhrada meziobratlová klec krční fusion cage oblouková 12,5 x 15 x 5 mm 100203000</t>
  </si>
  <si>
    <t>KJ056</t>
  </si>
  <si>
    <t>implantát  spinální náhrada meziobratlová klec krční fusion cage oblouková 12,5 x 15 x 6 mm 100205000</t>
  </si>
  <si>
    <t>KJ063</t>
  </si>
  <si>
    <t>implantát  spinální náhrada meziobratlová klec PLIF fusion cage, expandibilní 23 x 11 x 9 mm 100901000</t>
  </si>
  <si>
    <t>ZQ465</t>
  </si>
  <si>
    <t>Implantát maxillofaciální CMF dlaha rovná 16 otvorů, pr. otvoru 1,5 mm 01-7066</t>
  </si>
  <si>
    <t>ZQ466</t>
  </si>
  <si>
    <t>Implantát maxillofaciální CMF šroub samořezný 1,5 mm x 4,0 mm 95-6104</t>
  </si>
  <si>
    <t>ZQ777</t>
  </si>
  <si>
    <t>Implantát maxillofaciální CMF šroub samořezný 1,65 mm x 5,0 mm 95-6105</t>
  </si>
  <si>
    <t>KL584</t>
  </si>
  <si>
    <t>implantát spinální CASPAR dlaha krční 50 mm, fy. B/Braun FG450T</t>
  </si>
  <si>
    <t>KG826</t>
  </si>
  <si>
    <t>implantát spinální CASPAR Dlaha krční HWS 24 mm FG424T</t>
  </si>
  <si>
    <t>KG642</t>
  </si>
  <si>
    <t>implantát spinální CASPAR Dlaha krční HWS 26 mm FG426T</t>
  </si>
  <si>
    <t>KG643</t>
  </si>
  <si>
    <t>implantát spinální CASPAR Dlaha krční HWS 28 mm FG428T</t>
  </si>
  <si>
    <t>KG644</t>
  </si>
  <si>
    <t>implantát spinální CASPAR dlaha krční HWS 36 mm FG436T</t>
  </si>
  <si>
    <t>KG645</t>
  </si>
  <si>
    <t>implantát spinální CASPAR Dlaha krční HWS 42 mm FG442T</t>
  </si>
  <si>
    <t>KG646</t>
  </si>
  <si>
    <t>implantát spinální CASPAR dlaha krční HWS 44 mm FG444T</t>
  </si>
  <si>
    <t>KL389</t>
  </si>
  <si>
    <t>implantát spinální CASPAR dlaha krční HWS 57 mm  FG457T</t>
  </si>
  <si>
    <t>KL062</t>
  </si>
  <si>
    <t>Implantát spinální CASPAR dlaha krční HWS 66 mm FG466T</t>
  </si>
  <si>
    <t>KJ039</t>
  </si>
  <si>
    <t>implantát spinální fixační systém FJR svorka frakturní 040301000</t>
  </si>
  <si>
    <t>KJ036</t>
  </si>
  <si>
    <t>implantát spinální fixační systém FJR šroub schanzův frakturní dvojzávitový  5,0 x 35 040207000</t>
  </si>
  <si>
    <t>KJ037</t>
  </si>
  <si>
    <t>implantát spinální fixační systém FJR šroub schanzův frakturní dvojzávitový  6,0 x 40 040208000</t>
  </si>
  <si>
    <t>KJ038</t>
  </si>
  <si>
    <t>implantát spinální fixační systém FJR šroub schanzův frakturní dvojzávitový  6,5 x 50 040212000</t>
  </si>
  <si>
    <t>KJ043</t>
  </si>
  <si>
    <t>implantát spinální fixační systém FJR tyč 6,0 x 100 011906100</t>
  </si>
  <si>
    <t>KJ042</t>
  </si>
  <si>
    <t>implantát spinální fixační systém FJR tyč 6,0 x 80 011904100</t>
  </si>
  <si>
    <t>KJ975</t>
  </si>
  <si>
    <t>implantát spinální fixační systém FJR tyč ohnutá 5,5 x 45 mm 020652100</t>
  </si>
  <si>
    <t>KK234</t>
  </si>
  <si>
    <t>implantát spinální fixační systém FJR tyč ohnutá 5,5 x 60 mm 020611100</t>
  </si>
  <si>
    <t>KK348</t>
  </si>
  <si>
    <t>implantát spinální fixační systém FJS tyč ohnutá 5,5 x 100 mm 020613100</t>
  </si>
  <si>
    <t>KK354</t>
  </si>
  <si>
    <t>implantát spinální fixační systém FJS tyč ohnutá 5,5 x 40 mm 020653100</t>
  </si>
  <si>
    <t>KK505</t>
  </si>
  <si>
    <t>implantát spinální fixační systém FJS tyč ohnutá 5,5 x 50 mm 020632100</t>
  </si>
  <si>
    <t>KK504</t>
  </si>
  <si>
    <t>implantát spinální fixační systém FJS tyč ohnutá 5,5 x 70 mm 020628100</t>
  </si>
  <si>
    <t>KK511</t>
  </si>
  <si>
    <t>implantát spinální fixační systém FJS tyč ohnutá 5,5 x 80 mm 020612100</t>
  </si>
  <si>
    <t>KK349</t>
  </si>
  <si>
    <t>implantát spinální fixační systém FJS tyč ohnutá 5,5 x 90 mm 020626100</t>
  </si>
  <si>
    <t>KL662</t>
  </si>
  <si>
    <t>implantát spinální fixační systém FJS tyč rovná 400 mm 020624100</t>
  </si>
  <si>
    <t>KK245</t>
  </si>
  <si>
    <t>implantát spinální fixační systém FJS tyč rovná 5,5  x 150 mm 020615100</t>
  </si>
  <si>
    <t>KK225</t>
  </si>
  <si>
    <t>implantát spinální fixační systém Venus šroub 2T pedikulární perforovaný 5,5 x 40 mm 4000045540</t>
  </si>
  <si>
    <t>KK226</t>
  </si>
  <si>
    <t>implantát spinální fixační systém Venus šroub 2T pedikulární perforovaný 5,5 x 45 mm 4000045545</t>
  </si>
  <si>
    <t>KK227</t>
  </si>
  <si>
    <t>implantát spinální fixační systém Venus šroub 2T pedikulární perforovaný 5,5 x 50 mm 4000045550</t>
  </si>
  <si>
    <t>KK228</t>
  </si>
  <si>
    <t>implantát spinální fixační systém Venus šroub 2T pedikulární perforovaný 6,5 x 40 mm 4000046540</t>
  </si>
  <si>
    <t>KK229</t>
  </si>
  <si>
    <t>implantát spinální fixační systém Venus šroub 2T pedikulární perforovaný 6,5 x 45 mm 4000046545</t>
  </si>
  <si>
    <t>KK230</t>
  </si>
  <si>
    <t>implantát spinální fixační systém Venus šroub 2T pedikulární perforovaný 6,5 x 50 mm 4000046550</t>
  </si>
  <si>
    <t>KK224</t>
  </si>
  <si>
    <t>implantát spinální fixační systém Venus šroub zajišťovací pro konektor příčný VL-PMS</t>
  </si>
  <si>
    <t>KL402</t>
  </si>
  <si>
    <t>implantát spinální HERO dlaha krční přední přístup dva segmenty CP 41 mm 1101050141</t>
  </si>
  <si>
    <t>KL494</t>
  </si>
  <si>
    <t>implantát spinální HERO dlaha krční přední přístup jeden segment CP 31 mm 1101040131</t>
  </si>
  <si>
    <t>KL391</t>
  </si>
  <si>
    <t>implantát spinální HERO dlaha krční přední přístup tři segmenty CP 63 mm 1101060163</t>
  </si>
  <si>
    <t>KL216</t>
  </si>
  <si>
    <t>implantát spinální HERO šroub expanzní samozamykací přední přístup pr. 4 mm délka 16 mm 1101220216</t>
  </si>
  <si>
    <t>KL162</t>
  </si>
  <si>
    <t>implantát spinální HERO šroub expanzní samozamykací přední přístup pr. 4 mm délka 18 mm 1101220218</t>
  </si>
  <si>
    <t>KL170</t>
  </si>
  <si>
    <t>implantát spinální HERO šroub samozamykací přední přístup pr. 4 mm délka 18 mm 1101210218</t>
  </si>
  <si>
    <t>KL175</t>
  </si>
  <si>
    <t>implantát spinální HERO šroub samozamykací přední přístup pr. 4 mm délka 20 mm 1101210220</t>
  </si>
  <si>
    <t>KL171</t>
  </si>
  <si>
    <t>implantát spinální HERO šroub samozamykací přední přístup pr. 4 mm délka 22 mm 1101210222</t>
  </si>
  <si>
    <t>KJ241</t>
  </si>
  <si>
    <t>implantát spinální náhrada meziobratlová klec PLIF fusion cage, expandibilní 23 x 11 x 7 mm 100901700</t>
  </si>
  <si>
    <t>KK615</t>
  </si>
  <si>
    <t>implantát spinální náhrada meziobratlová LUMIR boční lumbální expandibilní klec s dlahou 40 x 20 mm, 10 - 14 mm 100902002</t>
  </si>
  <si>
    <t>KK616</t>
  </si>
  <si>
    <t>implantát spinální náhrada meziobratlová LUMIR boční lumbální expandibilní klec s dlahou 40 x 20 mm, 12 - 16 mm 100903002</t>
  </si>
  <si>
    <t>KK766</t>
  </si>
  <si>
    <t>implantát spinální náhrada meziobratlová LUMIR boční lumbální expandibilní klec s dlahou 45 x 20 mm 12-16 mm 100906002</t>
  </si>
  <si>
    <t>KK618</t>
  </si>
  <si>
    <t>implantát spinální náhrada meziobratlová LUMIR boční lumbální expandibilní klec s dlahou 45 x 20 mm, 10 - 14 mm 100905002</t>
  </si>
  <si>
    <t>KK617</t>
  </si>
  <si>
    <t>implantát spinální náhrada meziobratlová LUMIR boční lumbální expandibilní klec s dlahou 45 x 20 mm, 8 - 12 mm 100904002</t>
  </si>
  <si>
    <t>KK952</t>
  </si>
  <si>
    <t>implantát spinální náhrada meziobratlová LUMIR boční lumbální expandibilní klec s dlahou 50 x 20 mm 10-14 mm 100908002</t>
  </si>
  <si>
    <t>KL686</t>
  </si>
  <si>
    <t>implantát spinální náhrada meziobratlová LUMIR boční lumbální expandibilní klec s dlahou 50 x 20 mm 12 - 16 mm 100909002</t>
  </si>
  <si>
    <t>KK613</t>
  </si>
  <si>
    <t>implantát spinální náhrada meziobratlová LUMIR kostní šroub 30 mm 100913002</t>
  </si>
  <si>
    <t>KK614</t>
  </si>
  <si>
    <t>implantát spinální náhrada meziobratlová LUMIR kostní šroub 35 mm 100914002</t>
  </si>
  <si>
    <t>KJ389</t>
  </si>
  <si>
    <t>implantát spinální náhrada těla obratle BIOLIGN VBR  tělo expandibilní SMALL 30 - 45 mm VT03045</t>
  </si>
  <si>
    <t>KK331</t>
  </si>
  <si>
    <t>implantát spinální náhrada těla obratle BIOLIGN VBR destička koncová 24 mm O° EP2400</t>
  </si>
  <si>
    <t>KJ527</t>
  </si>
  <si>
    <t>implantát spinální náhrada těla obratle BIOLIGN VBR tělo expandibilní krční 15 - 22 mm VC01522</t>
  </si>
  <si>
    <t>ZN649</t>
  </si>
  <si>
    <t>Implantát spinální sakroiliakální IFUSE MIS boční přístup 7 x 30 mm 7030</t>
  </si>
  <si>
    <t>ZM857</t>
  </si>
  <si>
    <t>Implantát spinální sakroiliakální IFUSE MIS boční přístup 7 x 35 mm 7035</t>
  </si>
  <si>
    <t>ZN997</t>
  </si>
  <si>
    <t>Implantát spinální sakroiliakální IFUSE MIS boční přístup 7 x 40 mm 7040</t>
  </si>
  <si>
    <t>ZN650</t>
  </si>
  <si>
    <t>Implantát spinální sakroiliakální IFUSE MIS boční přístup 7 x 45 mm 7045</t>
  </si>
  <si>
    <t>ZN718</t>
  </si>
  <si>
    <t>Implantát spinální sakroiliakální IFUSE MIS boční přístup 7 x 50 mm 7050</t>
  </si>
  <si>
    <t>KG648</t>
  </si>
  <si>
    <t>implantát spinální šroub bikortikální 3,5 x 18 mm systém Caspar krční přední přístup LB458T</t>
  </si>
  <si>
    <t>KG650</t>
  </si>
  <si>
    <t>implantát spinální šroub bikortikální 3,5 x 19 mm systém Caspar krční přední přístup LB459T</t>
  </si>
  <si>
    <t>KG651</t>
  </si>
  <si>
    <t>implantát spinální šroub bikortikální 3,5 x 20 mm systém Caspar krční přední přístup LB460T</t>
  </si>
  <si>
    <t>KH260</t>
  </si>
  <si>
    <t>implantát spinální šroub bikortikální 3,5 x 22 mm systém Caspar krční přední přístup LB462T</t>
  </si>
  <si>
    <t>KG652</t>
  </si>
  <si>
    <t>implantát spinální šroub bikortikální 3,5 x 23 mm systém Caspar krční přední přístup LB463T</t>
  </si>
  <si>
    <t>KL030</t>
  </si>
  <si>
    <t>implantát spinální šroub bikortikální 3,5 x 25 mm systém Caspar krční přední přístup LB465T</t>
  </si>
  <si>
    <t>KL031</t>
  </si>
  <si>
    <t>implantát spinální šroub bikortikální 3,5 x 26 mm systém Caspar krční přední přístup LB466T</t>
  </si>
  <si>
    <t>KL593</t>
  </si>
  <si>
    <t>implantát spinální šroub bikortikální 3,5 x 27 mm systém Caspar krční přední přístup  LB467T</t>
  </si>
  <si>
    <t>KL269</t>
  </si>
  <si>
    <t>implantát spinální šroub bikortikální 4,5 x 26 mm systém Caspar krční přední přístup LA026T</t>
  </si>
  <si>
    <t>KL135</t>
  </si>
  <si>
    <t>implantát spinální šroub krční revizní 4,5 x 24 mm systém CASPAR krční přední přístup LA024T</t>
  </si>
  <si>
    <t>KG654</t>
  </si>
  <si>
    <t>implantát spinální šroub revizní 4,5 x 18 mm systém Caspar krční přední přístup  LA018T</t>
  </si>
  <si>
    <t>KK584</t>
  </si>
  <si>
    <t>implantát spinální šroub revizní 4,5 x 20 mm systém Caspar krční přední přístup LA020T</t>
  </si>
  <si>
    <t>KL186</t>
  </si>
  <si>
    <t>implantát spinální šroub revizní 4,5 x 22 mm systém CASPAR krční přední přístup LA022T</t>
  </si>
  <si>
    <t>KL037</t>
  </si>
  <si>
    <t>implantát spinální šroub revizní 4,5 x 23 mm systém CASPAR krční přední přístup LA023T</t>
  </si>
  <si>
    <t>KL390</t>
  </si>
  <si>
    <t>implantát spinální šroub unikortikální 4,0 x 28 mm systém CASPAR krční přední přístup LB468T</t>
  </si>
  <si>
    <t>KK264</t>
  </si>
  <si>
    <t>implantát spinální Usmart konektor příčný 5,5 mm 013801000</t>
  </si>
  <si>
    <t>KK233</t>
  </si>
  <si>
    <t>implantát spinální USMART šroub pedikulární 6,5 x 35 mm 023010010</t>
  </si>
  <si>
    <t>KL041</t>
  </si>
  <si>
    <t>implantát spinální Usmart šroub pedikulární polyaxiální 4,0 x 25 mm 023016010</t>
  </si>
  <si>
    <t>KL042</t>
  </si>
  <si>
    <t>implantát spinální Usmart šroub pedikulární polyaxiální 4,0 x 30 mm 023017010</t>
  </si>
  <si>
    <t>KL088</t>
  </si>
  <si>
    <t>implantát spinální Usmart šroub pedikulární polyaxiální 4,5 x 30 mm 023022010</t>
  </si>
  <si>
    <t>KL661</t>
  </si>
  <si>
    <t>implantát spinální Usmart šroub pedikulární polyaxiální 4.5 x 45 mm 023025010</t>
  </si>
  <si>
    <t>KK595</t>
  </si>
  <si>
    <t>implantát spinální Usmart šroub pedikulární polyaxiální 5,5 x 35 mm 023004010</t>
  </si>
  <si>
    <t>KK721</t>
  </si>
  <si>
    <t>implantát spinální Usmart šroub pedikulární polyaxiální 6,5 x 55 mm 023039010</t>
  </si>
  <si>
    <t>KK506</t>
  </si>
  <si>
    <t>implantát spinální USMART šroub pedikulární polyaxiální redukční 6,0 x 45 mm 022711010</t>
  </si>
  <si>
    <t>KK567</t>
  </si>
  <si>
    <t>implantát spinální Usmart šroub pedikulární polyaxiální redukční 6,5 x 50 mm 022712010</t>
  </si>
  <si>
    <t>KK273</t>
  </si>
  <si>
    <t>implantát spinální USMART šroub polyaxiální 4,5 x 35 mm 023023010</t>
  </si>
  <si>
    <t>KK274</t>
  </si>
  <si>
    <t>implantát spinální USMART šroub polyaxiální 4,5 x 40 mm 023024010</t>
  </si>
  <si>
    <t>KK346</t>
  </si>
  <si>
    <t>implantát spinální USMART šroub polyaxiální 5,5 x 40 mm 023005010</t>
  </si>
  <si>
    <t>KK525</t>
  </si>
  <si>
    <t>implantát spinální Usmart šroub polyaxiální 5.5 x 45 mm 023006010</t>
  </si>
  <si>
    <t>KK347</t>
  </si>
  <si>
    <t>implantát spinální USMART šroub polyaxiální 6,5 x 40 mm 023011010</t>
  </si>
  <si>
    <t>KJ973</t>
  </si>
  <si>
    <t>implantát spinální USMART šroub polyaxiální 6,5 x 45 mm 023012010</t>
  </si>
  <si>
    <t>KJ974</t>
  </si>
  <si>
    <t>implantát spinální USMART šroub polyaxiální 6,5 x 50 mm 023013010</t>
  </si>
  <si>
    <t>KJ972</t>
  </si>
  <si>
    <t>implantát spinální USMART šroub uzamykací 021801010</t>
  </si>
  <si>
    <t>KK560</t>
  </si>
  <si>
    <t>implantát spinální Usmart tyč pro konektor příčný 4,0 x 70 mm 022407000</t>
  </si>
  <si>
    <t>KK265</t>
  </si>
  <si>
    <t>implantát spinální Usmart tyč pro konektor příčný 4,00 x 50 mm 022403000</t>
  </si>
  <si>
    <t>KK561</t>
  </si>
  <si>
    <t>implantát spinální Usmart X příčný konektor 5,5 mm 022301010</t>
  </si>
  <si>
    <t>KL657</t>
  </si>
  <si>
    <t>implantát spinální VECTRA krční přední přístup šroub O 4,0 mm x 20 mm, dynamický, samovrtný, variab. úhel, slitina titanu (TAN) 04.614.620</t>
  </si>
  <si>
    <t>KE819</t>
  </si>
  <si>
    <t>Implantát spinální VECTRA krční přední přístup šroub, dynamický, samovrtný, variab. úhel, slitina titanu (TAN); 04.613.718</t>
  </si>
  <si>
    <t>KE820</t>
  </si>
  <si>
    <t>Implantát spinální VECTRA krční přední přístup šroub, dynamický, samovrtný, variab. úhel, slitina titanu (TAN);04.613.768</t>
  </si>
  <si>
    <t>KH634</t>
  </si>
  <si>
    <t>jehla pro vertebroplastiku 10G s bočným otevřením  sada 2ks 03.702.218S</t>
  </si>
  <si>
    <t>KG636</t>
  </si>
  <si>
    <t>klip na aneurysma FE680K</t>
  </si>
  <si>
    <t>KB846</t>
  </si>
  <si>
    <t>klip na aneurysma FE681K</t>
  </si>
  <si>
    <t>KF155</t>
  </si>
  <si>
    <t>klip na aneurysma FE720K</t>
  </si>
  <si>
    <t>KD957</t>
  </si>
  <si>
    <t>Klip na aneurysma FE722K</t>
  </si>
  <si>
    <t>KF146</t>
  </si>
  <si>
    <t>klip na aneurysma FE750K</t>
  </si>
  <si>
    <t>KF164</t>
  </si>
  <si>
    <t>klip na aneurysma FE760K</t>
  </si>
  <si>
    <t>KF827</t>
  </si>
  <si>
    <t>klip na aneurysma FE780K</t>
  </si>
  <si>
    <t>KK682</t>
  </si>
  <si>
    <t>mplantát spinální náhrada meziobratlová LUMIR boční lumbální expandibilní klec s dlahou 40 x 20 mm, 8-12 mm 100901002</t>
  </si>
  <si>
    <t>KK709</t>
  </si>
  <si>
    <t>mplantát spinální náhrada meziobratlová LUMIR kostní šroub 40 mm 100915002</t>
  </si>
  <si>
    <t>KI278</t>
  </si>
  <si>
    <t>sada jehel pro vertebroplastiku s bočním otvorem 03.702.216S</t>
  </si>
  <si>
    <t>KI810</t>
  </si>
  <si>
    <t>systém Hydrocephální drenážní Shunt PRO-GAV SA 20 S PÉR. REZ dětský FX427T</t>
  </si>
  <si>
    <t>KE301</t>
  </si>
  <si>
    <t>šroub dens 405.436</t>
  </si>
  <si>
    <t>KA152</t>
  </si>
  <si>
    <t>šroub dens stratec 405.440</t>
  </si>
  <si>
    <t>ZD213</t>
  </si>
  <si>
    <t>Šroub distrakční 14 mm ,bal á 10 ks, FF904SB</t>
  </si>
  <si>
    <t>KG912</t>
  </si>
  <si>
    <t>šroub matrix midface 4 mm 04.503.224.01C</t>
  </si>
  <si>
    <t>ZA081</t>
  </si>
  <si>
    <t>Šroub mini 2 L6-ti 520100</t>
  </si>
  <si>
    <t>KD186</t>
  </si>
  <si>
    <t>šroub na C2 405.446</t>
  </si>
  <si>
    <t>KJ147</t>
  </si>
  <si>
    <t>šroub na krční páteř 3,5 x 24 mm LB464T</t>
  </si>
  <si>
    <t>KG896</t>
  </si>
  <si>
    <t>šroub RapidSorb kortikální 805.604.02S</t>
  </si>
  <si>
    <t>50115005</t>
  </si>
  <si>
    <t>IUTN - neurostimulace (Z511)</t>
  </si>
  <si>
    <t>ZL936</t>
  </si>
  <si>
    <t>Antena 37092</t>
  </si>
  <si>
    <t>ZM009</t>
  </si>
  <si>
    <t>Kabel spojovací RC, PC 37081-40</t>
  </si>
  <si>
    <t>ZF698</t>
  </si>
  <si>
    <t>Kabel testovací Snap-lid conector cable 355531</t>
  </si>
  <si>
    <t>ZL934</t>
  </si>
  <si>
    <t>Kotvička dvoukřídlá Injex 97792</t>
  </si>
  <si>
    <t>ZL698</t>
  </si>
  <si>
    <t>Programátor pacientský L633 97740</t>
  </si>
  <si>
    <t>ZP541</t>
  </si>
  <si>
    <t>Systém neurostimulační SCS elektroda míšní 90 cm 5-6-5 kontaktů 977C190</t>
  </si>
  <si>
    <t>KL551</t>
  </si>
  <si>
    <t>systém neurostimulační SCS INTELLIS MRI dobíjitelný 97716</t>
  </si>
  <si>
    <t>KL552</t>
  </si>
  <si>
    <t>systém neurostimulační SCS INTELLIS MRI dobíjitelný Controller 97745</t>
  </si>
  <si>
    <t>KL553</t>
  </si>
  <si>
    <t>systém neurostimulační SCS INTELLIS MRI dobíjitelný Recharger 97755</t>
  </si>
  <si>
    <t>ZM061</t>
  </si>
  <si>
    <t>Systém neurostimulační SCS Itrel 4 míšní 37703</t>
  </si>
  <si>
    <t>ZL932</t>
  </si>
  <si>
    <t>Systém neurostimulační SCS Prime Advanced SureScan 1x 97702, programátor 1x 97740</t>
  </si>
  <si>
    <t>ZL935</t>
  </si>
  <si>
    <t>Tunelizátor podkoží Tunneling tool 3755-40</t>
  </si>
  <si>
    <t>50115006</t>
  </si>
  <si>
    <t>IUTN - neuromodulace-DBS (Z508)</t>
  </si>
  <si>
    <t>ZD700</t>
  </si>
  <si>
    <t>Elektroda neurostimulační čtyřpólová pro DBS model 3389-40</t>
  </si>
  <si>
    <t>ZN134</t>
  </si>
  <si>
    <t>Kabel pro mikroelektrody bal. á 1 ks FC102066</t>
  </si>
  <si>
    <t>ZE753</t>
  </si>
  <si>
    <t>Kabel spojovací PC, RC 40 cm BN3708640D</t>
  </si>
  <si>
    <t>ZF977</t>
  </si>
  <si>
    <t>Kabel spojovací PC, RC 95 cm BN3708695D</t>
  </si>
  <si>
    <t>ZE754</t>
  </si>
  <si>
    <t>Programátor pacientský k PC, RC,SC 37642</t>
  </si>
  <si>
    <t>ZM005</t>
  </si>
  <si>
    <t>Set NEXFRAME - jednorázový materiál k operaci NL NEXFRAME</t>
  </si>
  <si>
    <t>ZE466</t>
  </si>
  <si>
    <t>Stimloc M924256A003</t>
  </si>
  <si>
    <t>ZE752</t>
  </si>
  <si>
    <t>Systém neurostimulační DBS ACTIVA PC obě hemisféry 37601</t>
  </si>
  <si>
    <t>ZH730</t>
  </si>
  <si>
    <t>Systém neurostimulační DBS ACTIVA RC obě hemisféry, dobíjitelný 37612</t>
  </si>
  <si>
    <t>ZH731</t>
  </si>
  <si>
    <t>Systém neurostimulační DBS modul nabíjecí k Activa RC 37651</t>
  </si>
  <si>
    <t>ZE991</t>
  </si>
  <si>
    <t>50115011</t>
  </si>
  <si>
    <t>IUTN - ostat.nákl.PZT (Z515)</t>
  </si>
  <si>
    <t>KA086</t>
  </si>
  <si>
    <t>granule chron stratec 710.025S</t>
  </si>
  <si>
    <t>KI276</t>
  </si>
  <si>
    <t>implantát kostní pro vertebroplastiku perkutánní, sada 07.702.016S</t>
  </si>
  <si>
    <t>ZM626</t>
  </si>
  <si>
    <t>Implantát kostní umělá náhrada tkáně Actifuse ABX Putty 1,5 ml s aplikátorem 506005078059</t>
  </si>
  <si>
    <t>ZM627</t>
  </si>
  <si>
    <t>Implantát kostní umělá náhrada tkáně Actifuse ABX Putty 2,5 ml s aplikátorem 506005078047</t>
  </si>
  <si>
    <t>KH226</t>
  </si>
  <si>
    <t>katetr 10F antimikrobiální ventrikulární EVD30.030.02</t>
  </si>
  <si>
    <t>KH224</t>
  </si>
  <si>
    <t>katetr antibakteriální perit. a komorový (kompl. set) IVD30.401.02</t>
  </si>
  <si>
    <t>ZE191</t>
  </si>
  <si>
    <t>Náhrada dury 5 x 5 cm 61100</t>
  </si>
  <si>
    <t>ZA100</t>
  </si>
  <si>
    <t>Neuro-patch 12 x 14 cm 1064002</t>
  </si>
  <si>
    <t>ZA276</t>
  </si>
  <si>
    <t>Neuro-patch 4 x 5 cm á 2 ks 1064045</t>
  </si>
  <si>
    <t>ZF905</t>
  </si>
  <si>
    <t>Neuro-patch 6 x 14 cm 1064010</t>
  </si>
  <si>
    <t>ZA275</t>
  </si>
  <si>
    <t>Neuro-patch 6 x 8 cm 1064029</t>
  </si>
  <si>
    <t>KI277</t>
  </si>
  <si>
    <t>Sada viscosafe pro injekční aplikaci 03.702.215S</t>
  </si>
  <si>
    <t>KF770</t>
  </si>
  <si>
    <t>set boreholeport FV042T</t>
  </si>
  <si>
    <t>KJ987</t>
  </si>
  <si>
    <t>systém hydrocephální drenážní komůrka návrtová s ventilem - sprung reservoir FV043T</t>
  </si>
  <si>
    <t>KG859</t>
  </si>
  <si>
    <t>systém Hydrocephální drenážní Shunt katetr ventrikulární se zavaděčem a deflektorem VP 250 mm FV078P</t>
  </si>
  <si>
    <t>KF242</t>
  </si>
  <si>
    <t>systém Hydrocephální drenážní Shunt PRO-GAV pediatrický VP FX441T  ( FV441T)</t>
  </si>
  <si>
    <t>KF843</t>
  </si>
  <si>
    <t>systém Hydrocephální drenážní Shunt PRO-GAV se shunt asistentem SA 25 FX414T  (FV414T)</t>
  </si>
  <si>
    <t>KF148</t>
  </si>
  <si>
    <t>systém Hydrocephální drenážní Shunt VP FX428T ( FV428T)</t>
  </si>
  <si>
    <t>ZB153</t>
  </si>
  <si>
    <t>Vosk kostní Knochenwasch 2,5 g bal. á 24 ks 1029754</t>
  </si>
  <si>
    <t>ZA243</t>
  </si>
  <si>
    <t>Záplata kardiovaskulární gore-tex 0,5 mm N-1CVX101</t>
  </si>
  <si>
    <t>ZD452</t>
  </si>
  <si>
    <t>Fólie incizní oper film 16 x 30 cm bal. á 20 ks 31 067</t>
  </si>
  <si>
    <t>ZA541</t>
  </si>
  <si>
    <t>Fólie incizní rucodrape ( opraflex ) 40 x 35 cm 25444</t>
  </si>
  <si>
    <t>ZA596</t>
  </si>
  <si>
    <t>Gáza skládaná 10 cm x 35 cm karton á 1000 ks 11003+</t>
  </si>
  <si>
    <t>ZD094</t>
  </si>
  <si>
    <t>Gáza skládaná 8 cm x 17 cm / 5 ks karton á 1000 ks 37017</t>
  </si>
  <si>
    <t>ZA539</t>
  </si>
  <si>
    <t>Kompresa NT 10 x 10 cm nesterilní 06103</t>
  </si>
  <si>
    <t>ZK405</t>
  </si>
  <si>
    <t>Krytí hemostatické gelitaspon standard 80 x 50 mm x 10 mm bal. á 10 ks A2107861</t>
  </si>
  <si>
    <t>ZM326</t>
  </si>
  <si>
    <t>Krytí hemostatické nevstřebatelné textilní hemopatch kit. box medium 4,5 x 4,5 cm bal. á 3 ks 1506256</t>
  </si>
  <si>
    <t>ZM332</t>
  </si>
  <si>
    <t>Krytí hemostatické nevstřebatelné textilní hemopatch kit. box medium 4,5 x 9 cm bal. á 3 ks 1506253</t>
  </si>
  <si>
    <t>ZM327</t>
  </si>
  <si>
    <t>Krytí hemostatické nevstřebatelné textilní hemopatch kit. box small 2,7 x 2,7 cm bal. á 5 ks  1506257</t>
  </si>
  <si>
    <t>ZB085</t>
  </si>
  <si>
    <t>Krytí hemostatické standard 5 x 7,50 cm bal. á 12 ks 1903GB</t>
  </si>
  <si>
    <t>ZJ616</t>
  </si>
  <si>
    <t>Krytí hemostatické traumacel biodress comfort 10 x 10 cm bal. á 5 ks V0082085</t>
  </si>
  <si>
    <t>ZN200</t>
  </si>
  <si>
    <t>Krytí hemostatické traumacel new dent kostky bal. á 50 ks 10115</t>
  </si>
  <si>
    <t>ZA540</t>
  </si>
  <si>
    <t>Náplast omnifix E 15 cm x 10 m 9006513</t>
  </si>
  <si>
    <t>ZD104</t>
  </si>
  <si>
    <t>Náplast omniplast 10,0 cm x 10,0 m 9004472 (900535)</t>
  </si>
  <si>
    <t>ZA331</t>
  </si>
  <si>
    <t>Obinadlo fixa crep 10 cm x 4 m 1323100104</t>
  </si>
  <si>
    <t>ZA427</t>
  </si>
  <si>
    <t>Obinadlo hydrofilní 14 cm x   5 m 13009</t>
  </si>
  <si>
    <t>ZF080</t>
  </si>
  <si>
    <t>Rouška břišní 17 nití s kroužkem na tkanici 12 x 47 cm bal. á 50 ks 1230100311</t>
  </si>
  <si>
    <t>ZA502</t>
  </si>
  <si>
    <t>Tampon nesterilní stáčený 30 x 60 cm 1320300406</t>
  </si>
  <si>
    <t>ZD802</t>
  </si>
  <si>
    <t>Tampon nesterilní špičatý s vláknem 6 cm á 250 ks 50170</t>
  </si>
  <si>
    <t>ZE314</t>
  </si>
  <si>
    <t>Tampon sterilní stáčený 19 x 20 cm / 10 ks 0446</t>
  </si>
  <si>
    <t>ZA675</t>
  </si>
  <si>
    <t>Cévka pupeční CP-01 GAM646958</t>
  </si>
  <si>
    <t>ZC751</t>
  </si>
  <si>
    <t>Čepelka skalpelová 11 BB511</t>
  </si>
  <si>
    <t>ZC752</t>
  </si>
  <si>
    <t>Čepelka skalpelová 15 BB515</t>
  </si>
  <si>
    <t>ZC753</t>
  </si>
  <si>
    <t>Čepelka skalpelová 20 BB520</t>
  </si>
  <si>
    <t>ZC345</t>
  </si>
  <si>
    <t>Čepelka skalpelová typ 367 BB367R</t>
  </si>
  <si>
    <t>ZL062</t>
  </si>
  <si>
    <t>Diamant 30 mm 9BA30D</t>
  </si>
  <si>
    <t>ZL063</t>
  </si>
  <si>
    <t>Diamant 40 mm 9BA40D</t>
  </si>
  <si>
    <t>ZL064</t>
  </si>
  <si>
    <t>Diamant 50 mm 9BA50D</t>
  </si>
  <si>
    <t>ZL065</t>
  </si>
  <si>
    <t>Diamant 60 mm 9BA60D</t>
  </si>
  <si>
    <t>ZQ821</t>
  </si>
  <si>
    <t>Disektor ostrý, kruhová zakončení 45°, velikost 3 mm, délka 25 cm 28164DB</t>
  </si>
  <si>
    <t>ZA759</t>
  </si>
  <si>
    <t>Drén redon CH10 50 cm U2111000</t>
  </si>
  <si>
    <t>ZA761</t>
  </si>
  <si>
    <t>Drén redon CH12 50 cm U2111200</t>
  </si>
  <si>
    <t>ZM730</t>
  </si>
  <si>
    <t>Držátko NOIR modulár lehké FD811B</t>
  </si>
  <si>
    <t>ZC913</t>
  </si>
  <si>
    <t>Elektroda defibrilační pro děti 0-33/BS/ 0-15 kg quick combo 11996-000093</t>
  </si>
  <si>
    <t>ZM267</t>
  </si>
  <si>
    <t>Elektroda jehlová EEG subdermal 1 bal. á 20 ks S44-637</t>
  </si>
  <si>
    <t>ZQ818</t>
  </si>
  <si>
    <t>Elektroda koagulační kuličková pr. 2 mm, boční zahnutí, délka 13 cm 28164ED</t>
  </si>
  <si>
    <t>ZQ819</t>
  </si>
  <si>
    <t>Elektroda koagulační kuličková pr. 4 mm, boční zahnutí, délka 13 cm 28164EF</t>
  </si>
  <si>
    <t>ZI781</t>
  </si>
  <si>
    <t>Elektroda neutrální monopolární pro dospělé á 100 ks 2125</t>
  </si>
  <si>
    <t>ZA891</t>
  </si>
  <si>
    <t>Elektroda neutrální nessy ke koagulaci á 50 ks 20193-070</t>
  </si>
  <si>
    <t>ZH396</t>
  </si>
  <si>
    <t>Elektroda NIM á 5 ks 8227304</t>
  </si>
  <si>
    <t>ZO986</t>
  </si>
  <si>
    <t>Elektroda pro stimulaci resp. registraci s vývrtkovou jehlou použití hlava 1,2 m /24ks/bal./ DME1001</t>
  </si>
  <si>
    <t>ZH831</t>
  </si>
  <si>
    <t>Elektroda unipolární jednorázová MB-100</t>
  </si>
  <si>
    <t>ZQ807</t>
  </si>
  <si>
    <t>Elevátor FREER, oboustranný, poloostrý a tupý,délka 20 cm 474000</t>
  </si>
  <si>
    <t>ZQ808</t>
  </si>
  <si>
    <t>Elevátor MASING oboustranný, odstupňovaný, ostrý a tupý, délka 22,5 cm 479000</t>
  </si>
  <si>
    <t>ZL059</t>
  </si>
  <si>
    <t>Fréza 40 mm 9BA40</t>
  </si>
  <si>
    <t>ZL060</t>
  </si>
  <si>
    <t>Fréza 50 mm 9BA50</t>
  </si>
  <si>
    <t>ZL061</t>
  </si>
  <si>
    <t>Fréza 60 mm 9BA60</t>
  </si>
  <si>
    <t>ZF272</t>
  </si>
  <si>
    <t>Fréza 7BA30</t>
  </si>
  <si>
    <t>ZQ820</t>
  </si>
  <si>
    <t>Háček CASTELNUOVO Hook, 90°, tupý, délka 25 cm 28164H</t>
  </si>
  <si>
    <t>ZR092</t>
  </si>
  <si>
    <t>Háček NOIR tupý 45° 200 mm FD808B</t>
  </si>
  <si>
    <t>ZD208</t>
  </si>
  <si>
    <t>Hadice spojovací k odsávacím soupravám 07.068.25.220</t>
  </si>
  <si>
    <t>ZQ249</t>
  </si>
  <si>
    <t>Hadička spojovací HS 1,8 x 1800 mm LL DEPH free 2200 180 ND</t>
  </si>
  <si>
    <t>ZQ419</t>
  </si>
  <si>
    <t>Hrot aspirátoru Precision krátký TIP 1,1 mm k ultrazvukovému disektoru SonaStar MXA-D216</t>
  </si>
  <si>
    <t>ZQ780</t>
  </si>
  <si>
    <t>Hrot šroubováku ke šroubům CMF 15-1196</t>
  </si>
  <si>
    <t>ZK139</t>
  </si>
  <si>
    <t>Kabel bipolární 4 m, prům 5/2 mm  Aesculap, ACMI, Berchtold, Martin, Wolf /Aesculap  GN130</t>
  </si>
  <si>
    <t>ZQ473</t>
  </si>
  <si>
    <t>Kabel bipolární délka 5 m 2- Pin-Plug (konektor pro Martin, Aesculap, Berchtold) 5015.08</t>
  </si>
  <si>
    <t>ZQ201</t>
  </si>
  <si>
    <t>Kanyla odsávací FERGUSSON prům. 3 mm délka 130 mm GF363R</t>
  </si>
  <si>
    <t>ZJ106</t>
  </si>
  <si>
    <t>Kanyla sací EICKEN Antrum LUER-Lock, dlouhé zakřivení vnější pr. 3 mm délka 15 cm 586330</t>
  </si>
  <si>
    <t>ZG884</t>
  </si>
  <si>
    <t>Kanyla sací fujita / fukushima Fr5 GF393R</t>
  </si>
  <si>
    <t>ZH618</t>
  </si>
  <si>
    <t>Kanyla sací fujita / fukushima prac. délka 115 mm, celková délka 180 mm, vnější  prům. 2,7 mm GF396R</t>
  </si>
  <si>
    <t>ZI389</t>
  </si>
  <si>
    <t>Kanyla sací pr. 3,5 mm RU6424-22</t>
  </si>
  <si>
    <t>ZG276</t>
  </si>
  <si>
    <t>Kuličky navigační bal. á 12 ks 8801075</t>
  </si>
  <si>
    <t>ZR089</t>
  </si>
  <si>
    <t>Kyreta  NOIR 45° krček 200 mm FD827B</t>
  </si>
  <si>
    <t>ZQ826</t>
  </si>
  <si>
    <t>Kyreta De DIVITIIS-CAPPABIANCA, ID 3 mm, distálně zahnutá 45°, délka 25 cm 28164RN</t>
  </si>
  <si>
    <t>ZQ827</t>
  </si>
  <si>
    <t>Kyreta De DIVITIIS-CAPPABIANCA, ID 3 mm, distálně zahnutá 45°, tvarovací délka 25 cm 28164RE</t>
  </si>
  <si>
    <t>ZQ822</t>
  </si>
  <si>
    <t>Kyreta De DIVITIIS-CAPPABIANCA, ID 3 mm, distálně zahnutá, délka 25 cm 28164RB</t>
  </si>
  <si>
    <t>ZQ823</t>
  </si>
  <si>
    <t>Kyreta De DIVITIIS-CAPPABIANCA, ID 5 mm, distálně zahnutá 45°, délka 25 cm 28164RO</t>
  </si>
  <si>
    <t>ZQ825</t>
  </si>
  <si>
    <t>Kyreta De DIVITIIS-CAPPABIANCA, ID 5 mm, distálně zahnutá 90°, délka 25 cm 28164RD</t>
  </si>
  <si>
    <t>ZQ828</t>
  </si>
  <si>
    <t>Kyreta De DIVITIIS-CAPPABIANCA, ID 5 mm, distálně zahnutá 90°, délka 25 cm 28164RG</t>
  </si>
  <si>
    <t>ZQ824</t>
  </si>
  <si>
    <t>Kyreta sací De DIVITIIS-CAPPABIANCA, ID 5 mm, distálně zahnutá 45°, délka 25 cm 28164RSB</t>
  </si>
  <si>
    <t>ZB553</t>
  </si>
  <si>
    <t>Láhev redon hi-vac 400 ml-kompletní 05.000.22.803</t>
  </si>
  <si>
    <t>ZM565</t>
  </si>
  <si>
    <t>Lepidlo tkáňové 5 ml floseal 1503353</t>
  </si>
  <si>
    <t>ZR086</t>
  </si>
  <si>
    <t>Lžička NOIR 45° krček 200 mm FD816B</t>
  </si>
  <si>
    <t>ZK304</t>
  </si>
  <si>
    <t>Miska kruhová 0,06 l výška 30 mm JG521R</t>
  </si>
  <si>
    <t>ZK305</t>
  </si>
  <si>
    <t>Miska kruhová 0,16 l výška 41 mm JG522R</t>
  </si>
  <si>
    <t>ZO930</t>
  </si>
  <si>
    <t>Nádoba 100 ml PP 72/62 mm s přiloženým uzávěrem bílé víčko sterilní na tekutý materiál 75.562.105</t>
  </si>
  <si>
    <t>ZH808</t>
  </si>
  <si>
    <t>Nádoba na histologický mat. s pufrovaným formalínem HISTOFOR 20 ml bal. á 100 ks BFS-20</t>
  </si>
  <si>
    <t>ZE310</t>
  </si>
  <si>
    <t>Nádoba na kontaminovaný odpad CS 6 l pův. 077802300</t>
  </si>
  <si>
    <t>ZQ862</t>
  </si>
  <si>
    <t>Nádoba odsávací 2 l k ultrazvukovému disektoru SonaStar jednorázová CFSM5-C136</t>
  </si>
  <si>
    <t>ZM822</t>
  </si>
  <si>
    <t>Nástavec k vrtačce MIDAS rovný krátký spinální 9 cm AS09</t>
  </si>
  <si>
    <t>ZH545</t>
  </si>
  <si>
    <t>Nástavec ke kraniotomu 2.4 mm AF02</t>
  </si>
  <si>
    <t>ZQ809</t>
  </si>
  <si>
    <t>Nůž srpkovitý, špičatý, délka 19 cm 628001</t>
  </si>
  <si>
    <t>ZR088</t>
  </si>
  <si>
    <t>Nůž tumor NOIR prům. 1,5 mm 200 mm FD839B</t>
  </si>
  <si>
    <t>ZG733</t>
  </si>
  <si>
    <t>Nůžky rovné tvrdokové standard O/T 145 mm RU1006-14</t>
  </si>
  <si>
    <t>ZJ807</t>
  </si>
  <si>
    <t>Nůžky zahnuté METZENBAUM DUROTIP 180 mm BC271R</t>
  </si>
  <si>
    <t>ZI879</t>
  </si>
  <si>
    <t>Odstraňovač kožních svorek Leukosan bal. á 20 ks 72615</t>
  </si>
  <si>
    <t>ZR107</t>
  </si>
  <si>
    <t>Pás operační A 215 x 15, zapínání na suchý zip 261602</t>
  </si>
  <si>
    <t>ZR108</t>
  </si>
  <si>
    <t>Pás operační B 58 x 11, zapínání na suchý zip 261600</t>
  </si>
  <si>
    <t>ZM862</t>
  </si>
  <si>
    <t>Pinzeta bipolární SANO idol. AAG-FL 205 mm špička 0,7 mm GK844R</t>
  </si>
  <si>
    <t>ZN036</t>
  </si>
  <si>
    <t>Pinzeta bipolární SuperGliss non stick ELP bajonetová délka 200 mm pra. délka 8,5 cm hrot 0,2 mm 782489SLL</t>
  </si>
  <si>
    <t>ZQ813</t>
  </si>
  <si>
    <t>Pinzeta TRÖLTSCH zahnutá, 10 cm 426900</t>
  </si>
  <si>
    <t>ZI146</t>
  </si>
  <si>
    <t>Podložka antidekubitní klín 10 x 40 x 35 cm Sláva 3 3210-S3-V</t>
  </si>
  <si>
    <t>ZH422</t>
  </si>
  <si>
    <t>Podložka antidekubitní klín 25 x 30 x 60 cm Sláva 5 210-S5-V</t>
  </si>
  <si>
    <t>ZR145</t>
  </si>
  <si>
    <t>Podložka antidekubitní kvádr 100 x 51 x 4 cm Sláva 24 210-S24-V</t>
  </si>
  <si>
    <t>ZR150</t>
  </si>
  <si>
    <t>Podložka antidekubitní podsedák Sláva 21 36 x 35 x 5cm 210-S21-V</t>
  </si>
  <si>
    <t>ZH409</t>
  </si>
  <si>
    <t>Podložka antidekubitní polštář obdelník 10 x 43 x 70 cm Sláva 20A 210-S20A-V</t>
  </si>
  <si>
    <t>ZR160</t>
  </si>
  <si>
    <t>Podložka antidekubitní válec průměr 15 cm, délka 35 cm Sláva 13 210-S13-V</t>
  </si>
  <si>
    <t>ZI152</t>
  </si>
  <si>
    <t>Podložka antidekubitní váleček do dlaně délka 14 průměr 6 cm Sláva váleček 210-Svalecek-V</t>
  </si>
  <si>
    <t>ZR161</t>
  </si>
  <si>
    <t>Podložka antidekubitní váleček do dlaně délka 15, průměr 9 cm Sláva váleček A 210-SvalecekA-V</t>
  </si>
  <si>
    <t>ZQ903</t>
  </si>
  <si>
    <t>Podložka antidekubitní Z-Flo neonatal silikonová s povlakem 16 x 25 cm bal. á 12 ks 1400227</t>
  </si>
  <si>
    <t>ZQ488</t>
  </si>
  <si>
    <t>Podložka antidekubitní Z-Flo silikonová s povlakem 27 x 55 cm 1401001</t>
  </si>
  <si>
    <t>ZR119</t>
  </si>
  <si>
    <t>Podložka operační PROFI 50 x 40 x 10 290154</t>
  </si>
  <si>
    <t>ZR118</t>
  </si>
  <si>
    <t>Podložka operační PROFI 60 x  40 x 10 290155</t>
  </si>
  <si>
    <t>ZR120</t>
  </si>
  <si>
    <t>Podložka operační PROFI 70 x 44 x 10 290156</t>
  </si>
  <si>
    <t>ZR121</t>
  </si>
  <si>
    <t>Podložka operační PROFI 70 x 45 x 16 290157</t>
  </si>
  <si>
    <t>ZR122</t>
  </si>
  <si>
    <t>Podpěra hlavy PROFI mEPS vnější průměr: 30, vnitřní průměr: 16, výška: 7 291101</t>
  </si>
  <si>
    <t>ZQ099</t>
  </si>
  <si>
    <t>Pouzdro na stimulátor TYRX  vstřebatelné antibakteriální 7,4 x 8,5 cm, (Minocyclin,Rifampicin) CMRM6133EU</t>
  </si>
  <si>
    <t>ZR087</t>
  </si>
  <si>
    <t>Raspatorium NOIR 3 mm 200 mm FD833B</t>
  </si>
  <si>
    <t>ZJ887</t>
  </si>
  <si>
    <t>Rozvěrač ostrý 3 x 3 zuby wullstein 130 mm BV076R</t>
  </si>
  <si>
    <t>ZQ810</t>
  </si>
  <si>
    <t>Sání úhlové, s řeznou plochou, LUER-LUCK, vnější pr. 3 mm, prac. délka 14 cm 722830</t>
  </si>
  <si>
    <t>ZR090</t>
  </si>
  <si>
    <t>Sonda NOIR kulička 0° 200 mm FD797B</t>
  </si>
  <si>
    <t>ZR091</t>
  </si>
  <si>
    <t>Sonda NOIR kulička 45° 200 mm FD798B</t>
  </si>
  <si>
    <t>ZD995</t>
  </si>
  <si>
    <t>Spojka symetrická 4-4 nest. bal. á 50 ks 881.44D (86051572)</t>
  </si>
  <si>
    <t>ZB598</t>
  </si>
  <si>
    <t>Spojka symetrická přímá 7 x 7 mm 60.23.00 (120 430)</t>
  </si>
  <si>
    <t>ZF090</t>
  </si>
  <si>
    <t>Stapler kožní 35 svorek á 6 ks 783100</t>
  </si>
  <si>
    <t>ZJ840</t>
  </si>
  <si>
    <t>Svorka hemostatická HEISS tenká zahnutá 200mm BH207R</t>
  </si>
  <si>
    <t>ZJ832</t>
  </si>
  <si>
    <t>Svorka micro - halsted zahnutá 125 mm BH109R</t>
  </si>
  <si>
    <t>ZA792</t>
  </si>
  <si>
    <t>Svorka šicí 16 x 3 mm michel 132 276 6016</t>
  </si>
  <si>
    <t>ZD146</t>
  </si>
  <si>
    <t>Vak drenážní sběrný lumbální  EDM 27666</t>
  </si>
  <si>
    <t>ZR126</t>
  </si>
  <si>
    <t>Váleček pod patu PROFI průměr 9, délka 15 261165</t>
  </si>
  <si>
    <t>ZF305</t>
  </si>
  <si>
    <t>Vrták 7BA20-MN</t>
  </si>
  <si>
    <t>ZK552</t>
  </si>
  <si>
    <t>Vrták codman disposable perforator 14 mm 26-1221</t>
  </si>
  <si>
    <t>ZF300</t>
  </si>
  <si>
    <t>Vrták diamantový 10 cm 20 mm DIAM 10BA20D</t>
  </si>
  <si>
    <t>ZJ331</t>
  </si>
  <si>
    <t>Vrták diamantový 10 cm 40 mm 10BA40DC</t>
  </si>
  <si>
    <t>ZJ330</t>
  </si>
  <si>
    <t>Vrták diamantový 10 cm 50 mm DIAM 10BA50D</t>
  </si>
  <si>
    <t>ZK940</t>
  </si>
  <si>
    <t>Vrták diamantový 10 cm 6 mm BA DIAM 10BA60D</t>
  </si>
  <si>
    <t>ZF271</t>
  </si>
  <si>
    <t>Vrták diamantový 7 cm 5 mm BA DIAM 7BA50D</t>
  </si>
  <si>
    <t>ZE877</t>
  </si>
  <si>
    <t>Vrták diamantový 7 cm 6 mm BA 7BA60</t>
  </si>
  <si>
    <t>ZF274</t>
  </si>
  <si>
    <t>Vrták diamantový 7 cm 6 mm BA DIAM 7BA60D</t>
  </si>
  <si>
    <t>ZE876</t>
  </si>
  <si>
    <t>Vrták do vrtačky Midas F2/8TA23S</t>
  </si>
  <si>
    <t>50115064</t>
  </si>
  <si>
    <t>ZPr - šicí materiál (Z529)</t>
  </si>
  <si>
    <t>ZD222</t>
  </si>
  <si>
    <t>Šití dafilon modrý 3/0 (2) bal. á 36 ks C0932469</t>
  </si>
  <si>
    <t>ZB033</t>
  </si>
  <si>
    <t>Šití dafilon modrý 3/0 (2) bal. á 36 ks C0935468</t>
  </si>
  <si>
    <t>ZJ120</t>
  </si>
  <si>
    <t>Šití ethilon bk 10-0 bal. á 12 ks W2860</t>
  </si>
  <si>
    <t>ZG882</t>
  </si>
  <si>
    <t>Šití ethilon bk 10-0 bal. á 12 ks W2870</t>
  </si>
  <si>
    <t>ZB175</t>
  </si>
  <si>
    <t>Šití maxon zelený 1 bal. á 12 ks GMM873L</t>
  </si>
  <si>
    <t>ZH392</t>
  </si>
  <si>
    <t>Šití novosyn quick undy 3/0 (2) bal. á 36 ks C3046030</t>
  </si>
  <si>
    <t>ZB053</t>
  </si>
  <si>
    <t>Šití premicron bal. á 36 ks C0026904</t>
  </si>
  <si>
    <t>ZF429</t>
  </si>
  <si>
    <t>Šití prolene bl 5-0 bal. á 12 ks W8710</t>
  </si>
  <si>
    <t>ZB593</t>
  </si>
  <si>
    <t>Šití prolene bl 6-0 bal. á 36 ks 8711H</t>
  </si>
  <si>
    <t>ZB287</t>
  </si>
  <si>
    <t>Šití prolene bl 8-0 bal. á 12 ks W2777</t>
  </si>
  <si>
    <t>ZC076</t>
  </si>
  <si>
    <t>Šití silon pletený bílý 3EP bal. á 20 ks SB2057</t>
  </si>
  <si>
    <t>ZC295</t>
  </si>
  <si>
    <t>Šití silon pletený bílý 4EP bal. á 20 ks SB2059</t>
  </si>
  <si>
    <t>ZN501</t>
  </si>
  <si>
    <t>Šítí trelon černý 4/0 (1,5) 8 x 45 cm HR17 bal. á 6 ks M0790165</t>
  </si>
  <si>
    <t>ZE802</t>
  </si>
  <si>
    <t>Šití vicryl plus vi 2-0 bal. á 36 ks VCP9360H</t>
  </si>
  <si>
    <t>ZC679</t>
  </si>
  <si>
    <t>Šití vicryl plus vi 2-0 bal. á 36 ks VCP9900H</t>
  </si>
  <si>
    <t>ZB480</t>
  </si>
  <si>
    <t>Jehla chirurgická 0,7 x 28 G10</t>
  </si>
  <si>
    <t>ZB204</t>
  </si>
  <si>
    <t>Jehla chirurgická 0,8 x 32 G11</t>
  </si>
  <si>
    <t>ZB133</t>
  </si>
  <si>
    <t>Jehla chirurgická 0,9 x 40 G9</t>
  </si>
  <si>
    <t>ZB460</t>
  </si>
  <si>
    <t>Jehla chirurgická 1,0 x 45 G8</t>
  </si>
  <si>
    <t>ZF431</t>
  </si>
  <si>
    <t>Rukavice operační latex bez pudru chlorované sterilní ansell gammex PF sensitive vel. 7,5 bal. á 50 párů 330051075</t>
  </si>
  <si>
    <t>ZP788</t>
  </si>
  <si>
    <t>Rukavice operační latex s pudrem sterilní ansell gammex vel. 8,0 bal. á 50 párů 330047080</t>
  </si>
  <si>
    <t>ZE993</t>
  </si>
  <si>
    <t>Rukavice operační latex s pudrem sterilní ansell sensi - touch vel. 6,5 bal. á 40 párů 8050152</t>
  </si>
  <si>
    <t>Rukavice operační latex s pudrem sterilní ansell sensi - touch vel. 6,5 bal. á 40 párů 8050152 - firma již nedodává</t>
  </si>
  <si>
    <t>ZK476</t>
  </si>
  <si>
    <t>Rukavice operační latex s pudrem sterilní ansell, vasco surgical powderet vel. 7,5 6035534</t>
  </si>
  <si>
    <t>ZO467</t>
  </si>
  <si>
    <t>Rukavice vyšetřovací nitril nesterilní SEMPERMED Safe+ Us-Hs cytostatické prodloužené 30 cm vel. M bal. á 100 ks 34437</t>
  </si>
  <si>
    <t>ZD618</t>
  </si>
  <si>
    <t>Katetr drenážní komorový se sběrným vakem Exakta 27581</t>
  </si>
  <si>
    <t>ZA217</t>
  </si>
  <si>
    <t>Katetr drenážní lumbální EDM 80 cm W/Tip 46419</t>
  </si>
  <si>
    <t>ZF906</t>
  </si>
  <si>
    <t>Katetr endoskopický neurobalón 7CB-D10</t>
  </si>
  <si>
    <t>ZG178</t>
  </si>
  <si>
    <t>Katetr fogarty arteriální embolektomický 60 cm, 2F 120602F</t>
  </si>
  <si>
    <t>ZH925</t>
  </si>
  <si>
    <t>Hadice silikon 2 x 4 mm á 25 m 34.000.00.102</t>
  </si>
  <si>
    <t>50115080</t>
  </si>
  <si>
    <t>ZPr - staplery, extraktory, endoskop.mat. (Z523)</t>
  </si>
  <si>
    <t>ZQ712</t>
  </si>
  <si>
    <t>Aplikátor klipů Yasargil SLIM rovný, pracovní délka 90 mm, celková délka 220 mm FT532B</t>
  </si>
  <si>
    <t>ZQ713</t>
  </si>
  <si>
    <t>Aplikátor klipů Yasargil SLIM zahnutý 15°, pracovní délka 90 mm, celková délka 220 mm FT533B</t>
  </si>
  <si>
    <t>ZQ850</t>
  </si>
  <si>
    <t>Aplikátor klipů Yasargill SLIM MINI, rovný, pracovní délka 90mm, celková délka 220 mm FT522B</t>
  </si>
  <si>
    <t>ZA246</t>
  </si>
  <si>
    <t>Klip kovový pro otevřené operace-pro malé klipy bal. á 36 ks LT100</t>
  </si>
  <si>
    <t>ZJ682</t>
  </si>
  <si>
    <t>Klip kovový pro otevřené operace-pro střední klipy bal. á 36 ks LT200</t>
  </si>
  <si>
    <t>ZG535</t>
  </si>
  <si>
    <t>Klip titanový pro otevřené operace M bal. 18 zásobníků á 6 ks LT300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</si>
  <si>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</si>
  <si>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</si>
  <si>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</si>
  <si>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</si>
  <si>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</si>
  <si>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</si>
  <si>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</si>
  <si>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</si>
  <si>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</si>
  <si>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</si>
  <si>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</si>
  <si>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</si>
  <si>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</si>
  <si>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</si>
  <si>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</si>
  <si>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</si>
  <si>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zdravotničtí záchranáři</t>
  </si>
  <si>
    <t>praktické sestry</t>
  </si>
  <si>
    <t>ošetřovatelé</t>
  </si>
  <si>
    <t>sanitáři</t>
  </si>
  <si>
    <t>THP</t>
  </si>
  <si>
    <t>Specializovaná ambulantní péče</t>
  </si>
  <si>
    <t>506 - Pracoviště neurochirurgie</t>
  </si>
  <si>
    <t>5T6 - Pracov. resusc. a intenz. úst. lůž. péče neurochir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</si>
  <si>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</si>
  <si>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</si>
  <si>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</si>
  <si>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</si>
  <si>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</si>
  <si>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</si>
  <si>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Balik Vladimír</t>
  </si>
  <si>
    <t>Gabryš Martin</t>
  </si>
  <si>
    <t>Hrabálek Lumír</t>
  </si>
  <si>
    <t>Svačková Andrea</t>
  </si>
  <si>
    <t>Šoustal Stanislav</t>
  </si>
  <si>
    <t>Vaverka Miroslav</t>
  </si>
  <si>
    <t>Zdravotní výkony vykázané na pracovišti v rámci ambulantní péče dle lékařů *</t>
  </si>
  <si>
    <t>5T6</t>
  </si>
  <si>
    <t>V</t>
  </si>
  <si>
    <t>78890</t>
  </si>
  <si>
    <t xml:space="preserve">SIGNÁLNÍ VÝKON INDIKACE ODBĚRU ORGÁNU NEBO ORGÁNŮ </t>
  </si>
  <si>
    <t>506</t>
  </si>
  <si>
    <t>1</t>
  </si>
  <si>
    <t>0000502</t>
  </si>
  <si>
    <t>MESOCAIN 1%</t>
  </si>
  <si>
    <t>0000527</t>
  </si>
  <si>
    <t>0002439</t>
  </si>
  <si>
    <t>MARCAINE 0,5%</t>
  </si>
  <si>
    <t>0040536</t>
  </si>
  <si>
    <t>0054539</t>
  </si>
  <si>
    <t>DOLMINA INJ</t>
  </si>
  <si>
    <t>0058249</t>
  </si>
  <si>
    <t>GUAJACURAN</t>
  </si>
  <si>
    <t>0192143</t>
  </si>
  <si>
    <t>DIPROPHOS</t>
  </si>
  <si>
    <t>09237</t>
  </si>
  <si>
    <t>OŠETŘENÍ A PŘEVAZ RÁNY VČETNĚ OŠETŘENÍ KOŽNÍCH A P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</si>
  <si>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</si>
  <si>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</si>
  <si>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</si>
  <si>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</si>
  <si>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</si>
  <si>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</si>
  <si>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29510</t>
  </si>
  <si>
    <t>OBSTŘIK PERIFERNÍHO NERVU</t>
  </si>
  <si>
    <t>29520</t>
  </si>
  <si>
    <t>KOŘENOVÝ OBSTŘIK</t>
  </si>
  <si>
    <t>51877</t>
  </si>
  <si>
    <t>PŘILOŽENÍ LÉČEBNÉ POMŮCKY - ORTÉZY</t>
  </si>
  <si>
    <t>56023</t>
  </si>
  <si>
    <t>KONTROLNÍ VYŠETŘENÍ NEUROCHIRURGEM</t>
  </si>
  <si>
    <t>61227</t>
  </si>
  <si>
    <t>CHIRURGICKÉ OŠETŘENÍ NEUROMU</t>
  </si>
  <si>
    <t>61247</t>
  </si>
  <si>
    <t>OPERACE KARPÁLNÍHO TUNELU</t>
  </si>
  <si>
    <t>09567</t>
  </si>
  <si>
    <t>ZÁKROK NA LEVÉ STRANĚ</t>
  </si>
  <si>
    <t>09543</t>
  </si>
  <si>
    <t>Signalni kod</t>
  </si>
  <si>
    <t>56022</t>
  </si>
  <si>
    <t>CÍLENÉ VYŠETŘENÍ NEUROCHIRURGEM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</si>
  <si>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</si>
  <si>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</si>
  <si>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</si>
  <si>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</si>
  <si>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</si>
  <si>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</si>
  <si>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</si>
  <si>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</si>
  <si>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09223</t>
  </si>
  <si>
    <t>INTRAVENÓZNÍ INFÚZE U DOSPĚLÉHO NEBO DÍTĚTE NAD 10</t>
  </si>
  <si>
    <t>09115</t>
  </si>
  <si>
    <t>ODBĚR BIOLOGICKÉHO MATERIÁLU JINÉHO NEŽ KREV NA KV</t>
  </si>
  <si>
    <t>51881</t>
  </si>
  <si>
    <t>MULTIDISCIPLINÁRNÍ INDIKAČNÍ SEMINÁŘ K URČENÍ OPTI</t>
  </si>
  <si>
    <t>51811</t>
  </si>
  <si>
    <t>INCIZE A DRENÁŽ ABSCESU NEBO HEMATOMU</t>
  </si>
  <si>
    <t>56021</t>
  </si>
  <si>
    <t>KOMPLEXNÍ VYŠETŘENÍ NEUROCHIRURGEM</t>
  </si>
  <si>
    <t>09569</t>
  </si>
  <si>
    <t>ZÁKROK NA PRAVÉ STRANĚ</t>
  </si>
  <si>
    <t>708</t>
  </si>
  <si>
    <t>9999990</t>
  </si>
  <si>
    <t>Nespecifikovany LEK</t>
  </si>
  <si>
    <t>9999999</t>
  </si>
  <si>
    <t>78022</t>
  </si>
  <si>
    <t>CÍLENÉ VYŠETŘENÍ ANESTEZIOLOGEM</t>
  </si>
  <si>
    <t>78023</t>
  </si>
  <si>
    <t>KONTROLNÍ VYŠETŘENÍ ANESTEZIOLOGEM</t>
  </si>
  <si>
    <t>80111</t>
  </si>
  <si>
    <t>APLIKACE ANALGETICKÝCH SMĚSÍ DO KONTINUÁLNÍCH KATÉ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</si>
  <si>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</si>
  <si>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</si>
  <si>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</si>
  <si>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</si>
  <si>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</si>
  <si>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</si>
  <si>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</si>
  <si>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</si>
  <si>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</si>
  <si>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</si>
  <si>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</si>
  <si>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</si>
  <si>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</si>
  <si>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</si>
  <si>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</si>
  <si>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</si>
  <si>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</si>
  <si>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</si>
  <si>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</si>
  <si>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</si>
  <si>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</si>
  <si>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</si>
  <si>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</si>
  <si>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</si>
  <si>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</si>
  <si>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</si>
  <si>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</si>
  <si>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</si>
  <si>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</si>
  <si>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</si>
  <si>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</si>
  <si>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</si>
  <si>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</si>
  <si>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5F1</t>
  </si>
  <si>
    <t>54320</t>
  </si>
  <si>
    <t xml:space="preserve">ENDARTEREKTOMIE KAROTICKÁ A OSTATNÍCH PERIFERNÍCH </t>
  </si>
  <si>
    <t>57235</t>
  </si>
  <si>
    <t>TORAKOTOMIE PROSTÁ NEBO S BIOPSIÍ, EVAKUACÍ HEMATO</t>
  </si>
  <si>
    <t>5F3</t>
  </si>
  <si>
    <t>53253</t>
  </si>
  <si>
    <t xml:space="preserve">OTEVŘENÁ REPOZICE A OSTEOSYNTÉZA ZLOMENIN DIAFÝZY </t>
  </si>
  <si>
    <t>66813</t>
  </si>
  <si>
    <t>ODSTRANĚNÍ OSTEOSYNTETICKÉHO MATERIÁLU</t>
  </si>
  <si>
    <t>66819</t>
  </si>
  <si>
    <t>APLIKACE ZEVNÍHO FIXATÉRU</t>
  </si>
  <si>
    <t>53490</t>
  </si>
  <si>
    <t>ROZSÁHLÉ DEBRIDEMENT SLOŽITÝCH OTEVŘENÝCH ZLOMENIN</t>
  </si>
  <si>
    <t>51850</t>
  </si>
  <si>
    <t>PŘEVAZ RÁNY METODOU V. A. C. (VACUUM ASISTED CLOSU</t>
  </si>
  <si>
    <t>66127</t>
  </si>
  <si>
    <t>MANIPULACE V CELKOVÉ NEBO LOKÁLNÍ ANESTÉZII</t>
  </si>
  <si>
    <t>51855</t>
  </si>
  <si>
    <t>FIXAČNÍ SÁDROVÁ DLAHA - CELÁ HORNÍ KONČETINA</t>
  </si>
  <si>
    <t>53471</t>
  </si>
  <si>
    <t>ZLOMENINA HORNÍHO KONCE FEMURU - REPOZICE OTEVŘENÁ</t>
  </si>
  <si>
    <t>5F6</t>
  </si>
  <si>
    <t>0008807</t>
  </si>
  <si>
    <t>0008808</t>
  </si>
  <si>
    <t>0011592</t>
  </si>
  <si>
    <t>0016600</t>
  </si>
  <si>
    <t>0046475</t>
  </si>
  <si>
    <t>0064831</t>
  </si>
  <si>
    <t>AXETINE</t>
  </si>
  <si>
    <t>0065989</t>
  </si>
  <si>
    <t>MYCOMAX</t>
  </si>
  <si>
    <t>0066137</t>
  </si>
  <si>
    <t>0072972</t>
  </si>
  <si>
    <t>AMOKSIKLAV 1,2 G</t>
  </si>
  <si>
    <t>0076360</t>
  </si>
  <si>
    <t>ZINACEF</t>
  </si>
  <si>
    <t>0094176</t>
  </si>
  <si>
    <t>CEFOTAXIME LEK</t>
  </si>
  <si>
    <t>0096414</t>
  </si>
  <si>
    <t>GENTAMICIN LEK</t>
  </si>
  <si>
    <t>0097000</t>
  </si>
  <si>
    <t>METRONIDAZOLE 0,5%-POLPHARMA</t>
  </si>
  <si>
    <t>0137499</t>
  </si>
  <si>
    <t>0151458</t>
  </si>
  <si>
    <t>CEFUROXIM KABI</t>
  </si>
  <si>
    <t>0156259</t>
  </si>
  <si>
    <t>VANCOMYCIN KABI</t>
  </si>
  <si>
    <t>0162180</t>
  </si>
  <si>
    <t>CIPROFLOXACIN KABI</t>
  </si>
  <si>
    <t>0162187</t>
  </si>
  <si>
    <t>0164401</t>
  </si>
  <si>
    <t>0166269</t>
  </si>
  <si>
    <t>0164407</t>
  </si>
  <si>
    <t>0201030</t>
  </si>
  <si>
    <t>0092359</t>
  </si>
  <si>
    <t>PROSTAPHLIN</t>
  </si>
  <si>
    <t>0064835</t>
  </si>
  <si>
    <t>0113453</t>
  </si>
  <si>
    <t>0129834</t>
  </si>
  <si>
    <t>0129836</t>
  </si>
  <si>
    <t>0182977</t>
  </si>
  <si>
    <t>CEFTRIAXON MEDOPHARM</t>
  </si>
  <si>
    <t>0183926</t>
  </si>
  <si>
    <t>AZEPO</t>
  </si>
  <si>
    <t>0141263</t>
  </si>
  <si>
    <t>PIPERACILLIN/TAZOBACTAM MYLAN</t>
  </si>
  <si>
    <t>0183817</t>
  </si>
  <si>
    <t>0203855</t>
  </si>
  <si>
    <t>0029817</t>
  </si>
  <si>
    <t>GLIOLAN</t>
  </si>
  <si>
    <t>0136961</t>
  </si>
  <si>
    <t>TIGECYCLINE SANDOZ</t>
  </si>
  <si>
    <t>2</t>
  </si>
  <si>
    <t>0007917</t>
  </si>
  <si>
    <t>Erytrocyty bez buffy coatu</t>
  </si>
  <si>
    <t>0007955</t>
  </si>
  <si>
    <t>Erytrocyty deleukotizované</t>
  </si>
  <si>
    <t>0207921</t>
  </si>
  <si>
    <t>Plazma čerstvá zmrazená</t>
  </si>
  <si>
    <t>3</t>
  </si>
  <si>
    <t>0005606</t>
  </si>
  <si>
    <t>NÁVLEK NA OPMI, TYP 71                      306071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</si>
  <si>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</si>
  <si>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</si>
  <si>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</si>
  <si>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</si>
  <si>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</si>
  <si>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</si>
  <si>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0048898</t>
  </si>
  <si>
    <t>EXTRAKTOR - KOŠÍČEK NITINOL</t>
  </si>
  <si>
    <t>0048989</t>
  </si>
  <si>
    <t>ELEKTRODA KOAGULAČNÍ JEDNORÁZOVÁ GN211</t>
  </si>
  <si>
    <t>0049488</t>
  </si>
  <si>
    <t>STAPLER LINEÁRNÍ - ECHELON; ETS FLEX 45MM,60MM, DÉ</t>
  </si>
  <si>
    <t>0049489</t>
  </si>
  <si>
    <t>ZÁSOBNÍK PRO ENDOSTAPLER - ECHELON ENDOPATH 45/60;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</si>
  <si>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</si>
  <si>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</si>
  <si>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</si>
  <si>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</si>
  <si>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</si>
  <si>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0059072</t>
  </si>
  <si>
    <t>KLIP PERM.MOZK.ANEURY.FE680K.90.700.10.20</t>
  </si>
  <si>
    <t>0059074</t>
  </si>
  <si>
    <t>KLIP PERM.MOZK.ANEURY.FE682K.92.711.12.22.42.52</t>
  </si>
  <si>
    <t>0059080</t>
  </si>
  <si>
    <t>KLIP PERM.MOZK.ANEURY.FE694K.713.14.16.17.24.26.44</t>
  </si>
  <si>
    <t>0059098</t>
  </si>
  <si>
    <t>KLIP PERM.MOZK.ANEURY.FE740K.50.60</t>
  </si>
  <si>
    <t>0067006</t>
  </si>
  <si>
    <t xml:space="preserve">IMPLANTÁT SPINÁLNÍ SYSTÉM DENS ACCESS             </t>
  </si>
  <si>
    <t>0067415</t>
  </si>
  <si>
    <t>IMPLANTÁT SPINÁLNÍ SYSTÉM CASPAR KRČNÍ  PŘEDNÍ PŘÍ</t>
  </si>
  <si>
    <t>0067416</t>
  </si>
  <si>
    <t>0067417</t>
  </si>
  <si>
    <t>0067418</t>
  </si>
  <si>
    <t>0067537</t>
  </si>
  <si>
    <t>0067884</t>
  </si>
  <si>
    <t>IMPLANTÁT KOSTNÍ UMĚLÁ NÁHRADA DURÁLNÍ TVRDÉ PLENY</t>
  </si>
  <si>
    <t>0067887</t>
  </si>
  <si>
    <t>0067891</t>
  </si>
  <si>
    <t>IMPLANTÁT SPINÁL.NÁHRADA MEZIOBRATLOVÁ FUSION    K</t>
  </si>
  <si>
    <t>0068197</t>
  </si>
  <si>
    <t>SYSTÉM HYDROCEPHALNÍ DRENÁŽNÍ</t>
  </si>
  <si>
    <t>0068662</t>
  </si>
  <si>
    <t>IMPLANTÁT SPINÁLNÍ SYSTÉM TSLP           HRUDNÍ BE</t>
  </si>
  <si>
    <t>0068664</t>
  </si>
  <si>
    <t>0068665</t>
  </si>
  <si>
    <t>0068666</t>
  </si>
  <si>
    <t>IMPLANTÁT SPINÁLNÍ SYSTÉM VECTRA                 K</t>
  </si>
  <si>
    <t>0068667</t>
  </si>
  <si>
    <t>0068670</t>
  </si>
  <si>
    <t>0069080</t>
  </si>
  <si>
    <t>IMPLANTÁT KOSTNÍ UMĚLÁ NÁHRADA TKÁNĚ  CHRONOS</t>
  </si>
  <si>
    <t>0069212</t>
  </si>
  <si>
    <t>IMPLANTÁT SPINÁLNÍ SYSTÉM EXPEDIUM FIXAČNÍ ANTERIO</t>
  </si>
  <si>
    <t>0069215</t>
  </si>
  <si>
    <t>0069216</t>
  </si>
  <si>
    <t xml:space="preserve">IMPLANTÁT SPINÁLNÍ SYSTÉM EXPEDIUM FIXAČNÍ        </t>
  </si>
  <si>
    <t>0069283</t>
  </si>
  <si>
    <t xml:space="preserve">IMPLANTÁT SPINÁLNÍ SYSTÉM AXON                    </t>
  </si>
  <si>
    <t>0069284</t>
  </si>
  <si>
    <t>0069596</t>
  </si>
  <si>
    <t>SYSTÉM HYDROCEPHALNÍ DRENÁŽNÍ-SHUNT</t>
  </si>
  <si>
    <t>0069597</t>
  </si>
  <si>
    <t>0069861</t>
  </si>
  <si>
    <t>IMPLANTÁT SPINÁL.NÁHRADA MEZIOBRAT.PYRAMESH TI KRK</t>
  </si>
  <si>
    <t>NÁHR. KYČ.KL., VLOŽKA CHIRUL.PŘEVÝŠ.JAMKY SFÉR.</t>
  </si>
  <si>
    <t>0095661</t>
  </si>
  <si>
    <t>SYSTÉM ZEVNÍ DRENÁŽNÍ LIKVOROVÝ DOČASNÝ CODMAN</t>
  </si>
  <si>
    <t>0095664</t>
  </si>
  <si>
    <t>0096268</t>
  </si>
  <si>
    <t>IMPLANTÁT SPINÁL.SYSTÉM IN-SPACE INTERSPINÓZNÍ   B</t>
  </si>
  <si>
    <t>0096269</t>
  </si>
  <si>
    <t xml:space="preserve">IMPLANTÁT SPINÁLNÍ OC-FUSION FUZE.OKCIPIT/OBRATEL </t>
  </si>
  <si>
    <t>0096271</t>
  </si>
  <si>
    <t>0096272</t>
  </si>
  <si>
    <t>0096316</t>
  </si>
  <si>
    <t>IMPLANTÁT KOSTNÍ UMĚLÁ NÁHRADA DURÁLNÍ S KOLAGENEM</t>
  </si>
  <si>
    <t>0096317</t>
  </si>
  <si>
    <t>0096462</t>
  </si>
  <si>
    <t>SYSTÉM NEUROSTIMULAČNÍ - SCS - PRIME ADVANCED 3770</t>
  </si>
  <si>
    <t>0096970</t>
  </si>
  <si>
    <t>IMPLANTÁT KOSTNÍ PRO VERTEBROPLASTIKU PERKUTÁNNÍ</t>
  </si>
  <si>
    <t>SYSTÉM DRENÁŽNÍ HRUDNÍ, TŘÍKOMOROVÝ</t>
  </si>
  <si>
    <t>0162666</t>
  </si>
  <si>
    <t>SYSTÉM HYDROCEPHALNÍ DRENÁŽNÍ - SHUNT SILVERLINE</t>
  </si>
  <si>
    <t>0163075</t>
  </si>
  <si>
    <t xml:space="preserve">IMPLANTÁT MAXILLOFACIÁLNÍ STŘEDNÍ OBLIČEJOVÁ ETÁŽ </t>
  </si>
  <si>
    <t>0067419</t>
  </si>
  <si>
    <t>0193607</t>
  </si>
  <si>
    <t>SYSTÉM NEUROSTIMULAČNÍ - ELEKTRODA PRO SCS - VECTR</t>
  </si>
  <si>
    <t>0193604</t>
  </si>
  <si>
    <t>SYSTÉM NEUROSTIMULAČNÍ - SCS - PRIME ADVANCED SURE</t>
  </si>
  <si>
    <t>0048653</t>
  </si>
  <si>
    <t>PROSTŘEDEK HEMOSTATICKÝ - SURGICEL</t>
  </si>
  <si>
    <t>0166185</t>
  </si>
  <si>
    <t>IMPLANTÁT PRO KYFOPLASTIKU PERKUTÁNNÍ VBS S/M/L 2B</t>
  </si>
  <si>
    <t>0067885</t>
  </si>
  <si>
    <t>0069961</t>
  </si>
  <si>
    <t>IMPLANTÁT SPINÁLNÍ SYSTÉM CDH X10 CROSSLINK TI HRU</t>
  </si>
  <si>
    <t>0091648</t>
  </si>
  <si>
    <t>IMPLANTÁT KOSTNÍ UMĚLÁ NÁHRADA TKÁNĚ  ACTIFUSE  BI</t>
  </si>
  <si>
    <t>0068306</t>
  </si>
  <si>
    <t>SYSTÉM NEUROSTIMULAČNÍ - SCS - ELEKTRODA</t>
  </si>
  <si>
    <t>0056056</t>
  </si>
  <si>
    <t>PROTÉZA CÉVNÍ PTFE VASCUGRAFT 01103182-011031</t>
  </si>
  <si>
    <t>0114293</t>
  </si>
  <si>
    <t>IMPLANTÁT SPINÁL.NÁHRAD.MEZIOBRATL. FUSION CAGE BE</t>
  </si>
  <si>
    <t>0114253</t>
  </si>
  <si>
    <t>IMPLANTÁT SPINÁLNÍ FIXAČNÍ SYSTÉM PS HRUD/BED.ZADN</t>
  </si>
  <si>
    <t>0114256</t>
  </si>
  <si>
    <t>0114292</t>
  </si>
  <si>
    <t>IMPLANTÁT SPINÁL.NÁHRADA MEZIOBRATL. FUSION CAGE K</t>
  </si>
  <si>
    <t>0114255</t>
  </si>
  <si>
    <t>0114260</t>
  </si>
  <si>
    <t>IMPLANTÁT SPINÁLNÍ FIXAČNÍ SYSTÉM FJR HRUD/BED.ZAD</t>
  </si>
  <si>
    <t>0114261</t>
  </si>
  <si>
    <t>0114263</t>
  </si>
  <si>
    <t>0114295</t>
  </si>
  <si>
    <t>IMPLANTÁT SPINÁL.NÁHRADA MEZIOBRATL. FUSION CAGE B</t>
  </si>
  <si>
    <t>0069857</t>
  </si>
  <si>
    <t>0193602</t>
  </si>
  <si>
    <t>SYSTÉM PUMPOVÝ - ASCENDA KATÉTR SET 66/86 CM - VÝM</t>
  </si>
  <si>
    <t>0113876</t>
  </si>
  <si>
    <t xml:space="preserve">IMPLANTÁT SPINÁLNÍ SAKROILIAKÁLNÍ IFUSE MIS BOČNÍ </t>
  </si>
  <si>
    <t>0194326</t>
  </si>
  <si>
    <t>SYSTÉM HYDROCEFÁLNÍ DRENÁŽNÍ - SENSOR RESERVOIR</t>
  </si>
  <si>
    <t>0114661</t>
  </si>
  <si>
    <t>IMPLANTÁT SPINÁL.NÁHRADA OBRATLOVÁ BIOLIGN HRUD/BE</t>
  </si>
  <si>
    <t>0114660</t>
  </si>
  <si>
    <t>0096461</t>
  </si>
  <si>
    <t>SYSTÉM NEUROSTIMULAČNÍ - SCS - RESTORE DOBÍJITELNÝ</t>
  </si>
  <si>
    <t>0069873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</si>
  <si>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</si>
  <si>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</si>
  <si>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</si>
  <si>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</si>
  <si>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</si>
  <si>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0114254</t>
  </si>
  <si>
    <t>0115099</t>
  </si>
  <si>
    <t>IMPLANTÁT SPINÁLNÍ FIXAČNÍ SYSTÉM FCS HRUD/BED.ZAD</t>
  </si>
  <si>
    <t>0114285</t>
  </si>
  <si>
    <t>0114262</t>
  </si>
  <si>
    <t>0114459</t>
  </si>
  <si>
    <t xml:space="preserve">IMPLANTÁT SPINÁLNÍ SYSTÉM VIRAGE OCT KRČNÍ/HRUDNÍ </t>
  </si>
  <si>
    <t>0114853</t>
  </si>
  <si>
    <t>IMPLANTÁT SPINÁLNÍ FIXAČNÍ SYSTÉM VENUS HRUD/BED.Z</t>
  </si>
  <si>
    <t>0114460</t>
  </si>
  <si>
    <t>0163157</t>
  </si>
  <si>
    <t>IMPLANTÁT PRO KRANIOPLASTIKU MATRIX NEURO SYNTHES</t>
  </si>
  <si>
    <t>0114461</t>
  </si>
  <si>
    <t>0114155</t>
  </si>
  <si>
    <t>NÁHRADA KOLENNÍHO KLOUBU UNITY</t>
  </si>
  <si>
    <t>0114288</t>
  </si>
  <si>
    <t>0114289</t>
  </si>
  <si>
    <t>0114864</t>
  </si>
  <si>
    <t>0068202</t>
  </si>
  <si>
    <t>0114858</t>
  </si>
  <si>
    <t>0114259</t>
  </si>
  <si>
    <t>0043970</t>
  </si>
  <si>
    <t>SYSTÉM MONITOROVACÍ INTRAKRANIÁLNÍ TKÁŇOVÁ O2 NERO</t>
  </si>
  <si>
    <t>0115260</t>
  </si>
  <si>
    <t>IMPLANTÁT SPINÁLNÍ NÁHR.MEZIOBR. LUMIR BEDERNÍ BOČ</t>
  </si>
  <si>
    <t>0115259</t>
  </si>
  <si>
    <t>0193603</t>
  </si>
  <si>
    <t>SYSTÉM NEUROSTIMULAČNÍ - SCS - ITREL 4</t>
  </si>
  <si>
    <t>0200021</t>
  </si>
  <si>
    <t>IMPL.SPIN.SYSTÉM DERO INSEX INTERSPINÓZNÍ MIS BEDE</t>
  </si>
  <si>
    <t>0161007</t>
  </si>
  <si>
    <t>IMPLANTÁT SPINÁL.SYSTÉM SYNAPSE FIXAČ.VÍCEÚROVŇOVÝ</t>
  </si>
  <si>
    <t>0161010</t>
  </si>
  <si>
    <t>0161012</t>
  </si>
  <si>
    <t>0200017</t>
  </si>
  <si>
    <t>IMPLANTÁT SPINÁLNÍ SYSTÉM HERO KRČNÍ PŘEDNÍ PŘÍSTU</t>
  </si>
  <si>
    <t>0200015</t>
  </si>
  <si>
    <t>0091649</t>
  </si>
  <si>
    <t>0194412</t>
  </si>
  <si>
    <t>SYSTÉM NEUROSTIMULAČNÍ - SCS - ELEKTRODA MÍŠNÍ - S</t>
  </si>
  <si>
    <t>0048658</t>
  </si>
  <si>
    <t>PROSTŘEDEK HEMOSTATICKÝ - SURGICEL FIBRILLAR</t>
  </si>
  <si>
    <t>0058605</t>
  </si>
  <si>
    <t>KARDIOSTEH PROLENE W8310,8330,8556,8710,8721,8816</t>
  </si>
  <si>
    <t>0058606</t>
  </si>
  <si>
    <t>KARDIOSTEH PROLENE W8305,8597,8802,F1832,EH7835H,8</t>
  </si>
  <si>
    <t>0046653</t>
  </si>
  <si>
    <t>OXYGENÁTOR-KANYLA VENÓZNÍ ME V XXXX</t>
  </si>
  <si>
    <t>0114863</t>
  </si>
  <si>
    <t>0114964</t>
  </si>
  <si>
    <t xml:space="preserve">NÁHRADA LOKETNÍHO KLOUBU DEPUY SYNTHES, PRIMÁRNÍ, </t>
  </si>
  <si>
    <t>0114282</t>
  </si>
  <si>
    <t>IMPLANTÁT SPINÁLNÍ SYSTÉM CFS KRČNÍ ZADNÍ PŘÍSTUP</t>
  </si>
  <si>
    <t>0107352</t>
  </si>
  <si>
    <t>IMPLANTÁT MAXILLOFACIÁLNÍ CMF 1.5</t>
  </si>
  <si>
    <t>0107402</t>
  </si>
  <si>
    <t>0194560</t>
  </si>
  <si>
    <t>SYSTÉM NEUROSTIMULAČNÍ - SCS - DOBÍJITELNÝ INTELLI</t>
  </si>
  <si>
    <t>0069205</t>
  </si>
  <si>
    <t>SYSTÉM IMPLANTABILNÍ PUMPOVÝ PROGRAMOVATELNÝ SYNCH</t>
  </si>
  <si>
    <t>0161703</t>
  </si>
  <si>
    <t>IMPLANTÁT SPINÁLNÍ SYSTÉM STENOFIX INTERSPINÓZNÍ B</t>
  </si>
  <si>
    <t>29410</t>
  </si>
  <si>
    <t>ODBĚR MOZKOMÍŠNÍHO MOKU LUMBÁLNÍ NEBO SUBOKCIPITÁL</t>
  </si>
  <si>
    <t>56113</t>
  </si>
  <si>
    <t>INTRAKRANIÁLNÍ DURÁLNÍ REKONSTRUKCE</t>
  </si>
  <si>
    <t>56119</t>
  </si>
  <si>
    <t>DEKOMPRESIVNÍ KRANIEKTOMIE</t>
  </si>
  <si>
    <t>56133</t>
  </si>
  <si>
    <t>VENTRIKULOSTOMIE III. - STOOCKEY- SCARFF</t>
  </si>
  <si>
    <t>56159</t>
  </si>
  <si>
    <t>KRANIOTOMIE PRO INFRATENTORIÁLNÍ SPONTÁNNÍ INTRACE</t>
  </si>
  <si>
    <t>56163</t>
  </si>
  <si>
    <t>ZEVNÍ KOMOROVÁ DRENÁŽ NEBO ZAVEDENÍ ČIDLA NA MĚŘEN</t>
  </si>
  <si>
    <t>56169</t>
  </si>
  <si>
    <t>VENTRIKULOSKOPIE</t>
  </si>
  <si>
    <t>56173</t>
  </si>
  <si>
    <t xml:space="preserve">NEURINOM AKUSTIKU, NEURINOM TRIGEMINU, EXPANZE NA </t>
  </si>
  <si>
    <t>56239</t>
  </si>
  <si>
    <t>ODSTRANĚNÍ STIMULAČNÍ MÍŠNÍ ELEKTRODY</t>
  </si>
  <si>
    <t>56249</t>
  </si>
  <si>
    <t>ODSTRANĚNÍ EXTRADURÁLNÍHO TUMORU MÍCHY PŘEDNÍM NEB</t>
  </si>
  <si>
    <t>56324</t>
  </si>
  <si>
    <t>DEKOMPRESE OSTATNÍCH VELKÝCH A STŘEDNÍCH NERVŮ</t>
  </si>
  <si>
    <t>56413</t>
  </si>
  <si>
    <t>MIKROCHIRURGICKÁ SUTURA NERVU PŘÍMÁ BEZ AUTOTRANSP</t>
  </si>
  <si>
    <t>56414</t>
  </si>
  <si>
    <t>MIKROCHIRURGICKÁ SUTURA NERVU S AUTOTRANSPLANTÁTEM</t>
  </si>
  <si>
    <t>56419</t>
  </si>
  <si>
    <t>POUŽITÍ OPERAČNÍHO MIKROSKOPU Á 15 MINUT</t>
  </si>
  <si>
    <t>61137</t>
  </si>
  <si>
    <t>ODBĚR FASCIÁLNÍHO ŠTĚPU Z FASCIA LATA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</si>
  <si>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</si>
  <si>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</si>
  <si>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</si>
  <si>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</si>
  <si>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</si>
  <si>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</si>
  <si>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</si>
  <si>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</si>
  <si>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</si>
  <si>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</si>
  <si>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</si>
  <si>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</si>
  <si>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>66339</t>
  </si>
  <si>
    <t>OPERAČNÍ PŘÍSTUP NA PÁTEŘ - STANDARDNÍ - ZADNÍ SKE</t>
  </si>
  <si>
    <t>66343</t>
  </si>
  <si>
    <t>TRANSKUTÁNNÍ VÝKON NA PÁTEŘI - VELKÝ</t>
  </si>
  <si>
    <t>71717</t>
  </si>
  <si>
    <t>TRACHEOTOMIE</t>
  </si>
  <si>
    <t>80117</t>
  </si>
  <si>
    <t>IMPLANTACE PODKOŽNÍHO REZERVOÁRU - PROGRAMOVATELNÉ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</si>
  <si>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</si>
  <si>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</si>
  <si>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</si>
  <si>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</si>
  <si>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</si>
  <si>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</si>
  <si>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66335</t>
  </si>
  <si>
    <t xml:space="preserve">OPERAČNÍ PŘÍSTUP NA PÁTEŘ - STANDARDNÍ - PŘEDNÍ - </t>
  </si>
  <si>
    <t>00602</t>
  </si>
  <si>
    <t>OD TYPU 02 - PRO NEMOCNICE TYPU 3, (KATEGORIE 6)</t>
  </si>
  <si>
    <t>66315</t>
  </si>
  <si>
    <t xml:space="preserve">INSTRUMENTACE C, T, L, S PÁTEŘE - PŘEDNÍ I ZADNÍ, </t>
  </si>
  <si>
    <t>99999</t>
  </si>
  <si>
    <t>Nespecifikovany vykon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</si>
  <si>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</si>
  <si>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</si>
  <si>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</si>
  <si>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</si>
  <si>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</si>
  <si>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</si>
  <si>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56165</t>
  </si>
  <si>
    <t>STEREOTAXE</t>
  </si>
  <si>
    <t>66341</t>
  </si>
  <si>
    <t>OPERAČNÍ PŘÍSTUP K PÁTEŘI - STANDARDNÍ - ZADNÍ TZV</t>
  </si>
  <si>
    <t>56131</t>
  </si>
  <si>
    <t xml:space="preserve">OPAKOVANÁ KRANIOTOMIE PRO POOPERAČNÍ HEMATOM NEBO </t>
  </si>
  <si>
    <t>56435</t>
  </si>
  <si>
    <t>SPINÁLNÍ A KRANIÁLNÍ NAVIGACE Á 15 MIN.</t>
  </si>
  <si>
    <t>56142</t>
  </si>
  <si>
    <t>MIKROVASKULÁRNÍ DEKOMPRESE HLAVOVÝCH NERVŮ V ZADNÍ</t>
  </si>
  <si>
    <t>56145</t>
  </si>
  <si>
    <t>OŠETŘENÍ JEDNODUCHÉ - VPÁČENÉ ZLOMENINY LEBKY</t>
  </si>
  <si>
    <t>56177</t>
  </si>
  <si>
    <t>KRANIOTOMIE A RESEKCE, PŘÍPADNĚ LOBEKTOMIE PRO TUM</t>
  </si>
  <si>
    <t>66325</t>
  </si>
  <si>
    <t>RESEKCE OBRATLE - ZADNÍ - LAMINEKTOMIE KOMPLETNÍ J</t>
  </si>
  <si>
    <t>56325</t>
  </si>
  <si>
    <t>ODSTRANĚNÍ TUMORU VELKÝCH NERVŮ</t>
  </si>
  <si>
    <t>66331</t>
  </si>
  <si>
    <t>FŮZE PÁTEŘE - STANDARDNÍ ZADNÍ - 1 SEGMENT</t>
  </si>
  <si>
    <t>99980</t>
  </si>
  <si>
    <t>(DRG)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</si>
  <si>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</si>
  <si>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</si>
  <si>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</si>
  <si>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</si>
  <si>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</si>
  <si>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</si>
  <si>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66317</t>
  </si>
  <si>
    <t>REVIZNÍ OPERACE PÁTEŘE - PŘEDNÍ - ZADNÍ - ODSTRANĚ</t>
  </si>
  <si>
    <t>56247</t>
  </si>
  <si>
    <t>ČÁSTEČNÉ NEBO TOTÁLNÍ ODSTRANĚNÍ EXTRADURÁLNÍHO TU</t>
  </si>
  <si>
    <t>56251</t>
  </si>
  <si>
    <t>ČÁSTEČNÉ NEBO TOTÁLNÍ ODSTRANĚNÍ INTRADURÁLNÍHO TU</t>
  </si>
  <si>
    <t>56117</t>
  </si>
  <si>
    <t>INTRAKRANIÁLNÍ REKONSTRUKČNÍ OPERACE PŘI LIKVOREI</t>
  </si>
  <si>
    <t>66321</t>
  </si>
  <si>
    <t>RESEKCE OBRATLOVÉHO TĚLA - SOMATEKTONIE - KOMPLETN</t>
  </si>
  <si>
    <t>56167</t>
  </si>
  <si>
    <t>VENTRIKULÁRNÍ PUNKCE</t>
  </si>
  <si>
    <t>61141</t>
  </si>
  <si>
    <t>ODBĚR NERVOVÉHO ŠTĚPU PRO MIKROCHIRURGICKÉ VÝKONY</t>
  </si>
  <si>
    <t>80115</t>
  </si>
  <si>
    <t>IMPLANTACE NEUROSTIMULAČNÍHO ZAŘÍZENÍ (SYSTÉMU) PR</t>
  </si>
  <si>
    <t>56157</t>
  </si>
  <si>
    <t>KRANIOTOMIE PRO SUPRATENTORIÁLNÍ SPONTÁNNÍ INTRACE</t>
  </si>
  <si>
    <t>56125</t>
  </si>
  <si>
    <t>OPERAČNÍ REVIZE NEBO ZAVEDENÍ DRENÁŽE MOZKOMÍŠNÍHO</t>
  </si>
  <si>
    <t>56147</t>
  </si>
  <si>
    <t>OŠETŘENÍ KOMPLIKOVANÉ ZLOMENINY LEBKY S (BEZ) REPA</t>
  </si>
  <si>
    <t>80113</t>
  </si>
  <si>
    <t>IMPLANTACE NEUROSTIMULAČNÍHO ZAŘÍZENÍ PRO STIMULAC</t>
  </si>
  <si>
    <t>66537</t>
  </si>
  <si>
    <t>RESEKCE KOSTRČE</t>
  </si>
  <si>
    <t>56246</t>
  </si>
  <si>
    <t>ODSTRANĚNÍ INTRAMEDULÁRNÍHO TUMORU NEBO EXCIZE NEB</t>
  </si>
  <si>
    <t>56237</t>
  </si>
  <si>
    <t>IMPLANTACE MÍŠNÍ STIMULAČNÍ ELEKTRODY</t>
  </si>
  <si>
    <t>56437</t>
  </si>
  <si>
    <t>ULTRAZVUKOVÝ ASPIRAČNÍ SYSTÉM Á 15 MIN.</t>
  </si>
  <si>
    <t>56178</t>
  </si>
  <si>
    <t>PRODLOUŽENÍ VÝKONU KRANIOTOMIE A RESEKCE, PŘÍPADNĚ</t>
  </si>
  <si>
    <t>66345</t>
  </si>
  <si>
    <t>TRANSKUTÁNNÍ VÝKON NA PÁTEŘI - MALÝ</t>
  </si>
  <si>
    <t>56446</t>
  </si>
  <si>
    <t>SPINÁLNÍ NAVIGACE ZALOŽENÁ NA PEROPERAČNÍ ISOFLUOR</t>
  </si>
  <si>
    <t>56244</t>
  </si>
  <si>
    <t>DEKOMPRESE NEBO BIOPSIE INTRAMEDULÁRNÍHO TUMORU MÍ</t>
  </si>
  <si>
    <t>56222</t>
  </si>
  <si>
    <t>DISKEKTOMIE KRČNÍ PŘEDNÍ JEDNODUCHÁ A SNESENÍ OSTE</t>
  </si>
  <si>
    <t>91981</t>
  </si>
  <si>
    <t>(DRG) DOBŘE DIFERENCOVANÝ ZHOUBNÝ NOVOTVAR</t>
  </si>
  <si>
    <t>91991</t>
  </si>
  <si>
    <t>(DRG) KLINICKÉ STADIUM ZHOUBNÉHO NOVOTVARU I</t>
  </si>
  <si>
    <t>91994</t>
  </si>
  <si>
    <t>(DRG) KLINICKÉ STADIUM ZHOUBNÉHO NOVOTVARU IV</t>
  </si>
  <si>
    <t>91985</t>
  </si>
  <si>
    <t>(DRG) ZHOUBNÝ NOVOTVAR S NEURČENÝM STUPNĚM DIFEREN</t>
  </si>
  <si>
    <t>91984</t>
  </si>
  <si>
    <t>(DRG) NEDIFERENCOVANÝ (ANAPLASTICKÝ) ZHOUBNÝ NOVOT</t>
  </si>
  <si>
    <t>91990</t>
  </si>
  <si>
    <t>(DRG) KLINICKÉ STADIUM ZHOUBNÉHO NOVOTVARU 0 (NOVO</t>
  </si>
  <si>
    <t>91711</t>
  </si>
  <si>
    <t>(DRG) ENDOSKOPICKÁ VENTRIKULOCISTERNOSTOMIE</t>
  </si>
  <si>
    <t>56115</t>
  </si>
  <si>
    <t>OPERACE MENINGOKELY NEBO MENINGOMYELOKELY NEBO LIP</t>
  </si>
  <si>
    <t>56149</t>
  </si>
  <si>
    <t>NEUROLÝZA SUBARACHNOIDÁLNÍ, LUMBÁLNÍ SUBARACHNOIDÁ</t>
  </si>
  <si>
    <t>0003708</t>
  </si>
  <si>
    <t>0006480</t>
  </si>
  <si>
    <t>0020605</t>
  </si>
  <si>
    <t>COLOMYCIN INJEKCE 1 000 000 MEZINÁRODNÍCH JEDNOTEK</t>
  </si>
  <si>
    <t>0026127</t>
  </si>
  <si>
    <t>0062464</t>
  </si>
  <si>
    <t>0076353</t>
  </si>
  <si>
    <t>FORTUM</t>
  </si>
  <si>
    <t>0083417</t>
  </si>
  <si>
    <t>MERONEM</t>
  </si>
  <si>
    <t>0092290</t>
  </si>
  <si>
    <t>EDICIN</t>
  </si>
  <si>
    <t>0094155</t>
  </si>
  <si>
    <t>ABAKTAL</t>
  </si>
  <si>
    <t>0112782</t>
  </si>
  <si>
    <t>GENTAMICIN B.BRAUN</t>
  </si>
  <si>
    <t>0112786</t>
  </si>
  <si>
    <t>0121238</t>
  </si>
  <si>
    <t>CEFTRIAXON KABI</t>
  </si>
  <si>
    <t>0131654</t>
  </si>
  <si>
    <t>CEFTAZIDIM KABI</t>
  </si>
  <si>
    <t>0131656</t>
  </si>
  <si>
    <t>0142077</t>
  </si>
  <si>
    <t>TIENAM 500 MG/500 MG I.V.</t>
  </si>
  <si>
    <t>0156258</t>
  </si>
  <si>
    <t>0500720</t>
  </si>
  <si>
    <t>MYCAMINE</t>
  </si>
  <si>
    <t>0141836</t>
  </si>
  <si>
    <t>AMIKACIN B. BRAUN</t>
  </si>
  <si>
    <t>0156835</t>
  </si>
  <si>
    <t>MEROPENEM KABI</t>
  </si>
  <si>
    <t>0166265</t>
  </si>
  <si>
    <t>0113424</t>
  </si>
  <si>
    <t>PIPERACILLIN/TAZOBACTAM IBIGEN</t>
  </si>
  <si>
    <t>0195147</t>
  </si>
  <si>
    <t>AMIKACIN MEDOPHARM</t>
  </si>
  <si>
    <t>0212531</t>
  </si>
  <si>
    <t>0216704</t>
  </si>
  <si>
    <t>LINEZOLID KABI</t>
  </si>
  <si>
    <t>0230686</t>
  </si>
  <si>
    <t>0230687</t>
  </si>
  <si>
    <t>0007905</t>
  </si>
  <si>
    <t>Erytrocyty z odběru plné krve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</si>
  <si>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</si>
  <si>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</si>
  <si>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</si>
  <si>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</si>
  <si>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</si>
  <si>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</si>
  <si>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0407942</t>
  </si>
  <si>
    <t>Poíplatek za ozáoení</t>
  </si>
  <si>
    <t>0002425</t>
  </si>
  <si>
    <t>FIXÁTOR ZEVNÍ JEDNOROVIN./DVOUROVIN.TRUBKOVÝ,SYNTH</t>
  </si>
  <si>
    <t>0026140</t>
  </si>
  <si>
    <t>KANYLA TRACHEOSTOMICKÁ S NÍZKOTLAKOU MANŽETOU</t>
  </si>
  <si>
    <t>0030454</t>
  </si>
  <si>
    <t>ŠROUB LCP SAMOŘEZNÝ MALÝ FRAGMENT TITAN</t>
  </si>
  <si>
    <t>0030458</t>
  </si>
  <si>
    <t>0043984</t>
  </si>
  <si>
    <t>ČIDLO PRO MĚŘENÍ NITROLEBNÍHO TLAKU NEUROVENT</t>
  </si>
  <si>
    <t>0054513</t>
  </si>
  <si>
    <t>0054517</t>
  </si>
  <si>
    <t>0067017</t>
  </si>
  <si>
    <t xml:space="preserve">IMPLANTÁT SPINÁLNÍ SYSTÉM CERVIFIX                </t>
  </si>
  <si>
    <t>0067020</t>
  </si>
  <si>
    <t>0069282</t>
  </si>
  <si>
    <t>0069500</t>
  </si>
  <si>
    <t>0071602</t>
  </si>
  <si>
    <t>FIXÁTOR ZEVNÍ JEDNOROVIN./DVOUROVIN.TRUBKOVÝ SYNTH</t>
  </si>
  <si>
    <t>0073660</t>
  </si>
  <si>
    <t>0073679</t>
  </si>
  <si>
    <t>0074312</t>
  </si>
  <si>
    <t>ŠROUB KOMPRESNÍ ZAVÍRACÍ TARGON</t>
  </si>
  <si>
    <t>0074314</t>
  </si>
  <si>
    <t>ŠROUB ZAJIŠŤOVACÍ  TITANOVÝ TARGON</t>
  </si>
  <si>
    <t>0074721</t>
  </si>
  <si>
    <t>HŘEB FEMORÁLNÍ PROXIMÁLNÍ TITANOVÝ DLOUHÝ TARGON P</t>
  </si>
  <si>
    <t>0074723</t>
  </si>
  <si>
    <t>ŠROUB ZAJIŠŤOVACÍ, SAMOŘEZNÝ, UZAMYKATELNÝ TI TARG</t>
  </si>
  <si>
    <t>0096309</t>
  </si>
  <si>
    <t xml:space="preserve">IMPLANTÁT SPINÁLNÍ SYSTÉM EXPEDIUM                </t>
  </si>
  <si>
    <t>0162667</t>
  </si>
  <si>
    <t>0163241</t>
  </si>
  <si>
    <t>0163243</t>
  </si>
  <si>
    <t>0163249</t>
  </si>
  <si>
    <t>0163251</t>
  </si>
  <si>
    <t>0082141</t>
  </si>
  <si>
    <t>NPWT-RENASYS F PŘEVAZOVÝ SET MALÝ S</t>
  </si>
  <si>
    <t>0193162</t>
  </si>
  <si>
    <t>IMPLANTÁT KRANIOFACIÁLNÍ ,  LE FORTE SYSTÉM</t>
  </si>
  <si>
    <t>0114257</t>
  </si>
  <si>
    <t>0043968</t>
  </si>
  <si>
    <t>0002263</t>
  </si>
  <si>
    <t>FIXÁTOR ZEVNÍ JEDNOROVINNÝ TUBULÁRNÍ,SYNTHES KOSTI</t>
  </si>
  <si>
    <t>0142062</t>
  </si>
  <si>
    <t>0114455</t>
  </si>
  <si>
    <t>IMPL. SPINÁL STABIL.SYSTÉM VIRAGE OCT OKCIPITÁL.KR</t>
  </si>
  <si>
    <t>0114453</t>
  </si>
  <si>
    <t>IMPL.SPINÁL.STABIL.SYSTÉM VIRAGE OCT OKCIPITÁL.KRČ</t>
  </si>
  <si>
    <t>0142096</t>
  </si>
  <si>
    <t>0142097</t>
  </si>
  <si>
    <t>0142102</t>
  </si>
  <si>
    <t>0067878</t>
  </si>
  <si>
    <t>0059128</t>
  </si>
  <si>
    <t>KLIP PERMANENTNÍ MOZKOVÝ ANEURYSMATICKÝ FE780K</t>
  </si>
  <si>
    <t>0200016</t>
  </si>
  <si>
    <t>0200014</t>
  </si>
  <si>
    <t>0107484</t>
  </si>
  <si>
    <t>DLAHA LCP HUMERUS DISTÁLNÍ MALÝ FRAGMNENT OCEL TIT</t>
  </si>
  <si>
    <t>0068191</t>
  </si>
  <si>
    <t>0043986</t>
  </si>
  <si>
    <t>0043985</t>
  </si>
  <si>
    <t>00651</t>
  </si>
  <si>
    <t>OD TYPU 51 - PRO NEMOCNICE TYPU 3, (KATEGORIE 6) -</t>
  </si>
  <si>
    <t>00655</t>
  </si>
  <si>
    <t>OD TYPU 55 - PRO NEMOCNICE TYPU 3, (KATEGORIE 6) -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</si>
  <si>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</si>
  <si>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</si>
  <si>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</si>
  <si>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</si>
  <si>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90906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</si>
  <si>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</si>
  <si>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</si>
  <si>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</si>
  <si>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</si>
  <si>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</si>
  <si>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</si>
  <si>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</si>
  <si>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</si>
  <si>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</si>
  <si>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</si>
  <si>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91993</t>
  </si>
  <si>
    <t>(DRG) KLINICKÉ STADIUM ZHOUBNÉHO NOVOTVARU III</t>
  </si>
  <si>
    <t>6F1</t>
  </si>
  <si>
    <t>61151</t>
  </si>
  <si>
    <t>UZAVŘENÍ DEFEKTU KOŽNÍM LALOKEM MÍSTNÍM NAD 20 CM^</t>
  </si>
  <si>
    <t>6F5</t>
  </si>
  <si>
    <t>04860</t>
  </si>
  <si>
    <t>IMOBILIZACE ČELISTÍ</t>
  </si>
  <si>
    <t>65219</t>
  </si>
  <si>
    <t>KOMPLEXNÍ OŠETŘENÍ VĚTŠÍCH OBLIČEJOVÝCH DEFEKTŮ</t>
  </si>
  <si>
    <t>65211</t>
  </si>
  <si>
    <t>OŠETŘENÍ ZLOMENINY ČELISTI DESTIČKOVOU ŠROUBOVANOU</t>
  </si>
  <si>
    <t>65935</t>
  </si>
  <si>
    <t xml:space="preserve">REPOZICE A FIXACE ZLOMENINY ZYGOMATIKOMAXILÁRNÍHO </t>
  </si>
  <si>
    <t>65215</t>
  </si>
  <si>
    <t>DENTÁLNÍ DRÁTĚNÁ DLAHA Z VOLNÉ RUKY - JEDNA ČELIST</t>
  </si>
  <si>
    <t>75381</t>
  </si>
  <si>
    <t>REKOSTRUKCE SPODINY OČNICE</t>
  </si>
  <si>
    <t>6F6</t>
  </si>
  <si>
    <t>66039</t>
  </si>
  <si>
    <t>SLOŽITÁ ARTROSKOPIE</t>
  </si>
  <si>
    <t>66133</t>
  </si>
  <si>
    <t>UDRŽOVÁNÍ PROPLACHOVÉ LAVÁŽE ZA JEDEN DEN</t>
  </si>
  <si>
    <t>66829</t>
  </si>
  <si>
    <t>ZAVEDENÍ PROPLACHOVÉ LAVÁŽE</t>
  </si>
  <si>
    <t>66815</t>
  </si>
  <si>
    <t>AUTOGENNÍ ŠTĚP</t>
  </si>
  <si>
    <t>66827</t>
  </si>
  <si>
    <t>ZAVEDENÍ EXTENZE - SKELETÁLNÍ TRAKCE</t>
  </si>
  <si>
    <t>7F1</t>
  </si>
  <si>
    <t>71022</t>
  </si>
  <si>
    <t>CÍLENÉ VYŠETŘENÍ OTORINOLARYNGOLOGEM</t>
  </si>
  <si>
    <t>71213</t>
  </si>
  <si>
    <t>ENDOSKOPIE PARANASÁLNÍ DUTINY</t>
  </si>
  <si>
    <t>71641</t>
  </si>
  <si>
    <t>SUBMUKÓZNÍ RESEKCE NOSNÍ PŘEPÁŽKY</t>
  </si>
  <si>
    <t>71651</t>
  </si>
  <si>
    <t>SEPTOPLASTIKA</t>
  </si>
  <si>
    <t>71677</t>
  </si>
  <si>
    <t>ETMOIDEKTOMIE ENDONAZÁLNÍ</t>
  </si>
  <si>
    <t>71681</t>
  </si>
  <si>
    <t>SFENOIDOTOMIE</t>
  </si>
  <si>
    <t>76801</t>
  </si>
  <si>
    <t>POUŽITÍ TELEVIZNÍHO ŘETĚZCE PŘI ENDOSKOPICKÉM VÝKO</t>
  </si>
  <si>
    <t>71639</t>
  </si>
  <si>
    <t>ENDOSKOPICKÁ OPERACE V NOSNÍ DUTINĚ</t>
  </si>
  <si>
    <t>71635</t>
  </si>
  <si>
    <t>MUKOTOMIE NEBO KONCHEKTOMIE</t>
  </si>
  <si>
    <t>71840</t>
  </si>
  <si>
    <t>ENDONASÁLNÍ REKONSTRUKČNÍ OPERACE PŘI LIKVOREE</t>
  </si>
  <si>
    <t>7F5</t>
  </si>
  <si>
    <t>75323</t>
  </si>
  <si>
    <t>PENETRUJÍCÍ A PERFORUJÍCÍ PORANĚNÍ OKA</t>
  </si>
  <si>
    <t>809</t>
  </si>
  <si>
    <t>89311</t>
  </si>
  <si>
    <t xml:space="preserve">INTERVENČNÍ VÝKON ŘÍZENÝ RDG METODOU (SKIASKOPIE, 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</si>
  <si>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</si>
  <si>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</si>
  <si>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</si>
  <si>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</si>
  <si>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</si>
  <si>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</si>
  <si>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</si>
  <si>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</si>
  <si>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</si>
  <si>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</si>
  <si>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2F5</t>
  </si>
  <si>
    <t>56423</t>
  </si>
  <si>
    <t>STEREOTAKTICKÁ IMPLANTACE HLUBOKÝCH MOZKOVÝCH ELEK</t>
  </si>
  <si>
    <t>2F9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</si>
  <si>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</si>
  <si>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</si>
  <si>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</si>
  <si>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</si>
  <si>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</si>
  <si>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</si>
  <si>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</si>
  <si>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</si>
  <si>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</si>
  <si>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</si>
  <si>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</si>
  <si>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</si>
  <si>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00041</t>
  </si>
  <si>
    <t>A</t>
  </si>
  <si>
    <t xml:space="preserve">DLOUHODOBÁ MECHANICKÁ VENTILACE &gt; 240 HODIN (11-21 DNÍ) BEZ C                                       </t>
  </si>
  <si>
    <t>00051</t>
  </si>
  <si>
    <t xml:space="preserve">DLOUHODOBÁ MECHANICKÁ VENTILACE &gt; 96 HODIN (5-10 DNÍ) BEZ CC                                        </t>
  </si>
  <si>
    <t>00053</t>
  </si>
  <si>
    <t xml:space="preserve">DLOUHODOBÁ MECHANICKÁ VENTILACE &gt; 96 HODIN (5-10 DNÍ) S MCC                                         </t>
  </si>
  <si>
    <t>00122</t>
  </si>
  <si>
    <t xml:space="preserve">DLOUHODOBÁ MECHANICKÁ VENTILACE &gt; 240 HODIN (11-21 DNÍ) S EKO                                       </t>
  </si>
  <si>
    <t>00123</t>
  </si>
  <si>
    <t>00131</t>
  </si>
  <si>
    <t xml:space="preserve">DLOUHODOBÁ MECHANICKÁ VENTILACE &gt; 96 HODIN (5-10 DNÍ) S EKONO                                       </t>
  </si>
  <si>
    <t>00132</t>
  </si>
  <si>
    <t>00133</t>
  </si>
  <si>
    <t>00180</t>
  </si>
  <si>
    <t xml:space="preserve">IMPLANTACE NEUROSTIMULÁTORU PRO HLUBOKOU MOZKOVOU STIMULACI                                         </t>
  </si>
  <si>
    <t>00190</t>
  </si>
  <si>
    <t xml:space="preserve">IMPLANTACE JINÝCH NEUROSTIMULÁTORU A LÉKOVÉ PUMPY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</si>
  <si>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</si>
  <si>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</si>
  <si>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</si>
  <si>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</si>
  <si>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</si>
  <si>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</si>
  <si>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</si>
  <si>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</si>
  <si>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</si>
  <si>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</si>
  <si>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</si>
  <si>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</si>
  <si>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</si>
  <si>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</si>
  <si>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</si>
  <si>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                                       </t>
  </si>
  <si>
    <t>01080</t>
  </si>
  <si>
    <t xml:space="preserve">ENDOVASKULÁRNÍ VÝKONY PŘI JINÝCH ONEMOCNĚNÍCH NERVOVÉHO SYSTÉ                                       </t>
  </si>
  <si>
    <t>01301</t>
  </si>
  <si>
    <t xml:space="preserve">PORUCHY A PORANĚNÍ MÍCHY BEZ CC                                                                     </t>
  </si>
  <si>
    <t>01311</t>
  </si>
  <si>
    <t xml:space="preserve">MALIGNÍ ONEMOCNĚNÍ, NĚKTERÉ INFEKCE A DEGENERATIVNÍ PORUCHY N                                       </t>
  </si>
  <si>
    <t>01312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</si>
  <si>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</si>
  <si>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</si>
  <si>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</si>
  <si>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</si>
  <si>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</si>
  <si>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</si>
  <si>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01351</t>
  </si>
  <si>
    <t xml:space="preserve">NESPECIFICKÁ CÉVNÍ MOZKOVÁ PŘÍHODA A PRECEREBRÁLNÍ OKLUZE BEZ                                       </t>
  </si>
  <si>
    <t>01371</t>
  </si>
  <si>
    <t xml:space="preserve">PORUCHY KRANIÁLNÍCH A PERIFERNÍCH NERVŮ BEZ CC                                                      </t>
  </si>
  <si>
    <t>01382</t>
  </si>
  <si>
    <t xml:space="preserve">BAKTERIÁLNÍ A TUBERKULÓZNÍ INFEKCE NERVOVÉHO SYSTÉMU S CC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</si>
  <si>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</si>
  <si>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</si>
  <si>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</si>
  <si>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</si>
  <si>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</si>
  <si>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</si>
  <si>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01461</t>
  </si>
  <si>
    <t xml:space="preserve">JINÉ PORUCHY NERVOVÉHO SYSTÉMU BEZ CC                                                               </t>
  </si>
  <si>
    <t>04331</t>
  </si>
  <si>
    <t xml:space="preserve">ZÁVAŽNÉ TRAUMA HRUDNÍKU BEZ CC                                                                      </t>
  </si>
  <si>
    <t>05141</t>
  </si>
  <si>
    <t xml:space="preserve">JINÉ VASKULÁRNÍ VÝKONY BEZ CC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</si>
  <si>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</si>
  <si>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</si>
  <si>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</si>
  <si>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</si>
  <si>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05501</t>
  </si>
  <si>
    <t xml:space="preserve">ANGIOPLASTIKA NEBO ZAVEDENÍ STENTU DO PERIFERNÍ CÉVY BEZ CC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</si>
  <si>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</si>
  <si>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</si>
  <si>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</si>
  <si>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</si>
  <si>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</si>
  <si>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</si>
  <si>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</si>
  <si>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</si>
  <si>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08092</t>
  </si>
  <si>
    <t xml:space="preserve">TRANSPLANTACE KŮŽE NEBO TKÁNĚ PRO PORUCHY MUSKULOSKELETÁLNÍHO                                       </t>
  </si>
  <si>
    <t>08101</t>
  </si>
  <si>
    <t xml:space="preserve">VÝKONY NA ZÁDECH A KRKU, KROMĚ FÚZE PÁTEŘE BEZ CC                                                   </t>
  </si>
  <si>
    <t>08102</t>
  </si>
  <si>
    <t xml:space="preserve">VÝKONY NA ZÁDECH A KRKU, KROMĚ FÚZE PÁTEŘE S CC                                                     </t>
  </si>
  <si>
    <t>08103</t>
  </si>
  <si>
    <t xml:space="preserve">VÝKONY NA ZÁDECH A KRKU, KROMĚ FÚZE PÁTEŘE S MCC                                                    </t>
  </si>
  <si>
    <t>08171</t>
  </si>
  <si>
    <t xml:space="preserve">JINÉ VÝKONY PŘI PORUCHÁCH A ONEMOCNĚNÍCH MUSKULOSKELETÁLNÍHO                                        </t>
  </si>
  <si>
    <t>08172</t>
  </si>
  <si>
    <t>08331</t>
  </si>
  <si>
    <t xml:space="preserve">MALIGNÍ ONEMOCNĚNÍ MUSKULOSKELETÁLNÍHO SYSTÉMU A POJIVOVÉ TKÁ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</si>
  <si>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</si>
  <si>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</si>
  <si>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</si>
  <si>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</si>
  <si>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08412</t>
  </si>
  <si>
    <t xml:space="preserve">JINÉ PORUCHY MUSKULOSKELETÁLNÍHO SYSTÉMU A POJIVOVÉ TKÁNĚ S C                                       </t>
  </si>
  <si>
    <t>09031</t>
  </si>
  <si>
    <t xml:space="preserve">JINÉ VÝKONY PŘI PORUCHÁCH A ONEMOCNĚNÍCH KŮŽE, PODKOŽNÍ TKÁNĚ                                       </t>
  </si>
  <si>
    <t>10011</t>
  </si>
  <si>
    <t xml:space="preserve">VÝKONY NA NADLEDVINKÁCH A PODVĚSKU MOZKOVÉM BEZ CC                                                  </t>
  </si>
  <si>
    <t>10012</t>
  </si>
  <si>
    <t xml:space="preserve">VÝKONY NA NADLEDVINKÁCH A PODVĚSKU MOZKOVÉM S CC                                                    </t>
  </si>
  <si>
    <t>10331</t>
  </si>
  <si>
    <t xml:space="preserve">JINÉ ENDOKRINNÍ PORUCHY BEZ CC                                                                      </t>
  </si>
  <si>
    <t>17043</t>
  </si>
  <si>
    <t xml:space="preserve">MYELOPROLIFERATIVNÍ PORUCHY A ŠPATNĚ DIFERENCOVANÉ NÁDORY S J                                       </t>
  </si>
  <si>
    <t>21021</t>
  </si>
  <si>
    <t xml:space="preserve">JINÉ VÝKONY PŘI ÚRAZECH A KOMPLIKACÍCH BEZ CC                                                       </t>
  </si>
  <si>
    <t>21302</t>
  </si>
  <si>
    <t xml:space="preserve">PORANĚNÍ NA NESPECIFIKOVANÉM MÍSTĚ NEBO NA VÍCE MÍSTECH S CC                                        </t>
  </si>
  <si>
    <t>23011</t>
  </si>
  <si>
    <t xml:space="preserve">OPERAČNÍ VÝKON S DIAGNÓZOU JINÉHO KONTAKTU SE ZDRAVOTNICKÝMI                                        </t>
  </si>
  <si>
    <t>23012</t>
  </si>
  <si>
    <t>23311</t>
  </si>
  <si>
    <t xml:space="preserve">SYMPTOMY A ABNORMÁLNÍ NÁLEZY BEZ CC                                                                 </t>
  </si>
  <si>
    <t>23312</t>
  </si>
  <si>
    <t xml:space="preserve">SYMPTOMY A ABNORMÁLNÍ NÁLEZY S CC                                                                   </t>
  </si>
  <si>
    <t>25012</t>
  </si>
  <si>
    <t xml:space="preserve">KRANIOTOMIE, VELKÝ VÝKON NA PÁTEŘI, KYČLI A KONČ. PŘI MNOHOČE                                       </t>
  </si>
  <si>
    <t>25013</t>
  </si>
  <si>
    <t>25062</t>
  </si>
  <si>
    <t xml:space="preserve">DLOUHODOBÁ MECHANICKÁ VENTILACE PŘI POLYTRAUMATU S KRANIOTOMI                                       </t>
  </si>
  <si>
    <t>25072</t>
  </si>
  <si>
    <t xml:space="preserve">DLOUHODOBÁ MECHANICKÁ VENTILACE PŘI POLYTRAUMATU &gt; 96 HODIN (                                       </t>
  </si>
  <si>
    <t>25302</t>
  </si>
  <si>
    <t xml:space="preserve">DIAGNÓZY TÝKAJÍCÍ SE HLAVY, HRUDNÍKU A DOLNÍCH KONČETIN PŘI M                                       </t>
  </si>
  <si>
    <t>88891</t>
  </si>
  <si>
    <t xml:space="preserve">VÝKONY OMEZENÉHO ROZSAHU, KTERÉ SE NETÝKAJÍ HLAVNÍ DIAGNÓZY B                                       </t>
  </si>
  <si>
    <t>Porovnání jednotlivých IR DRG skupin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</si>
  <si>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</si>
  <si>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</si>
  <si>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</si>
  <si>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</si>
  <si>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</si>
  <si>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</si>
  <si>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</si>
  <si>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107</t>
  </si>
  <si>
    <t>89198</t>
  </si>
  <si>
    <t>SKIASKOPIE</t>
  </si>
  <si>
    <t>407</t>
  </si>
  <si>
    <t>0022077</t>
  </si>
  <si>
    <t>IOMERON 400</t>
  </si>
  <si>
    <t>0093626</t>
  </si>
  <si>
    <t>ULTRAVIST 370</t>
  </si>
  <si>
    <t>0095609</t>
  </si>
  <si>
    <t>MICROPAQUE CT</t>
  </si>
  <si>
    <t>0002087</t>
  </si>
  <si>
    <t>18F-FDG</t>
  </si>
  <si>
    <t>0002099</t>
  </si>
  <si>
    <t>18F-FLT inj.</t>
  </si>
  <si>
    <t>47353</t>
  </si>
  <si>
    <t>POZITRONOVÁ EMISNÍ TOMOGRAFIE (PET) LIMITOVANÉ OBL</t>
  </si>
  <si>
    <t>47355</t>
  </si>
  <si>
    <t>HYBRIDNÍ VÝPOČETNÍ A POZITRONOVÁ EMISNÍ TOMOGRAFIE</t>
  </si>
  <si>
    <t>816</t>
  </si>
  <si>
    <t>94201</t>
  </si>
  <si>
    <t>(VZP) FLUORESCENČNÍ IN SITU HYBRIDIZACE LIDSKÉ DNA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</si>
  <si>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</si>
  <si>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</si>
  <si>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</si>
  <si>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</si>
  <si>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</si>
  <si>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</si>
  <si>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</si>
  <si>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</si>
  <si>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</si>
  <si>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</si>
  <si>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</si>
  <si>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</si>
  <si>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</si>
  <si>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</si>
  <si>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</si>
  <si>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96317</t>
  </si>
  <si>
    <t>INHIBITOR - ORIENTAČNÍ METODA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</si>
  <si>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</si>
  <si>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</si>
  <si>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</si>
  <si>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</si>
  <si>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</si>
  <si>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</si>
  <si>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</si>
  <si>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</si>
  <si>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</si>
  <si>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</si>
  <si>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</si>
  <si>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</si>
  <si>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</si>
  <si>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</si>
  <si>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</si>
  <si>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</si>
  <si>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</si>
  <si>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</si>
  <si>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</si>
  <si>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</si>
  <si>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</si>
  <si>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</si>
  <si>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</si>
  <si>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</si>
  <si>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</si>
  <si>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</si>
  <si>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</si>
  <si>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</si>
  <si>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</si>
  <si>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</si>
  <si>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</si>
  <si>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</si>
  <si>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</si>
  <si>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</si>
  <si>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96239</t>
  </si>
  <si>
    <t>DESTIČKOVÝ NEUTRALIZAČNÍ TEST (PNP)</t>
  </si>
  <si>
    <t>96215</t>
  </si>
  <si>
    <t>APC REZISTENCE</t>
  </si>
  <si>
    <t>96879</t>
  </si>
  <si>
    <t>DRVVT - SCREENING LA</t>
  </si>
  <si>
    <t>96249</t>
  </si>
  <si>
    <t>AGREGACE TROMBOCYTŮ INDUKOVANÁ OSTATNÍMI INDUKTORY</t>
  </si>
  <si>
    <t>96155</t>
  </si>
  <si>
    <t>VON WILLEBRANDŮV  FAKTOR KVANTITATIVNĚ</t>
  </si>
  <si>
    <t>96629</t>
  </si>
  <si>
    <t xml:space="preserve">VON WILLEBRANDOVŮV FAKTOR - RISTOCETIN KOFAKTOR - </t>
  </si>
  <si>
    <t>96889</t>
  </si>
  <si>
    <t>TROMBIN GENERAČNÍ ČAS</t>
  </si>
  <si>
    <t>96885</t>
  </si>
  <si>
    <t>MOLEKULÁRNÍ MARKERY AKTIVACE HEMOSTÁZY</t>
  </si>
  <si>
    <t>96875</t>
  </si>
  <si>
    <t>DRVVT - KONFIRMACE</t>
  </si>
  <si>
    <t>96195</t>
  </si>
  <si>
    <t>FAKTOR X - STANOVENÍ AKTIVITY</t>
  </si>
  <si>
    <t>96143</t>
  </si>
  <si>
    <t>T - PA AG</t>
  </si>
  <si>
    <t>96149</t>
  </si>
  <si>
    <t>PAI  ANTIGEN</t>
  </si>
  <si>
    <t>96891</t>
  </si>
  <si>
    <t>TROMBELASTOGRAM</t>
  </si>
  <si>
    <t>96877</t>
  </si>
  <si>
    <t>DRVVT - KOREKCE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</si>
  <si>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</si>
  <si>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</si>
  <si>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</si>
  <si>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</si>
  <si>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</si>
  <si>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</si>
  <si>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</si>
  <si>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</si>
  <si>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</si>
  <si>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</si>
  <si>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</si>
  <si>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</si>
  <si>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</si>
  <si>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</si>
  <si>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</si>
  <si>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</si>
  <si>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</si>
  <si>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</si>
  <si>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</si>
  <si>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</si>
  <si>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</si>
  <si>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</si>
  <si>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</si>
  <si>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</si>
  <si>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</si>
  <si>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</si>
  <si>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81351</t>
  </si>
  <si>
    <t>ANDROSTENDION</t>
  </si>
  <si>
    <t>81397</t>
  </si>
  <si>
    <t>ELEKTROFORÉZA PROTEINŮ (SÉRUM)</t>
  </si>
  <si>
    <t>81427</t>
  </si>
  <si>
    <t>FOSFOR ANORGANICKÝ</t>
  </si>
  <si>
    <t>81461</t>
  </si>
  <si>
    <t>HOMOCYSTEIN CELKOVÝ</t>
  </si>
  <si>
    <t>81481</t>
  </si>
  <si>
    <t>AMYLÁZA PANKREATICKÁ</t>
  </si>
  <si>
    <t>81521</t>
  </si>
  <si>
    <t>LAKTÁT (KYSELINA MLÉČNÁ)</t>
  </si>
  <si>
    <t>81527</t>
  </si>
  <si>
    <t>CHOLESTEROL LDL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</si>
  <si>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</si>
  <si>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</si>
  <si>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</si>
  <si>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</si>
  <si>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</si>
  <si>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</si>
  <si>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</si>
  <si>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</si>
  <si>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</si>
  <si>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</si>
  <si>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</si>
  <si>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</si>
  <si>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</si>
  <si>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</si>
  <si>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</si>
  <si>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</si>
  <si>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</si>
  <si>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</si>
  <si>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91161</t>
  </si>
  <si>
    <t>STANOVENÍ C4 SLOŽKY KOMPLEMENTU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</si>
  <si>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</si>
  <si>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</si>
  <si>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</si>
  <si>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</si>
  <si>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</si>
  <si>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</si>
  <si>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</si>
  <si>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</si>
  <si>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</si>
  <si>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</si>
  <si>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</si>
  <si>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</si>
  <si>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</si>
  <si>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</si>
  <si>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93151</t>
  </si>
  <si>
    <t>FERRITIN</t>
  </si>
  <si>
    <t>93167</t>
  </si>
  <si>
    <t>NEURON - SPECIFICKÁ ENOLÁZA (NSE)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</si>
  <si>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</si>
  <si>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</si>
  <si>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</si>
  <si>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</si>
  <si>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</si>
  <si>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</si>
  <si>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</si>
  <si>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</si>
  <si>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</si>
  <si>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</si>
  <si>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</si>
  <si>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</si>
  <si>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</si>
  <si>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</si>
  <si>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</si>
  <si>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</si>
  <si>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</si>
  <si>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</si>
  <si>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</si>
  <si>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</si>
  <si>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</si>
  <si>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</si>
  <si>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</si>
  <si>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</si>
  <si>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</si>
  <si>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</si>
  <si>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</si>
  <si>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</si>
  <si>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</si>
  <si>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</si>
  <si>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</si>
  <si>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</si>
  <si>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</si>
  <si>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</si>
  <si>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</si>
  <si>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</si>
  <si>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</si>
  <si>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</si>
  <si>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</si>
  <si>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</si>
  <si>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</si>
  <si>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</si>
  <si>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</si>
  <si>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</si>
  <si>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</si>
  <si>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</si>
  <si>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</si>
  <si>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</si>
  <si>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</si>
  <si>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</si>
  <si>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</si>
  <si>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</si>
  <si>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</si>
  <si>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</si>
  <si>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</si>
  <si>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</si>
  <si>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</si>
  <si>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</si>
  <si>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</si>
  <si>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</si>
  <si>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</si>
  <si>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</si>
  <si>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</si>
  <si>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</si>
  <si>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</si>
  <si>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</si>
  <si>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</si>
  <si>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</si>
  <si>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</si>
  <si>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</si>
  <si>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91129</t>
  </si>
  <si>
    <t>STANOVENÍ IgG</t>
  </si>
  <si>
    <t>93235</t>
  </si>
  <si>
    <t>AUTOPROTILÁTKY PROTI RECEPTORŮM (hTSH)</t>
  </si>
  <si>
    <t>91173</t>
  </si>
  <si>
    <t>STANOVENÍ IgA ELISA</t>
  </si>
  <si>
    <t>81249</t>
  </si>
  <si>
    <t>CEA (MEIA)</t>
  </si>
  <si>
    <t>81139</t>
  </si>
  <si>
    <t>VÁPNÍK CELKOVÝ STATIM</t>
  </si>
  <si>
    <t>91143</t>
  </si>
  <si>
    <t>STANOVENÍ PREALBUMINU</t>
  </si>
  <si>
    <t>93149</t>
  </si>
  <si>
    <t>ESTRADIOL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</si>
  <si>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</si>
  <si>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</si>
  <si>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</si>
  <si>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</si>
  <si>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</si>
  <si>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</si>
  <si>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</si>
  <si>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</si>
  <si>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</si>
  <si>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</si>
  <si>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</si>
  <si>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</si>
  <si>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</si>
  <si>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</si>
  <si>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</si>
  <si>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</si>
  <si>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</si>
  <si>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</si>
  <si>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</si>
  <si>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</si>
  <si>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</si>
  <si>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</si>
  <si>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</si>
  <si>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</si>
  <si>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91145</t>
  </si>
  <si>
    <t>STANOVENÍ HAPTOGLOBINU</t>
  </si>
  <si>
    <t>81665</t>
  </si>
  <si>
    <t>VYŠ. DPM - AKTIVITA LYZOSOMÁLNÍCH ENZYMŮ S NERADIO</t>
  </si>
  <si>
    <t>81123</t>
  </si>
  <si>
    <t>BILIRUBIN KONJUGOVANÝ STATIM</t>
  </si>
  <si>
    <t>81475</t>
  </si>
  <si>
    <t>CHOLINESTERÁZA</t>
  </si>
  <si>
    <t>91159</t>
  </si>
  <si>
    <t>STANOVENÍ C3 SLOŽKY KOMPLEMENTU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</si>
  <si>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</si>
  <si>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</si>
  <si>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</si>
  <si>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</si>
  <si>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</si>
  <si>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</si>
  <si>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</si>
  <si>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</si>
  <si>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</si>
  <si>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</si>
  <si>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</si>
  <si>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</si>
  <si>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</si>
  <si>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</si>
  <si>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</si>
  <si>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</si>
  <si>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</si>
  <si>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</si>
  <si>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93175</t>
  </si>
  <si>
    <t>17-HYDROXYPROGESTERON</t>
  </si>
  <si>
    <t>93139</t>
  </si>
  <si>
    <t>ADRENOKORTIKOTROPIN (ACTH)</t>
  </si>
  <si>
    <t>91413</t>
  </si>
  <si>
    <t>STANOVENÍ OLIGOKLONÁLNÍHO IgG V MOZKOMÍŠNÍM MOKU I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</si>
  <si>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</si>
  <si>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</si>
  <si>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</si>
  <si>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</si>
  <si>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</si>
  <si>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</si>
  <si>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</si>
  <si>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</si>
  <si>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81753</t>
  </si>
  <si>
    <t>VYŠETŘENÍ AKTIVITY BIOTINIDÁZY V RÁMCI NOVOROZENEC</t>
  </si>
  <si>
    <t>81757</t>
  </si>
  <si>
    <t>SEMIKVANTITATIVNÍ FLUORIMETRICKÉ STANOVENÍ BIOTINI</t>
  </si>
  <si>
    <t>34</t>
  </si>
  <si>
    <t>0002920</t>
  </si>
  <si>
    <t>MULTIHANCE</t>
  </si>
  <si>
    <t>0003132</t>
  </si>
  <si>
    <t>GADOVIST</t>
  </si>
  <si>
    <t>0003134</t>
  </si>
  <si>
    <t>0017039</t>
  </si>
  <si>
    <t>VISIPAQUE</t>
  </si>
  <si>
    <t>0022075</t>
  </si>
  <si>
    <t>0042433</t>
  </si>
  <si>
    <t>0065978</t>
  </si>
  <si>
    <t>DOTAREM</t>
  </si>
  <si>
    <t>0065980</t>
  </si>
  <si>
    <t>0077018</t>
  </si>
  <si>
    <t>0077019</t>
  </si>
  <si>
    <t>0077024</t>
  </si>
  <si>
    <t>ULTRAVIST 300</t>
  </si>
  <si>
    <t>0151208</t>
  </si>
  <si>
    <t>0224707</t>
  </si>
  <si>
    <t>0224716</t>
  </si>
  <si>
    <t>0224709</t>
  </si>
  <si>
    <t>0207733</t>
  </si>
  <si>
    <t>0207745</t>
  </si>
  <si>
    <t>0224708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</si>
  <si>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</si>
  <si>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</si>
  <si>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</si>
  <si>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</si>
  <si>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</si>
  <si>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</si>
  <si>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</si>
  <si>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</si>
  <si>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</si>
  <si>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</si>
  <si>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0046543</t>
  </si>
  <si>
    <t>MIKROKAT PERIF. KORON. NEURO: EXCELSIOR SL-10; NEU</t>
  </si>
  <si>
    <t>0047480</t>
  </si>
  <si>
    <t>KATETR BALÓNKOVÝ PTCA</t>
  </si>
  <si>
    <t>0048264</t>
  </si>
  <si>
    <t>DRÁT NEUROINTERVENČNÍ</t>
  </si>
  <si>
    <t>0048668</t>
  </si>
  <si>
    <t>DRÁT VODÍCÍ NITINOL</t>
  </si>
  <si>
    <t>0052143</t>
  </si>
  <si>
    <t>EXTRAKTOR - AMPLATZ GOOSE NECK GNXXXX - PERIFERNÍ,</t>
  </si>
  <si>
    <t>0053563</t>
  </si>
  <si>
    <t>KATETR DIAGNOSTICKÝ TEMPO4F,5F</t>
  </si>
  <si>
    <t>0056361</t>
  </si>
  <si>
    <t>ZAVADĚČ FLEXOR BALKIN RADIOOPÁKNÍ ZNAČKA</t>
  </si>
  <si>
    <t>0057823</t>
  </si>
  <si>
    <t>KATETR ANGIOGRAFICKÝ TORCON,PRŮMĚR 4.1 AŽ 7 FRENCH</t>
  </si>
  <si>
    <t>0057999</t>
  </si>
  <si>
    <t>SPIRÁLA GDC</t>
  </si>
  <si>
    <t>0059569</t>
  </si>
  <si>
    <t>SPIRÁLA EMBOLIZAČNÍ - PERIFER.,INTRAKR.-DETECHABLE</t>
  </si>
  <si>
    <t>0059795</t>
  </si>
  <si>
    <t>DRÁT VODÍCÍ ANGIODYN J3 FC-FS 150-0,35</t>
  </si>
  <si>
    <t>0059982</t>
  </si>
  <si>
    <t>DRÁT ZAVÁDĚCÍ MIRAGE 103-0608-200</t>
  </si>
  <si>
    <t>0059987</t>
  </si>
  <si>
    <t>SADA EMBOL - TEKUTÉ EMBOL ČINIDL0 ONYX 18/20/34/-H</t>
  </si>
  <si>
    <t>0075316</t>
  </si>
  <si>
    <t>JEHLA BIOPTICKÁ MN1616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</si>
  <si>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</si>
  <si>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</si>
  <si>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</si>
  <si>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</si>
  <si>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</si>
  <si>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</t>
  </si>
  <si>
    <t>0141644</t>
  </si>
  <si>
    <t>STENT INTRAKRANIÁLNÍ - SOLITAIRE AB; SAMOEXPANDIBI</t>
  </si>
  <si>
    <t>0051244</t>
  </si>
  <si>
    <t>KATETR VODÍCÍ GUIDER</t>
  </si>
  <si>
    <t>0052146</t>
  </si>
  <si>
    <t>EXTRAKTOR - AMPLATZ GOOSE NECK SET SKXXX - PERIFER</t>
  </si>
  <si>
    <t>0057416</t>
  </si>
  <si>
    <t>DRÁT VODÍCÍ 110CM,150CM M001468XX0</t>
  </si>
  <si>
    <t>0059796</t>
  </si>
  <si>
    <t>DRÁT VODÍCÍ ANGIODYN J3 SFC-FS 150-0,35</t>
  </si>
  <si>
    <t>0058980</t>
  </si>
  <si>
    <t>KATETR NEUROINTERVENČNÍ</t>
  </si>
  <si>
    <t>0059984</t>
  </si>
  <si>
    <t>MIKROKATETR - NEUROVASKULÁRNÍ - REBAR; APOLLO ONYX</t>
  </si>
  <si>
    <t>0151349</t>
  </si>
  <si>
    <t>KATETR PODPŮR.PRO MIKROKAT - SYSTÉM MERCI - MULTIF</t>
  </si>
  <si>
    <t>0059986</t>
  </si>
  <si>
    <t>SYSTÉM BALÓN UZÁVĚROVÝ EQUINOX 104-4011..104-4470</t>
  </si>
  <si>
    <t>0192133</t>
  </si>
  <si>
    <t>STENT INTRAKRANIÁLNÍ - PIPELINE; SAMOEXPANDIBILNÍ;</t>
  </si>
  <si>
    <t>0038497</t>
  </si>
  <si>
    <t>0151925</t>
  </si>
  <si>
    <t>DRÁT VODÍCÍ NEUROVASKULÁRNÍ ASAHI CHIKAI 10 200/30</t>
  </si>
  <si>
    <t>0151924</t>
  </si>
  <si>
    <t>DRÁT VODÍCÍ NEUROVASKULÁRNÍ ASAHI CHIKAI 200/300CM</t>
  </si>
  <si>
    <t>0192117</t>
  </si>
  <si>
    <t xml:space="preserve">KATETR DIAGNOSTICKÝ HYDROFILNÍ 4,5 F,BENTSON 1,2, </t>
  </si>
  <si>
    <t>0047493</t>
  </si>
  <si>
    <t>DRÁT VODÍCÍ THRUWAY,JOURNEY</t>
  </si>
  <si>
    <t>0151945</t>
  </si>
  <si>
    <t>STENTGRAFT PERIFERNÍ VASKULÁRNÍ - GORE VIABAHN; SA</t>
  </si>
  <si>
    <t>0152781</t>
  </si>
  <si>
    <t>STENT INTRAKRANIÁLNÍ - PIPELINE FLEX; FLOW DIVERTO</t>
  </si>
  <si>
    <t>0152815</t>
  </si>
  <si>
    <t>MIKROKATETR - PERIFERNÍ; KORONÁRNÍ; NEUROVASKULARN</t>
  </si>
  <si>
    <t>0058728</t>
  </si>
  <si>
    <t>KATETR VÝMĚNNÝ JEFFREY, SADA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</si>
  <si>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</si>
  <si>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</si>
  <si>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</si>
  <si>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</si>
  <si>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</si>
  <si>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</si>
  <si>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</si>
  <si>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</si>
  <si>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</si>
  <si>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</si>
  <si>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</si>
  <si>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</si>
  <si>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</si>
  <si>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</si>
  <si>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</si>
  <si>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</si>
  <si>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</si>
  <si>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</si>
  <si>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</si>
  <si>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</si>
  <si>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</si>
  <si>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</si>
  <si>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</si>
  <si>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</si>
  <si>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</si>
  <si>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</si>
  <si>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</si>
  <si>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</si>
  <si>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</si>
  <si>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</si>
  <si>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</si>
  <si>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</si>
  <si>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</si>
  <si>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</si>
  <si>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</si>
  <si>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</si>
  <si>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</si>
  <si>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</si>
  <si>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</si>
  <si>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</si>
  <si>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</si>
  <si>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</si>
  <si>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</si>
  <si>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</si>
  <si>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</si>
  <si>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</si>
  <si>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</si>
  <si>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</si>
  <si>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</si>
  <si>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</si>
  <si>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</si>
  <si>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</si>
  <si>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</si>
  <si>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</si>
  <si>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</si>
  <si>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</si>
  <si>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</si>
  <si>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</si>
  <si>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</si>
  <si>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89321</t>
  </si>
  <si>
    <t>EXTRAKCE CIZÍHO TĚLESA Z CÉVNÍHO ŘEČIŠTĚ</t>
  </si>
  <si>
    <t>89411</t>
  </si>
  <si>
    <t>PŘEHLEDNÁ  ČI SELEKTIVNÍ ANGIOGRAFIE</t>
  </si>
  <si>
    <t>89135</t>
  </si>
  <si>
    <t>RENTGENOVÉ VYŠETŘENÍ CELÉ PÁTEŘE JEDNOU EXPOZICÍ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</si>
  <si>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</si>
  <si>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</si>
  <si>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</si>
  <si>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</si>
  <si>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</si>
  <si>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</si>
  <si>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</si>
  <si>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</si>
  <si>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</si>
  <si>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</si>
  <si>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</si>
  <si>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</si>
  <si>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</si>
  <si>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</si>
  <si>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</si>
  <si>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</si>
  <si>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</si>
  <si>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</si>
  <si>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</si>
  <si>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</si>
  <si>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</si>
  <si>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</si>
  <si>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</si>
  <si>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</si>
  <si>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</si>
  <si>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</si>
  <si>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</si>
  <si>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</si>
  <si>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</si>
  <si>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</si>
  <si>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</si>
  <si>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</si>
  <si>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22341</t>
  </si>
  <si>
    <t>IDENTIFIKACE ANTIERYTROCYTÁRNÍCH PROTILÁTEK - ZKUM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</si>
  <si>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</si>
  <si>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</si>
  <si>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</si>
  <si>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</si>
  <si>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</si>
  <si>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</si>
  <si>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</si>
  <si>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</si>
  <si>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</si>
  <si>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</si>
  <si>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</si>
  <si>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</si>
  <si>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</si>
  <si>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</si>
  <si>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</si>
  <si>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</si>
  <si>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</si>
  <si>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</si>
  <si>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</si>
  <si>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</si>
  <si>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</si>
  <si>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</si>
  <si>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</si>
  <si>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</si>
  <si>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94191</t>
  </si>
  <si>
    <t>FOTOGRAFIE GELU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</si>
  <si>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</si>
  <si>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</si>
  <si>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</si>
  <si>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</si>
  <si>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</si>
  <si>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</si>
  <si>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</si>
  <si>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</si>
  <si>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</si>
  <si>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</si>
  <si>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</si>
  <si>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</si>
  <si>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</si>
  <si>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</si>
  <si>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</si>
  <si>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</si>
  <si>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87135</t>
  </si>
  <si>
    <t>VYŠETŘENÍ MORFOMETRICKÉ - ZA KAŽDÝ PARAMETR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</si>
  <si>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</si>
  <si>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</si>
  <si>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</si>
  <si>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</si>
  <si>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</si>
  <si>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</si>
  <si>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</si>
  <si>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</si>
  <si>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</si>
  <si>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</si>
  <si>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</si>
  <si>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</si>
  <si>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</si>
  <si>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</si>
  <si>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</si>
  <si>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</si>
  <si>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</si>
  <si>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</si>
  <si>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87622</t>
  </si>
  <si>
    <t>KRYOPREZERVACE TKÁNĚ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</si>
  <si>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</si>
  <si>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</si>
  <si>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</si>
  <si>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</si>
  <si>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</si>
  <si>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</si>
  <si>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</si>
  <si>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</si>
  <si>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</si>
  <si>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</si>
  <si>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</si>
  <si>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</si>
  <si>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</si>
  <si>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</si>
  <si>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</si>
  <si>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</si>
  <si>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</si>
  <si>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</si>
  <si>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</si>
  <si>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</si>
  <si>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</si>
  <si>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</si>
  <si>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</si>
  <si>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</si>
  <si>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</si>
  <si>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</si>
  <si>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</si>
  <si>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</si>
  <si>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</si>
  <si>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</si>
  <si>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</si>
  <si>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</si>
  <si>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</si>
  <si>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</si>
  <si>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</si>
  <si>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</si>
  <si>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</si>
  <si>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</si>
  <si>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82063</t>
  </si>
  <si>
    <t>STANOVENÍ CITLIVOSTI NA ATB KVALITATIVNÍ METODOU</t>
  </si>
  <si>
    <t>98119</t>
  </si>
  <si>
    <t>IDENTIFIKACE VLÁKNITÝCH HUB</t>
  </si>
  <si>
    <t>82083</t>
  </si>
  <si>
    <t>PRŮKAZ BAKTERIÁLNÍHO TOXINU NEBO ANTIGENU</t>
  </si>
  <si>
    <t>82135</t>
  </si>
  <si>
    <t>KONFIRMAČNÍ TEST PRŮKAZU ANTIGENŮ</t>
  </si>
  <si>
    <t>82129</t>
  </si>
  <si>
    <t xml:space="preserve">PŘÍMÁ IDENTIFIKACE BAKTERIÁLNÍHO NEBO MYKOTICKÉHO </t>
  </si>
  <si>
    <t>82034</t>
  </si>
  <si>
    <t>IZOLACE DNA PRO VYŠETŘENÍ EXTRAHUMÁNNÍHO GENOMU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</si>
  <si>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</si>
  <si>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</si>
  <si>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</si>
  <si>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</si>
  <si>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</si>
  <si>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</si>
  <si>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41</t>
  </si>
  <si>
    <t>813</t>
  </si>
  <si>
    <t>91493</t>
  </si>
  <si>
    <t>IMUNOANALYTICKÉ STANOVENÍ AUTOPROTILÁTEK PROTI SPE</t>
  </si>
  <si>
    <t>91489</t>
  </si>
  <si>
    <t>IMUNOANALYTICKÉ STANOVENÍ AUTOPROTILÁTEK PROTI LKM</t>
  </si>
  <si>
    <t>44</t>
  </si>
  <si>
    <t>94115</t>
  </si>
  <si>
    <t>IN SITU HYBRIDIZACE LIDSKÉ DNA SE ZNAČENOU SONDOU</t>
  </si>
  <si>
    <t>94200</t>
  </si>
  <si>
    <t xml:space="preserve">(VZP) KVANTITATIVNÍ PCR (qPCR) V REÁLNÉM ČASE PRO </t>
  </si>
  <si>
    <t>99795</t>
  </si>
  <si>
    <t>(VZP) MUTACE BRAF</t>
  </si>
  <si>
    <t>99793</t>
  </si>
  <si>
    <t>(VZP) PŘESTAVBA ALK-ISH</t>
  </si>
  <si>
    <t>99794</t>
  </si>
  <si>
    <t>(VZP) MUTACE EGFR</t>
  </si>
  <si>
    <t>99791</t>
  </si>
  <si>
    <t>(VZP) AMPLIFIKACE HER2-ISH</t>
  </si>
  <si>
    <t>94225</t>
  </si>
  <si>
    <t>IZOLACE A BANKING LIDSKÝCH NUKLEOVÝCH KYSELIN (DNA</t>
  </si>
  <si>
    <t>94337</t>
  </si>
  <si>
    <t>ANALÝZA LIDSKÉHO SOMATICKÉHO GENOMU METODOU KVANTI</t>
  </si>
  <si>
    <t>94353</t>
  </si>
  <si>
    <t>STANOVENÍ ZNÁMÉ GENOVÉ VARIANTY LIDSKÉHO SOMATICKÉ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</si>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</sst>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21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3" xfId="0" applyFont="1" applyBorder="1" applyAlignment="1">
      <alignment horizontal="left" indent="1"/>
    </xf>
    <xf numFmtId="0" fontId="66" fillId="0" borderId="156" xfId="0" applyFont="1" applyBorder="1" applyAlignment="1">
      <alignment horizontal="left" indent="1"/>
    </xf>
    <xf numFmtId="0" fontId="66" fillId="4" borderId="153" xfId="0" applyFont="1" applyFill="1" applyBorder="1" applyAlignment="1">
      <alignment horizontal="left"/>
    </xf>
    <xf numFmtId="169" fontId="66" fillId="4" borderId="154" xfId="0" applyNumberFormat="1" applyFont="1" applyFill="1" applyBorder="1"/>
    <xf numFmtId="9" fontId="66" fillId="4" borderId="154" xfId="0" applyNumberFormat="1" applyFont="1" applyFill="1" applyBorder="1"/>
    <xf numFmtId="9" fontId="66" fillId="4" borderId="155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64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3" fontId="69" fillId="0" borderId="164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66" fontId="69" fillId="0" borderId="165" xfId="0" applyNumberFormat="1" applyFont="1" applyBorder="1" applyAlignment="1">
      <alignment horizontal="right"/>
    </xf>
    <xf numFmtId="178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 applyAlignment="1">
      <alignment horizontal="right"/>
    </xf>
    <xf numFmtId="4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3" fontId="69" fillId="0" borderId="164" xfId="0" applyNumberFormat="1" applyFont="1" applyBorder="1"/>
    <xf numFmtId="166" fontId="69" fillId="0" borderId="164" xfId="0" applyNumberFormat="1" applyFont="1" applyBorder="1"/>
    <xf numFmtId="166" fontId="69" fillId="0" borderId="165" xfId="0" applyNumberFormat="1" applyFont="1" applyBorder="1"/>
    <xf numFmtId="166" fontId="69" fillId="0" borderId="19" xfId="0" applyNumberFormat="1" applyFont="1" applyBorder="1"/>
    <xf numFmtId="166" fontId="70" fillId="0" borderId="165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3" fontId="34" fillId="0" borderId="164" xfId="0" applyNumberFormat="1" applyFont="1" applyBorder="1"/>
    <xf numFmtId="166" fontId="34" fillId="0" borderId="164" xfId="0" applyNumberFormat="1" applyFont="1" applyBorder="1"/>
    <xf numFmtId="166" fontId="34" fillId="0" borderId="165" xfId="0" applyNumberFormat="1" applyFont="1" applyBorder="1"/>
    <xf numFmtId="3" fontId="34" fillId="0" borderId="164" xfId="0" applyNumberFormat="1" applyFont="1" applyBorder="1" applyAlignment="1">
      <alignment horizontal="right"/>
    </xf>
    <xf numFmtId="0" fontId="5" fillId="0" borderId="164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49" fontId="3" fillId="0" borderId="166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2" xfId="0" applyNumberFormat="1" applyFont="1" applyBorder="1" applyAlignment="1">
      <alignment horizontal="center"/>
    </xf>
    <xf numFmtId="3" fontId="34" fillId="0" borderId="167" xfId="0" applyNumberFormat="1" applyFont="1" applyBorder="1"/>
    <xf numFmtId="166" fontId="34" fillId="0" borderId="167" xfId="0" applyNumberFormat="1" applyFont="1" applyBorder="1"/>
    <xf numFmtId="166" fontId="34" fillId="0" borderId="168" xfId="0" applyNumberFormat="1" applyFont="1" applyBorder="1"/>
    <xf numFmtId="3" fontId="69" fillId="0" borderId="167" xfId="0" applyNumberFormat="1" applyFont="1" applyBorder="1" applyAlignment="1">
      <alignment horizontal="right"/>
    </xf>
    <xf numFmtId="166" fontId="69" fillId="0" borderId="167" xfId="0" applyNumberFormat="1" applyFont="1" applyBorder="1" applyAlignment="1">
      <alignment horizontal="right"/>
    </xf>
    <xf numFmtId="166" fontId="69" fillId="0" borderId="168" xfId="0" applyNumberFormat="1" applyFont="1" applyBorder="1" applyAlignment="1">
      <alignment horizontal="right"/>
    </xf>
    <xf numFmtId="3" fontId="5" fillId="0" borderId="167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166" fontId="5" fillId="0" borderId="168" xfId="0" applyNumberFormat="1" applyFont="1" applyBorder="1" applyAlignment="1">
      <alignment horizontal="right"/>
    </xf>
    <xf numFmtId="178" fontId="5" fillId="0" borderId="167" xfId="0" applyNumberFormat="1" applyFont="1" applyBorder="1" applyAlignment="1">
      <alignment horizontal="right"/>
    </xf>
    <xf numFmtId="4" fontId="5" fillId="0" borderId="167" xfId="0" applyNumberFormat="1" applyFont="1" applyBorder="1" applyAlignment="1">
      <alignment horizontal="right"/>
    </xf>
    <xf numFmtId="0" fontId="5" fillId="0" borderId="167" xfId="0" applyFont="1" applyBorder="1"/>
    <xf numFmtId="3" fontId="5" fillId="0" borderId="167" xfId="0" applyNumberFormat="1" applyFont="1" applyBorder="1"/>
    <xf numFmtId="3" fontId="5" fillId="0" borderId="56" xfId="0" applyNumberFormat="1" applyFont="1" applyBorder="1"/>
    <xf numFmtId="3" fontId="5" fillId="0" borderId="165" xfId="0" applyNumberFormat="1" applyFont="1" applyBorder="1"/>
    <xf numFmtId="3" fontId="5" fillId="0" borderId="19" xfId="0" applyNumberFormat="1" applyFont="1" applyBorder="1"/>
    <xf numFmtId="3" fontId="5" fillId="0" borderId="168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4" xfId="0" applyNumberFormat="1" applyFont="1" applyBorder="1"/>
    <xf numFmtId="9" fontId="34" fillId="0" borderId="0" xfId="0" applyNumberFormat="1" applyFont="1" applyBorder="1"/>
    <xf numFmtId="3" fontId="34" fillId="0" borderId="163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70" xfId="0" applyNumberFormat="1" applyFont="1" applyBorder="1"/>
    <xf numFmtId="9" fontId="34" fillId="0" borderId="167" xfId="0" applyNumberFormat="1" applyFont="1" applyBorder="1"/>
    <xf numFmtId="3" fontId="11" fillId="0" borderId="162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3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71" xfId="76" applyFont="1" applyFill="1" applyBorder="1"/>
    <xf numFmtId="0" fontId="31" fillId="0" borderId="172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73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3" xfId="76" applyNumberFormat="1" applyFont="1" applyFill="1" applyBorder="1"/>
    <xf numFmtId="3" fontId="31" fillId="0" borderId="154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71" xfId="76" applyNumberFormat="1" applyFont="1" applyFill="1" applyBorder="1"/>
    <xf numFmtId="9" fontId="31" fillId="0" borderId="172" xfId="76" applyNumberFormat="1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5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 xr9:uid="{00000000-0011-0000-FFFF-FFFF01000000}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0.32678375134055498</c:v>
                </c:pt>
                <c:pt idx="1">
                  <c:v>1.0162325737815603</c:v>
                </c:pt>
                <c:pt idx="2">
                  <c:v>0.9576449733062985</c:v>
                </c:pt>
                <c:pt idx="3">
                  <c:v>0.91823567633238812</c:v>
                </c:pt>
                <c:pt idx="4">
                  <c:v>0.94817765977462376</c:v>
                </c:pt>
                <c:pt idx="5">
                  <c:v>0.97237673087482368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0.9926367553978177</c:v>
                </c:pt>
                <c:pt idx="1">
                  <c:v>0.9926367553978177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0.94007490636704116</c:v>
                </c:pt>
                <c:pt idx="1">
                  <c:v>0.69164513350559864</c:v>
                </c:pt>
                <c:pt idx="2">
                  <c:v>0.70809414466130882</c:v>
                </c:pt>
                <c:pt idx="3">
                  <c:v>0.71604938271604934</c:v>
                </c:pt>
                <c:pt idx="4">
                  <c:v>0.7137404580152672</c:v>
                </c:pt>
                <c:pt idx="5">
                  <c:v>0.71125680011159154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112" tableBorderDxfId="111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0"/>
    <tableColumn id="2" xr3:uid="{00000000-0010-0000-0000-000002000000}" name="popis" dataDxfId="109"/>
    <tableColumn id="3" xr3:uid="{00000000-0010-0000-0000-000003000000}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93" totalsRowShown="0">
  <autoFilter ref="C3:S9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2" t="s">
        <v>131</v>
      </c>
      <c r="B1" s="512"/>
    </row>
    <row r="2" spans="1:3" ht="14.45" customHeight="1" thickBot="1" x14ac:dyDescent="0.25">
      <c r="A2" s="371" t="s">
        <v>328</v>
      </c>
      <c r="B2" s="50"/>
    </row>
    <row r="3" spans="1:3" ht="14.45" customHeight="1" thickBot="1" x14ac:dyDescent="0.25">
      <c r="A3" s="508" t="s">
        <v>181</v>
      </c>
      <c r="B3" s="509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0" t="s">
        <v>132</v>
      </c>
      <c r="B10" s="509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78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1651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8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1967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78" t="s">
        <v>1968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1985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3140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1" t="s">
        <v>133</v>
      </c>
      <c r="B25" s="509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3165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3176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3251</v>
      </c>
      <c r="C28" s="51" t="s">
        <v>153</v>
      </c>
    </row>
    <row r="29" spans="1:3" ht="14.45" customHeight="1" x14ac:dyDescent="0.25">
      <c r="A29" s="432" t="str">
        <f>HYPERLINK("#'"&amp;C29&amp;"'!A1",C29)</f>
        <v>ZV Vykáz.-A Det.Lék.</v>
      </c>
      <c r="B29" s="180" t="s">
        <v>3252</v>
      </c>
      <c r="C29" s="51" t="s">
        <v>262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3936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4067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4756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3D7309D0-B143-4910-BDC6-3902BC247078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3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1" t="s">
        <v>1651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334</v>
      </c>
      <c r="G3" s="47">
        <f>SUBTOTAL(9,G6:G1048576)</f>
        <v>14118.400000000001</v>
      </c>
      <c r="H3" s="48">
        <f>IF(M3=0,0,G3/M3)</f>
        <v>4.2549367574957454E-2</v>
      </c>
      <c r="I3" s="47">
        <f>SUBTOTAL(9,I6:I1048576)</f>
        <v>2234.3999999999996</v>
      </c>
      <c r="J3" s="47">
        <f>SUBTOTAL(9,J6:J1048576)</f>
        <v>317693.81730565568</v>
      </c>
      <c r="K3" s="48">
        <f>IF(M3=0,0,J3/M3)</f>
        <v>0.95745063242504269</v>
      </c>
      <c r="L3" s="47">
        <f>SUBTOTAL(9,L6:L1048576)</f>
        <v>2568.4</v>
      </c>
      <c r="M3" s="49">
        <f>SUBTOTAL(9,M6:M1048576)</f>
        <v>331812.21730565565</v>
      </c>
    </row>
    <row r="4" spans="1:13" ht="14.45" customHeight="1" thickBot="1" x14ac:dyDescent="0.2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5" customHeight="1" thickBot="1" x14ac:dyDescent="0.2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5" customHeight="1" x14ac:dyDescent="0.2">
      <c r="A6" s="740" t="s">
        <v>591</v>
      </c>
      <c r="B6" s="741" t="s">
        <v>1382</v>
      </c>
      <c r="C6" s="741" t="s">
        <v>1383</v>
      </c>
      <c r="D6" s="741" t="s">
        <v>1384</v>
      </c>
      <c r="E6" s="741" t="s">
        <v>1385</v>
      </c>
      <c r="F6" s="745"/>
      <c r="G6" s="745"/>
      <c r="H6" s="765">
        <v>0</v>
      </c>
      <c r="I6" s="745">
        <v>9</v>
      </c>
      <c r="J6" s="745">
        <v>386.29999999999995</v>
      </c>
      <c r="K6" s="765">
        <v>1</v>
      </c>
      <c r="L6" s="745">
        <v>9</v>
      </c>
      <c r="M6" s="746">
        <v>386.29999999999995</v>
      </c>
    </row>
    <row r="7" spans="1:13" ht="14.45" customHeight="1" x14ac:dyDescent="0.2">
      <c r="A7" s="747" t="s">
        <v>591</v>
      </c>
      <c r="B7" s="748" t="s">
        <v>1386</v>
      </c>
      <c r="C7" s="748" t="s">
        <v>1387</v>
      </c>
      <c r="D7" s="748" t="s">
        <v>699</v>
      </c>
      <c r="E7" s="748" t="s">
        <v>1388</v>
      </c>
      <c r="F7" s="752"/>
      <c r="G7" s="752"/>
      <c r="H7" s="766">
        <v>0</v>
      </c>
      <c r="I7" s="752">
        <v>12</v>
      </c>
      <c r="J7" s="752">
        <v>39600</v>
      </c>
      <c r="K7" s="766">
        <v>1</v>
      </c>
      <c r="L7" s="752">
        <v>12</v>
      </c>
      <c r="M7" s="753">
        <v>39600</v>
      </c>
    </row>
    <row r="8" spans="1:13" ht="14.45" customHeight="1" x14ac:dyDescent="0.2">
      <c r="A8" s="747" t="s">
        <v>591</v>
      </c>
      <c r="B8" s="748" t="s">
        <v>1389</v>
      </c>
      <c r="C8" s="748" t="s">
        <v>1390</v>
      </c>
      <c r="D8" s="748" t="s">
        <v>1391</v>
      </c>
      <c r="E8" s="748" t="s">
        <v>1392</v>
      </c>
      <c r="F8" s="752"/>
      <c r="G8" s="752"/>
      <c r="H8" s="766">
        <v>0</v>
      </c>
      <c r="I8" s="752">
        <v>1</v>
      </c>
      <c r="J8" s="752">
        <v>26.149999999999995</v>
      </c>
      <c r="K8" s="766">
        <v>1</v>
      </c>
      <c r="L8" s="752">
        <v>1</v>
      </c>
      <c r="M8" s="753">
        <v>26.149999999999995</v>
      </c>
    </row>
    <row r="9" spans="1:13" ht="14.45" customHeight="1" x14ac:dyDescent="0.2">
      <c r="A9" s="747" t="s">
        <v>591</v>
      </c>
      <c r="B9" s="748" t="s">
        <v>1393</v>
      </c>
      <c r="C9" s="748" t="s">
        <v>1394</v>
      </c>
      <c r="D9" s="748" t="s">
        <v>1395</v>
      </c>
      <c r="E9" s="748" t="s">
        <v>1396</v>
      </c>
      <c r="F9" s="752"/>
      <c r="G9" s="752"/>
      <c r="H9" s="766">
        <v>0</v>
      </c>
      <c r="I9" s="752">
        <v>1</v>
      </c>
      <c r="J9" s="752">
        <v>30.180000000000007</v>
      </c>
      <c r="K9" s="766">
        <v>1</v>
      </c>
      <c r="L9" s="752">
        <v>1</v>
      </c>
      <c r="M9" s="753">
        <v>30.180000000000007</v>
      </c>
    </row>
    <row r="10" spans="1:13" ht="14.45" customHeight="1" x14ac:dyDescent="0.2">
      <c r="A10" s="747" t="s">
        <v>591</v>
      </c>
      <c r="B10" s="748" t="s">
        <v>1397</v>
      </c>
      <c r="C10" s="748" t="s">
        <v>1398</v>
      </c>
      <c r="D10" s="748" t="s">
        <v>1399</v>
      </c>
      <c r="E10" s="748" t="s">
        <v>1400</v>
      </c>
      <c r="F10" s="752"/>
      <c r="G10" s="752"/>
      <c r="H10" s="766">
        <v>0</v>
      </c>
      <c r="I10" s="752">
        <v>1</v>
      </c>
      <c r="J10" s="752">
        <v>260.02999999999992</v>
      </c>
      <c r="K10" s="766">
        <v>1</v>
      </c>
      <c r="L10" s="752">
        <v>1</v>
      </c>
      <c r="M10" s="753">
        <v>260.02999999999992</v>
      </c>
    </row>
    <row r="11" spans="1:13" ht="14.45" customHeight="1" x14ac:dyDescent="0.2">
      <c r="A11" s="747" t="s">
        <v>591</v>
      </c>
      <c r="B11" s="748" t="s">
        <v>1401</v>
      </c>
      <c r="C11" s="748" t="s">
        <v>1402</v>
      </c>
      <c r="D11" s="748" t="s">
        <v>1403</v>
      </c>
      <c r="E11" s="748" t="s">
        <v>1404</v>
      </c>
      <c r="F11" s="752"/>
      <c r="G11" s="752"/>
      <c r="H11" s="766">
        <v>0</v>
      </c>
      <c r="I11" s="752">
        <v>1</v>
      </c>
      <c r="J11" s="752">
        <v>69.370000000000033</v>
      </c>
      <c r="K11" s="766">
        <v>1</v>
      </c>
      <c r="L11" s="752">
        <v>1</v>
      </c>
      <c r="M11" s="753">
        <v>69.370000000000033</v>
      </c>
    </row>
    <row r="12" spans="1:13" ht="14.45" customHeight="1" x14ac:dyDescent="0.2">
      <c r="A12" s="747" t="s">
        <v>591</v>
      </c>
      <c r="B12" s="748" t="s">
        <v>1405</v>
      </c>
      <c r="C12" s="748" t="s">
        <v>1406</v>
      </c>
      <c r="D12" s="748" t="s">
        <v>742</v>
      </c>
      <c r="E12" s="748" t="s">
        <v>743</v>
      </c>
      <c r="F12" s="752"/>
      <c r="G12" s="752"/>
      <c r="H12" s="766">
        <v>0</v>
      </c>
      <c r="I12" s="752">
        <v>1</v>
      </c>
      <c r="J12" s="752">
        <v>137.97999999999999</v>
      </c>
      <c r="K12" s="766">
        <v>1</v>
      </c>
      <c r="L12" s="752">
        <v>1</v>
      </c>
      <c r="M12" s="753">
        <v>137.97999999999999</v>
      </c>
    </row>
    <row r="13" spans="1:13" ht="14.45" customHeight="1" x14ac:dyDescent="0.2">
      <c r="A13" s="747" t="s">
        <v>591</v>
      </c>
      <c r="B13" s="748" t="s">
        <v>1407</v>
      </c>
      <c r="C13" s="748" t="s">
        <v>1408</v>
      </c>
      <c r="D13" s="748" t="s">
        <v>654</v>
      </c>
      <c r="E13" s="748" t="s">
        <v>1409</v>
      </c>
      <c r="F13" s="752"/>
      <c r="G13" s="752"/>
      <c r="H13" s="766">
        <v>0</v>
      </c>
      <c r="I13" s="752">
        <v>11</v>
      </c>
      <c r="J13" s="752">
        <v>268.18</v>
      </c>
      <c r="K13" s="766">
        <v>1</v>
      </c>
      <c r="L13" s="752">
        <v>11</v>
      </c>
      <c r="M13" s="753">
        <v>268.18</v>
      </c>
    </row>
    <row r="14" spans="1:13" ht="14.45" customHeight="1" x14ac:dyDescent="0.2">
      <c r="A14" s="747" t="s">
        <v>591</v>
      </c>
      <c r="B14" s="748" t="s">
        <v>1407</v>
      </c>
      <c r="C14" s="748" t="s">
        <v>1410</v>
      </c>
      <c r="D14" s="748" t="s">
        <v>792</v>
      </c>
      <c r="E14" s="748" t="s">
        <v>1411</v>
      </c>
      <c r="F14" s="752"/>
      <c r="G14" s="752"/>
      <c r="H14" s="766">
        <v>0</v>
      </c>
      <c r="I14" s="752">
        <v>8</v>
      </c>
      <c r="J14" s="752">
        <v>519.44000000000005</v>
      </c>
      <c r="K14" s="766">
        <v>1</v>
      </c>
      <c r="L14" s="752">
        <v>8</v>
      </c>
      <c r="M14" s="753">
        <v>519.44000000000005</v>
      </c>
    </row>
    <row r="15" spans="1:13" ht="14.45" customHeight="1" x14ac:dyDescent="0.2">
      <c r="A15" s="747" t="s">
        <v>591</v>
      </c>
      <c r="B15" s="748" t="s">
        <v>1412</v>
      </c>
      <c r="C15" s="748" t="s">
        <v>1413</v>
      </c>
      <c r="D15" s="748" t="s">
        <v>1414</v>
      </c>
      <c r="E15" s="748" t="s">
        <v>1415</v>
      </c>
      <c r="F15" s="752">
        <v>70</v>
      </c>
      <c r="G15" s="752">
        <v>2539.7000000000003</v>
      </c>
      <c r="H15" s="766">
        <v>1</v>
      </c>
      <c r="I15" s="752"/>
      <c r="J15" s="752"/>
      <c r="K15" s="766">
        <v>0</v>
      </c>
      <c r="L15" s="752">
        <v>70</v>
      </c>
      <c r="M15" s="753">
        <v>2539.7000000000003</v>
      </c>
    </row>
    <row r="16" spans="1:13" ht="14.45" customHeight="1" x14ac:dyDescent="0.2">
      <c r="A16" s="747" t="s">
        <v>591</v>
      </c>
      <c r="B16" s="748" t="s">
        <v>1412</v>
      </c>
      <c r="C16" s="748" t="s">
        <v>1416</v>
      </c>
      <c r="D16" s="748" t="s">
        <v>1417</v>
      </c>
      <c r="E16" s="748" t="s">
        <v>1418</v>
      </c>
      <c r="F16" s="752"/>
      <c r="G16" s="752"/>
      <c r="H16" s="766">
        <v>0</v>
      </c>
      <c r="I16" s="752">
        <v>1</v>
      </c>
      <c r="J16" s="752">
        <v>314.27</v>
      </c>
      <c r="K16" s="766">
        <v>1</v>
      </c>
      <c r="L16" s="752">
        <v>1</v>
      </c>
      <c r="M16" s="753">
        <v>314.27</v>
      </c>
    </row>
    <row r="17" spans="1:13" ht="14.45" customHeight="1" x14ac:dyDescent="0.2">
      <c r="A17" s="747" t="s">
        <v>591</v>
      </c>
      <c r="B17" s="748" t="s">
        <v>1419</v>
      </c>
      <c r="C17" s="748" t="s">
        <v>1420</v>
      </c>
      <c r="D17" s="748" t="s">
        <v>1421</v>
      </c>
      <c r="E17" s="748" t="s">
        <v>1422</v>
      </c>
      <c r="F17" s="752"/>
      <c r="G17" s="752"/>
      <c r="H17" s="766">
        <v>0</v>
      </c>
      <c r="I17" s="752">
        <v>0.20000000000000018</v>
      </c>
      <c r="J17" s="752">
        <v>614.23000000000047</v>
      </c>
      <c r="K17" s="766">
        <v>1</v>
      </c>
      <c r="L17" s="752">
        <v>0.20000000000000018</v>
      </c>
      <c r="M17" s="753">
        <v>614.23000000000047</v>
      </c>
    </row>
    <row r="18" spans="1:13" ht="14.45" customHeight="1" x14ac:dyDescent="0.2">
      <c r="A18" s="747" t="s">
        <v>591</v>
      </c>
      <c r="B18" s="748" t="s">
        <v>1423</v>
      </c>
      <c r="C18" s="748" t="s">
        <v>1424</v>
      </c>
      <c r="D18" s="748" t="s">
        <v>982</v>
      </c>
      <c r="E18" s="748" t="s">
        <v>1425</v>
      </c>
      <c r="F18" s="752"/>
      <c r="G18" s="752"/>
      <c r="H18" s="766">
        <v>0</v>
      </c>
      <c r="I18" s="752">
        <v>3</v>
      </c>
      <c r="J18" s="752">
        <v>342.52</v>
      </c>
      <c r="K18" s="766">
        <v>1</v>
      </c>
      <c r="L18" s="752">
        <v>3</v>
      </c>
      <c r="M18" s="753">
        <v>342.52</v>
      </c>
    </row>
    <row r="19" spans="1:13" ht="14.45" customHeight="1" x14ac:dyDescent="0.2">
      <c r="A19" s="747" t="s">
        <v>591</v>
      </c>
      <c r="B19" s="748" t="s">
        <v>1426</v>
      </c>
      <c r="C19" s="748" t="s">
        <v>1427</v>
      </c>
      <c r="D19" s="748" t="s">
        <v>1428</v>
      </c>
      <c r="E19" s="748" t="s">
        <v>1429</v>
      </c>
      <c r="F19" s="752">
        <v>20</v>
      </c>
      <c r="G19" s="752">
        <v>532.20000000000005</v>
      </c>
      <c r="H19" s="766">
        <v>1</v>
      </c>
      <c r="I19" s="752"/>
      <c r="J19" s="752"/>
      <c r="K19" s="766">
        <v>0</v>
      </c>
      <c r="L19" s="752">
        <v>20</v>
      </c>
      <c r="M19" s="753">
        <v>532.20000000000005</v>
      </c>
    </row>
    <row r="20" spans="1:13" ht="14.45" customHeight="1" x14ac:dyDescent="0.2">
      <c r="A20" s="747" t="s">
        <v>591</v>
      </c>
      <c r="B20" s="748" t="s">
        <v>1430</v>
      </c>
      <c r="C20" s="748" t="s">
        <v>1431</v>
      </c>
      <c r="D20" s="748" t="s">
        <v>1432</v>
      </c>
      <c r="E20" s="748" t="s">
        <v>1433</v>
      </c>
      <c r="F20" s="752"/>
      <c r="G20" s="752"/>
      <c r="H20" s="766">
        <v>0</v>
      </c>
      <c r="I20" s="752">
        <v>5</v>
      </c>
      <c r="J20" s="752">
        <v>770</v>
      </c>
      <c r="K20" s="766">
        <v>1</v>
      </c>
      <c r="L20" s="752">
        <v>5</v>
      </c>
      <c r="M20" s="753">
        <v>770</v>
      </c>
    </row>
    <row r="21" spans="1:13" ht="14.45" customHeight="1" x14ac:dyDescent="0.2">
      <c r="A21" s="747" t="s">
        <v>591</v>
      </c>
      <c r="B21" s="748" t="s">
        <v>1430</v>
      </c>
      <c r="C21" s="748" t="s">
        <v>1434</v>
      </c>
      <c r="D21" s="748" t="s">
        <v>1432</v>
      </c>
      <c r="E21" s="748" t="s">
        <v>1435</v>
      </c>
      <c r="F21" s="752"/>
      <c r="G21" s="752"/>
      <c r="H21" s="766">
        <v>0</v>
      </c>
      <c r="I21" s="752">
        <v>6.4</v>
      </c>
      <c r="J21" s="752">
        <v>1682.56</v>
      </c>
      <c r="K21" s="766">
        <v>1</v>
      </c>
      <c r="L21" s="752">
        <v>6.4</v>
      </c>
      <c r="M21" s="753">
        <v>1682.56</v>
      </c>
    </row>
    <row r="22" spans="1:13" ht="14.45" customHeight="1" x14ac:dyDescent="0.2">
      <c r="A22" s="747" t="s">
        <v>591</v>
      </c>
      <c r="B22" s="748" t="s">
        <v>1436</v>
      </c>
      <c r="C22" s="748" t="s">
        <v>1437</v>
      </c>
      <c r="D22" s="748" t="s">
        <v>1438</v>
      </c>
      <c r="E22" s="748" t="s">
        <v>1439</v>
      </c>
      <c r="F22" s="752"/>
      <c r="G22" s="752"/>
      <c r="H22" s="766">
        <v>0</v>
      </c>
      <c r="I22" s="752">
        <v>5.5</v>
      </c>
      <c r="J22" s="752">
        <v>2056.2750000000001</v>
      </c>
      <c r="K22" s="766">
        <v>1</v>
      </c>
      <c r="L22" s="752">
        <v>5.5</v>
      </c>
      <c r="M22" s="753">
        <v>2056.2750000000001</v>
      </c>
    </row>
    <row r="23" spans="1:13" ht="14.45" customHeight="1" x14ac:dyDescent="0.2">
      <c r="A23" s="747" t="s">
        <v>591</v>
      </c>
      <c r="B23" s="748" t="s">
        <v>1440</v>
      </c>
      <c r="C23" s="748" t="s">
        <v>1441</v>
      </c>
      <c r="D23" s="748" t="s">
        <v>619</v>
      </c>
      <c r="E23" s="748" t="s">
        <v>620</v>
      </c>
      <c r="F23" s="752"/>
      <c r="G23" s="752"/>
      <c r="H23" s="766">
        <v>0</v>
      </c>
      <c r="I23" s="752">
        <v>1</v>
      </c>
      <c r="J23" s="752">
        <v>16.200000000000003</v>
      </c>
      <c r="K23" s="766">
        <v>1</v>
      </c>
      <c r="L23" s="752">
        <v>1</v>
      </c>
      <c r="M23" s="753">
        <v>16.200000000000003</v>
      </c>
    </row>
    <row r="24" spans="1:13" ht="14.45" customHeight="1" x14ac:dyDescent="0.2">
      <c r="A24" s="747" t="s">
        <v>591</v>
      </c>
      <c r="B24" s="748" t="s">
        <v>1442</v>
      </c>
      <c r="C24" s="748" t="s">
        <v>1443</v>
      </c>
      <c r="D24" s="748" t="s">
        <v>822</v>
      </c>
      <c r="E24" s="748" t="s">
        <v>1444</v>
      </c>
      <c r="F24" s="752"/>
      <c r="G24" s="752"/>
      <c r="H24" s="766">
        <v>0</v>
      </c>
      <c r="I24" s="752">
        <v>9</v>
      </c>
      <c r="J24" s="752">
        <v>726.7399999999999</v>
      </c>
      <c r="K24" s="766">
        <v>1</v>
      </c>
      <c r="L24" s="752">
        <v>9</v>
      </c>
      <c r="M24" s="753">
        <v>726.7399999999999</v>
      </c>
    </row>
    <row r="25" spans="1:13" ht="14.45" customHeight="1" x14ac:dyDescent="0.2">
      <c r="A25" s="747" t="s">
        <v>591</v>
      </c>
      <c r="B25" s="748" t="s">
        <v>1445</v>
      </c>
      <c r="C25" s="748" t="s">
        <v>1446</v>
      </c>
      <c r="D25" s="748" t="s">
        <v>1447</v>
      </c>
      <c r="E25" s="748" t="s">
        <v>1448</v>
      </c>
      <c r="F25" s="752"/>
      <c r="G25" s="752"/>
      <c r="H25" s="766">
        <v>0</v>
      </c>
      <c r="I25" s="752">
        <v>39</v>
      </c>
      <c r="J25" s="752">
        <v>1693.38</v>
      </c>
      <c r="K25" s="766">
        <v>1</v>
      </c>
      <c r="L25" s="752">
        <v>39</v>
      </c>
      <c r="M25" s="753">
        <v>1693.38</v>
      </c>
    </row>
    <row r="26" spans="1:13" ht="14.45" customHeight="1" x14ac:dyDescent="0.2">
      <c r="A26" s="747" t="s">
        <v>591</v>
      </c>
      <c r="B26" s="748" t="s">
        <v>1449</v>
      </c>
      <c r="C26" s="748" t="s">
        <v>1450</v>
      </c>
      <c r="D26" s="748" t="s">
        <v>757</v>
      </c>
      <c r="E26" s="748" t="s">
        <v>758</v>
      </c>
      <c r="F26" s="752">
        <v>5</v>
      </c>
      <c r="G26" s="752">
        <v>976.15000000000009</v>
      </c>
      <c r="H26" s="766">
        <v>1</v>
      </c>
      <c r="I26" s="752"/>
      <c r="J26" s="752"/>
      <c r="K26" s="766">
        <v>0</v>
      </c>
      <c r="L26" s="752">
        <v>5</v>
      </c>
      <c r="M26" s="753">
        <v>976.15000000000009</v>
      </c>
    </row>
    <row r="27" spans="1:13" ht="14.45" customHeight="1" x14ac:dyDescent="0.2">
      <c r="A27" s="747" t="s">
        <v>591</v>
      </c>
      <c r="B27" s="748" t="s">
        <v>1449</v>
      </c>
      <c r="C27" s="748" t="s">
        <v>1451</v>
      </c>
      <c r="D27" s="748" t="s">
        <v>772</v>
      </c>
      <c r="E27" s="748" t="s">
        <v>774</v>
      </c>
      <c r="F27" s="752"/>
      <c r="G27" s="752"/>
      <c r="H27" s="766">
        <v>0</v>
      </c>
      <c r="I27" s="752">
        <v>107</v>
      </c>
      <c r="J27" s="752">
        <v>3607.47</v>
      </c>
      <c r="K27" s="766">
        <v>1</v>
      </c>
      <c r="L27" s="752">
        <v>107</v>
      </c>
      <c r="M27" s="753">
        <v>3607.47</v>
      </c>
    </row>
    <row r="28" spans="1:13" ht="14.45" customHeight="1" x14ac:dyDescent="0.2">
      <c r="A28" s="747" t="s">
        <v>591</v>
      </c>
      <c r="B28" s="748" t="s">
        <v>1449</v>
      </c>
      <c r="C28" s="748" t="s">
        <v>1452</v>
      </c>
      <c r="D28" s="748" t="s">
        <v>772</v>
      </c>
      <c r="E28" s="748" t="s">
        <v>1453</v>
      </c>
      <c r="F28" s="752"/>
      <c r="G28" s="752"/>
      <c r="H28" s="766">
        <v>0</v>
      </c>
      <c r="I28" s="752">
        <v>8</v>
      </c>
      <c r="J28" s="752">
        <v>406.32000000000011</v>
      </c>
      <c r="K28" s="766">
        <v>1</v>
      </c>
      <c r="L28" s="752">
        <v>8</v>
      </c>
      <c r="M28" s="753">
        <v>406.32000000000011</v>
      </c>
    </row>
    <row r="29" spans="1:13" ht="14.45" customHeight="1" x14ac:dyDescent="0.2">
      <c r="A29" s="747" t="s">
        <v>591</v>
      </c>
      <c r="B29" s="748" t="s">
        <v>1449</v>
      </c>
      <c r="C29" s="748" t="s">
        <v>1454</v>
      </c>
      <c r="D29" s="748" t="s">
        <v>772</v>
      </c>
      <c r="E29" s="748" t="s">
        <v>1455</v>
      </c>
      <c r="F29" s="752"/>
      <c r="G29" s="752"/>
      <c r="H29" s="766">
        <v>0</v>
      </c>
      <c r="I29" s="752">
        <v>105</v>
      </c>
      <c r="J29" s="752">
        <v>5317.25</v>
      </c>
      <c r="K29" s="766">
        <v>1</v>
      </c>
      <c r="L29" s="752">
        <v>105</v>
      </c>
      <c r="M29" s="753">
        <v>5317.25</v>
      </c>
    </row>
    <row r="30" spans="1:13" ht="14.45" customHeight="1" x14ac:dyDescent="0.2">
      <c r="A30" s="747" t="s">
        <v>591</v>
      </c>
      <c r="B30" s="748" t="s">
        <v>1456</v>
      </c>
      <c r="C30" s="748" t="s">
        <v>1457</v>
      </c>
      <c r="D30" s="748" t="s">
        <v>1458</v>
      </c>
      <c r="E30" s="748" t="s">
        <v>1459</v>
      </c>
      <c r="F30" s="752"/>
      <c r="G30" s="752"/>
      <c r="H30" s="766">
        <v>0</v>
      </c>
      <c r="I30" s="752">
        <v>1</v>
      </c>
      <c r="J30" s="752">
        <v>225.5</v>
      </c>
      <c r="K30" s="766">
        <v>1</v>
      </c>
      <c r="L30" s="752">
        <v>1</v>
      </c>
      <c r="M30" s="753">
        <v>225.5</v>
      </c>
    </row>
    <row r="31" spans="1:13" ht="14.45" customHeight="1" x14ac:dyDescent="0.2">
      <c r="A31" s="747" t="s">
        <v>591</v>
      </c>
      <c r="B31" s="748" t="s">
        <v>1460</v>
      </c>
      <c r="C31" s="748" t="s">
        <v>1461</v>
      </c>
      <c r="D31" s="748" t="s">
        <v>1462</v>
      </c>
      <c r="E31" s="748" t="s">
        <v>1463</v>
      </c>
      <c r="F31" s="752"/>
      <c r="G31" s="752"/>
      <c r="H31" s="766">
        <v>0</v>
      </c>
      <c r="I31" s="752">
        <v>1</v>
      </c>
      <c r="J31" s="752">
        <v>237.26</v>
      </c>
      <c r="K31" s="766">
        <v>1</v>
      </c>
      <c r="L31" s="752">
        <v>1</v>
      </c>
      <c r="M31" s="753">
        <v>237.26</v>
      </c>
    </row>
    <row r="32" spans="1:13" ht="14.45" customHeight="1" x14ac:dyDescent="0.2">
      <c r="A32" s="747" t="s">
        <v>591</v>
      </c>
      <c r="B32" s="748" t="s">
        <v>1464</v>
      </c>
      <c r="C32" s="748" t="s">
        <v>1465</v>
      </c>
      <c r="D32" s="748" t="s">
        <v>1466</v>
      </c>
      <c r="E32" s="748" t="s">
        <v>1467</v>
      </c>
      <c r="F32" s="752"/>
      <c r="G32" s="752"/>
      <c r="H32" s="766">
        <v>0</v>
      </c>
      <c r="I32" s="752">
        <v>19</v>
      </c>
      <c r="J32" s="752">
        <v>173.32</v>
      </c>
      <c r="K32" s="766">
        <v>1</v>
      </c>
      <c r="L32" s="752">
        <v>19</v>
      </c>
      <c r="M32" s="753">
        <v>173.32</v>
      </c>
    </row>
    <row r="33" spans="1:13" ht="14.45" customHeight="1" x14ac:dyDescent="0.2">
      <c r="A33" s="747" t="s">
        <v>591</v>
      </c>
      <c r="B33" s="748" t="s">
        <v>1468</v>
      </c>
      <c r="C33" s="748" t="s">
        <v>1469</v>
      </c>
      <c r="D33" s="748" t="s">
        <v>825</v>
      </c>
      <c r="E33" s="748" t="s">
        <v>1470</v>
      </c>
      <c r="F33" s="752"/>
      <c r="G33" s="752"/>
      <c r="H33" s="766">
        <v>0</v>
      </c>
      <c r="I33" s="752">
        <v>5</v>
      </c>
      <c r="J33" s="752">
        <v>228.33999999999997</v>
      </c>
      <c r="K33" s="766">
        <v>1</v>
      </c>
      <c r="L33" s="752">
        <v>5</v>
      </c>
      <c r="M33" s="753">
        <v>228.33999999999997</v>
      </c>
    </row>
    <row r="34" spans="1:13" ht="14.45" customHeight="1" x14ac:dyDescent="0.2">
      <c r="A34" s="747" t="s">
        <v>591</v>
      </c>
      <c r="B34" s="748" t="s">
        <v>1471</v>
      </c>
      <c r="C34" s="748" t="s">
        <v>1472</v>
      </c>
      <c r="D34" s="748" t="s">
        <v>640</v>
      </c>
      <c r="E34" s="748" t="s">
        <v>1473</v>
      </c>
      <c r="F34" s="752"/>
      <c r="G34" s="752"/>
      <c r="H34" s="766">
        <v>0</v>
      </c>
      <c r="I34" s="752">
        <v>5</v>
      </c>
      <c r="J34" s="752">
        <v>352</v>
      </c>
      <c r="K34" s="766">
        <v>1</v>
      </c>
      <c r="L34" s="752">
        <v>5</v>
      </c>
      <c r="M34" s="753">
        <v>352</v>
      </c>
    </row>
    <row r="35" spans="1:13" ht="14.45" customHeight="1" x14ac:dyDescent="0.2">
      <c r="A35" s="747" t="s">
        <v>596</v>
      </c>
      <c r="B35" s="748" t="s">
        <v>1474</v>
      </c>
      <c r="C35" s="748" t="s">
        <v>1475</v>
      </c>
      <c r="D35" s="748" t="s">
        <v>956</v>
      </c>
      <c r="E35" s="748" t="s">
        <v>1476</v>
      </c>
      <c r="F35" s="752"/>
      <c r="G35" s="752"/>
      <c r="H35" s="766">
        <v>0</v>
      </c>
      <c r="I35" s="752">
        <v>1</v>
      </c>
      <c r="J35" s="752">
        <v>60.580000000000005</v>
      </c>
      <c r="K35" s="766">
        <v>1</v>
      </c>
      <c r="L35" s="752">
        <v>1</v>
      </c>
      <c r="M35" s="753">
        <v>60.580000000000005</v>
      </c>
    </row>
    <row r="36" spans="1:13" ht="14.45" customHeight="1" x14ac:dyDescent="0.2">
      <c r="A36" s="747" t="s">
        <v>596</v>
      </c>
      <c r="B36" s="748" t="s">
        <v>1382</v>
      </c>
      <c r="C36" s="748" t="s">
        <v>1477</v>
      </c>
      <c r="D36" s="748" t="s">
        <v>886</v>
      </c>
      <c r="E36" s="748" t="s">
        <v>1478</v>
      </c>
      <c r="F36" s="752"/>
      <c r="G36" s="752"/>
      <c r="H36" s="766">
        <v>0</v>
      </c>
      <c r="I36" s="752">
        <v>4</v>
      </c>
      <c r="J36" s="752">
        <v>66.320000000000022</v>
      </c>
      <c r="K36" s="766">
        <v>1</v>
      </c>
      <c r="L36" s="752">
        <v>4</v>
      </c>
      <c r="M36" s="753">
        <v>66.320000000000022</v>
      </c>
    </row>
    <row r="37" spans="1:13" ht="14.45" customHeight="1" x14ac:dyDescent="0.2">
      <c r="A37" s="747" t="s">
        <v>596</v>
      </c>
      <c r="B37" s="748" t="s">
        <v>1386</v>
      </c>
      <c r="C37" s="748" t="s">
        <v>1387</v>
      </c>
      <c r="D37" s="748" t="s">
        <v>699</v>
      </c>
      <c r="E37" s="748" t="s">
        <v>1388</v>
      </c>
      <c r="F37" s="752"/>
      <c r="G37" s="752"/>
      <c r="H37" s="766">
        <v>0</v>
      </c>
      <c r="I37" s="752">
        <v>9</v>
      </c>
      <c r="J37" s="752">
        <v>29700</v>
      </c>
      <c r="K37" s="766">
        <v>1</v>
      </c>
      <c r="L37" s="752">
        <v>9</v>
      </c>
      <c r="M37" s="753">
        <v>29700</v>
      </c>
    </row>
    <row r="38" spans="1:13" ht="14.45" customHeight="1" x14ac:dyDescent="0.2">
      <c r="A38" s="747" t="s">
        <v>596</v>
      </c>
      <c r="B38" s="748" t="s">
        <v>1479</v>
      </c>
      <c r="C38" s="748" t="s">
        <v>1480</v>
      </c>
      <c r="D38" s="748" t="s">
        <v>900</v>
      </c>
      <c r="E38" s="748" t="s">
        <v>1481</v>
      </c>
      <c r="F38" s="752"/>
      <c r="G38" s="752"/>
      <c r="H38" s="766">
        <v>0</v>
      </c>
      <c r="I38" s="752">
        <v>2</v>
      </c>
      <c r="J38" s="752">
        <v>63.3</v>
      </c>
      <c r="K38" s="766">
        <v>1</v>
      </c>
      <c r="L38" s="752">
        <v>2</v>
      </c>
      <c r="M38" s="753">
        <v>63.3</v>
      </c>
    </row>
    <row r="39" spans="1:13" ht="14.45" customHeight="1" x14ac:dyDescent="0.2">
      <c r="A39" s="747" t="s">
        <v>596</v>
      </c>
      <c r="B39" s="748" t="s">
        <v>1482</v>
      </c>
      <c r="C39" s="748" t="s">
        <v>1483</v>
      </c>
      <c r="D39" s="748" t="s">
        <v>905</v>
      </c>
      <c r="E39" s="748" t="s">
        <v>1484</v>
      </c>
      <c r="F39" s="752"/>
      <c r="G39" s="752"/>
      <c r="H39" s="766">
        <v>0</v>
      </c>
      <c r="I39" s="752">
        <v>4</v>
      </c>
      <c r="J39" s="752">
        <v>169.41999999999996</v>
      </c>
      <c r="K39" s="766">
        <v>1</v>
      </c>
      <c r="L39" s="752">
        <v>4</v>
      </c>
      <c r="M39" s="753">
        <v>169.41999999999996</v>
      </c>
    </row>
    <row r="40" spans="1:13" ht="14.45" customHeight="1" x14ac:dyDescent="0.2">
      <c r="A40" s="747" t="s">
        <v>596</v>
      </c>
      <c r="B40" s="748" t="s">
        <v>1482</v>
      </c>
      <c r="C40" s="748" t="s">
        <v>1485</v>
      </c>
      <c r="D40" s="748" t="s">
        <v>907</v>
      </c>
      <c r="E40" s="748" t="s">
        <v>1486</v>
      </c>
      <c r="F40" s="752"/>
      <c r="G40" s="752"/>
      <c r="H40" s="766">
        <v>0</v>
      </c>
      <c r="I40" s="752">
        <v>1</v>
      </c>
      <c r="J40" s="752">
        <v>59.77</v>
      </c>
      <c r="K40" s="766">
        <v>1</v>
      </c>
      <c r="L40" s="752">
        <v>1</v>
      </c>
      <c r="M40" s="753">
        <v>59.77</v>
      </c>
    </row>
    <row r="41" spans="1:13" ht="14.45" customHeight="1" x14ac:dyDescent="0.2">
      <c r="A41" s="747" t="s">
        <v>596</v>
      </c>
      <c r="B41" s="748" t="s">
        <v>1487</v>
      </c>
      <c r="C41" s="748" t="s">
        <v>1488</v>
      </c>
      <c r="D41" s="748" t="s">
        <v>878</v>
      </c>
      <c r="E41" s="748" t="s">
        <v>879</v>
      </c>
      <c r="F41" s="752"/>
      <c r="G41" s="752"/>
      <c r="H41" s="766">
        <v>0</v>
      </c>
      <c r="I41" s="752">
        <v>1</v>
      </c>
      <c r="J41" s="752">
        <v>291.65000000000009</v>
      </c>
      <c r="K41" s="766">
        <v>1</v>
      </c>
      <c r="L41" s="752">
        <v>1</v>
      </c>
      <c r="M41" s="753">
        <v>291.65000000000009</v>
      </c>
    </row>
    <row r="42" spans="1:13" ht="14.45" customHeight="1" x14ac:dyDescent="0.2">
      <c r="A42" s="747" t="s">
        <v>596</v>
      </c>
      <c r="B42" s="748" t="s">
        <v>1489</v>
      </c>
      <c r="C42" s="748" t="s">
        <v>1490</v>
      </c>
      <c r="D42" s="748" t="s">
        <v>874</v>
      </c>
      <c r="E42" s="748" t="s">
        <v>620</v>
      </c>
      <c r="F42" s="752"/>
      <c r="G42" s="752"/>
      <c r="H42" s="766">
        <v>0</v>
      </c>
      <c r="I42" s="752">
        <v>1</v>
      </c>
      <c r="J42" s="752">
        <v>110.45</v>
      </c>
      <c r="K42" s="766">
        <v>1</v>
      </c>
      <c r="L42" s="752">
        <v>1</v>
      </c>
      <c r="M42" s="753">
        <v>110.45</v>
      </c>
    </row>
    <row r="43" spans="1:13" ht="14.45" customHeight="1" x14ac:dyDescent="0.2">
      <c r="A43" s="747" t="s">
        <v>596</v>
      </c>
      <c r="B43" s="748" t="s">
        <v>1491</v>
      </c>
      <c r="C43" s="748" t="s">
        <v>1492</v>
      </c>
      <c r="D43" s="748" t="s">
        <v>1493</v>
      </c>
      <c r="E43" s="748" t="s">
        <v>1494</v>
      </c>
      <c r="F43" s="752"/>
      <c r="G43" s="752"/>
      <c r="H43" s="766">
        <v>0</v>
      </c>
      <c r="I43" s="752">
        <v>1</v>
      </c>
      <c r="J43" s="752">
        <v>27.93</v>
      </c>
      <c r="K43" s="766">
        <v>1</v>
      </c>
      <c r="L43" s="752">
        <v>1</v>
      </c>
      <c r="M43" s="753">
        <v>27.93</v>
      </c>
    </row>
    <row r="44" spans="1:13" ht="14.45" customHeight="1" x14ac:dyDescent="0.2">
      <c r="A44" s="747" t="s">
        <v>596</v>
      </c>
      <c r="B44" s="748" t="s">
        <v>1389</v>
      </c>
      <c r="C44" s="748" t="s">
        <v>1390</v>
      </c>
      <c r="D44" s="748" t="s">
        <v>1391</v>
      </c>
      <c r="E44" s="748" t="s">
        <v>1392</v>
      </c>
      <c r="F44" s="752"/>
      <c r="G44" s="752"/>
      <c r="H44" s="766">
        <v>0</v>
      </c>
      <c r="I44" s="752">
        <v>1</v>
      </c>
      <c r="J44" s="752">
        <v>25.88</v>
      </c>
      <c r="K44" s="766">
        <v>1</v>
      </c>
      <c r="L44" s="752">
        <v>1</v>
      </c>
      <c r="M44" s="753">
        <v>25.88</v>
      </c>
    </row>
    <row r="45" spans="1:13" ht="14.45" customHeight="1" x14ac:dyDescent="0.2">
      <c r="A45" s="747" t="s">
        <v>596</v>
      </c>
      <c r="B45" s="748" t="s">
        <v>1495</v>
      </c>
      <c r="C45" s="748" t="s">
        <v>1496</v>
      </c>
      <c r="D45" s="748" t="s">
        <v>1497</v>
      </c>
      <c r="E45" s="748" t="s">
        <v>1473</v>
      </c>
      <c r="F45" s="752"/>
      <c r="G45" s="752"/>
      <c r="H45" s="766">
        <v>0</v>
      </c>
      <c r="I45" s="752">
        <v>1</v>
      </c>
      <c r="J45" s="752">
        <v>14.99</v>
      </c>
      <c r="K45" s="766">
        <v>1</v>
      </c>
      <c r="L45" s="752">
        <v>1</v>
      </c>
      <c r="M45" s="753">
        <v>14.99</v>
      </c>
    </row>
    <row r="46" spans="1:13" ht="14.45" customHeight="1" x14ac:dyDescent="0.2">
      <c r="A46" s="747" t="s">
        <v>596</v>
      </c>
      <c r="B46" s="748" t="s">
        <v>1498</v>
      </c>
      <c r="C46" s="748" t="s">
        <v>1499</v>
      </c>
      <c r="D46" s="748" t="s">
        <v>1500</v>
      </c>
      <c r="E46" s="748" t="s">
        <v>1501</v>
      </c>
      <c r="F46" s="752"/>
      <c r="G46" s="752"/>
      <c r="H46" s="766">
        <v>0</v>
      </c>
      <c r="I46" s="752">
        <v>1</v>
      </c>
      <c r="J46" s="752">
        <v>50.52</v>
      </c>
      <c r="K46" s="766">
        <v>1</v>
      </c>
      <c r="L46" s="752">
        <v>1</v>
      </c>
      <c r="M46" s="753">
        <v>50.52</v>
      </c>
    </row>
    <row r="47" spans="1:13" ht="14.45" customHeight="1" x14ac:dyDescent="0.2">
      <c r="A47" s="747" t="s">
        <v>596</v>
      </c>
      <c r="B47" s="748" t="s">
        <v>1502</v>
      </c>
      <c r="C47" s="748" t="s">
        <v>1503</v>
      </c>
      <c r="D47" s="748" t="s">
        <v>951</v>
      </c>
      <c r="E47" s="748" t="s">
        <v>1392</v>
      </c>
      <c r="F47" s="752"/>
      <c r="G47" s="752"/>
      <c r="H47" s="766">
        <v>0</v>
      </c>
      <c r="I47" s="752">
        <v>1</v>
      </c>
      <c r="J47" s="752">
        <v>86.080000000000013</v>
      </c>
      <c r="K47" s="766">
        <v>1</v>
      </c>
      <c r="L47" s="752">
        <v>1</v>
      </c>
      <c r="M47" s="753">
        <v>86.080000000000013</v>
      </c>
    </row>
    <row r="48" spans="1:13" ht="14.45" customHeight="1" x14ac:dyDescent="0.2">
      <c r="A48" s="747" t="s">
        <v>596</v>
      </c>
      <c r="B48" s="748" t="s">
        <v>1502</v>
      </c>
      <c r="C48" s="748" t="s">
        <v>1504</v>
      </c>
      <c r="D48" s="748" t="s">
        <v>951</v>
      </c>
      <c r="E48" s="748" t="s">
        <v>1505</v>
      </c>
      <c r="F48" s="752"/>
      <c r="G48" s="752"/>
      <c r="H48" s="766">
        <v>0</v>
      </c>
      <c r="I48" s="752">
        <v>1</v>
      </c>
      <c r="J48" s="752">
        <v>219.57</v>
      </c>
      <c r="K48" s="766">
        <v>1</v>
      </c>
      <c r="L48" s="752">
        <v>1</v>
      </c>
      <c r="M48" s="753">
        <v>219.57</v>
      </c>
    </row>
    <row r="49" spans="1:13" ht="14.45" customHeight="1" x14ac:dyDescent="0.2">
      <c r="A49" s="747" t="s">
        <v>596</v>
      </c>
      <c r="B49" s="748" t="s">
        <v>1506</v>
      </c>
      <c r="C49" s="748" t="s">
        <v>1507</v>
      </c>
      <c r="D49" s="748" t="s">
        <v>1508</v>
      </c>
      <c r="E49" s="748" t="s">
        <v>1509</v>
      </c>
      <c r="F49" s="752"/>
      <c r="G49" s="752"/>
      <c r="H49" s="766">
        <v>0</v>
      </c>
      <c r="I49" s="752">
        <v>2</v>
      </c>
      <c r="J49" s="752">
        <v>508.5</v>
      </c>
      <c r="K49" s="766">
        <v>1</v>
      </c>
      <c r="L49" s="752">
        <v>2</v>
      </c>
      <c r="M49" s="753">
        <v>508.5</v>
      </c>
    </row>
    <row r="50" spans="1:13" ht="14.45" customHeight="1" x14ac:dyDescent="0.2">
      <c r="A50" s="747" t="s">
        <v>596</v>
      </c>
      <c r="B50" s="748" t="s">
        <v>1510</v>
      </c>
      <c r="C50" s="748" t="s">
        <v>1511</v>
      </c>
      <c r="D50" s="748" t="s">
        <v>1512</v>
      </c>
      <c r="E50" s="748" t="s">
        <v>1513</v>
      </c>
      <c r="F50" s="752"/>
      <c r="G50" s="752"/>
      <c r="H50" s="766">
        <v>0</v>
      </c>
      <c r="I50" s="752">
        <v>1</v>
      </c>
      <c r="J50" s="752">
        <v>59.41</v>
      </c>
      <c r="K50" s="766">
        <v>1</v>
      </c>
      <c r="L50" s="752">
        <v>1</v>
      </c>
      <c r="M50" s="753">
        <v>59.41</v>
      </c>
    </row>
    <row r="51" spans="1:13" ht="14.45" customHeight="1" x14ac:dyDescent="0.2">
      <c r="A51" s="747" t="s">
        <v>596</v>
      </c>
      <c r="B51" s="748" t="s">
        <v>1407</v>
      </c>
      <c r="C51" s="748" t="s">
        <v>1410</v>
      </c>
      <c r="D51" s="748" t="s">
        <v>792</v>
      </c>
      <c r="E51" s="748" t="s">
        <v>1411</v>
      </c>
      <c r="F51" s="752"/>
      <c r="G51" s="752"/>
      <c r="H51" s="766">
        <v>0</v>
      </c>
      <c r="I51" s="752">
        <v>7</v>
      </c>
      <c r="J51" s="752">
        <v>454.47999999999996</v>
      </c>
      <c r="K51" s="766">
        <v>1</v>
      </c>
      <c r="L51" s="752">
        <v>7</v>
      </c>
      <c r="M51" s="753">
        <v>454.47999999999996</v>
      </c>
    </row>
    <row r="52" spans="1:13" ht="14.45" customHeight="1" x14ac:dyDescent="0.2">
      <c r="A52" s="747" t="s">
        <v>596</v>
      </c>
      <c r="B52" s="748" t="s">
        <v>1412</v>
      </c>
      <c r="C52" s="748" t="s">
        <v>1413</v>
      </c>
      <c r="D52" s="748" t="s">
        <v>1414</v>
      </c>
      <c r="E52" s="748" t="s">
        <v>1415</v>
      </c>
      <c r="F52" s="752">
        <v>80</v>
      </c>
      <c r="G52" s="752">
        <v>2902.5000000000005</v>
      </c>
      <c r="H52" s="766">
        <v>1</v>
      </c>
      <c r="I52" s="752"/>
      <c r="J52" s="752"/>
      <c r="K52" s="766">
        <v>0</v>
      </c>
      <c r="L52" s="752">
        <v>80</v>
      </c>
      <c r="M52" s="753">
        <v>2902.5000000000005</v>
      </c>
    </row>
    <row r="53" spans="1:13" ht="14.45" customHeight="1" x14ac:dyDescent="0.2">
      <c r="A53" s="747" t="s">
        <v>596</v>
      </c>
      <c r="B53" s="748" t="s">
        <v>1412</v>
      </c>
      <c r="C53" s="748" t="s">
        <v>1416</v>
      </c>
      <c r="D53" s="748" t="s">
        <v>1417</v>
      </c>
      <c r="E53" s="748" t="s">
        <v>1418</v>
      </c>
      <c r="F53" s="752"/>
      <c r="G53" s="752"/>
      <c r="H53" s="766">
        <v>0</v>
      </c>
      <c r="I53" s="752">
        <v>3</v>
      </c>
      <c r="J53" s="752">
        <v>955.43</v>
      </c>
      <c r="K53" s="766">
        <v>1</v>
      </c>
      <c r="L53" s="752">
        <v>3</v>
      </c>
      <c r="M53" s="753">
        <v>955.43</v>
      </c>
    </row>
    <row r="54" spans="1:13" ht="14.45" customHeight="1" x14ac:dyDescent="0.2">
      <c r="A54" s="747" t="s">
        <v>596</v>
      </c>
      <c r="B54" s="748" t="s">
        <v>1514</v>
      </c>
      <c r="C54" s="748" t="s">
        <v>1515</v>
      </c>
      <c r="D54" s="748" t="s">
        <v>1516</v>
      </c>
      <c r="E54" s="748" t="s">
        <v>1517</v>
      </c>
      <c r="F54" s="752"/>
      <c r="G54" s="752"/>
      <c r="H54" s="766">
        <v>0</v>
      </c>
      <c r="I54" s="752">
        <v>1</v>
      </c>
      <c r="J54" s="752">
        <v>49.38</v>
      </c>
      <c r="K54" s="766">
        <v>1</v>
      </c>
      <c r="L54" s="752">
        <v>1</v>
      </c>
      <c r="M54" s="753">
        <v>49.38</v>
      </c>
    </row>
    <row r="55" spans="1:13" ht="14.45" customHeight="1" x14ac:dyDescent="0.2">
      <c r="A55" s="747" t="s">
        <v>596</v>
      </c>
      <c r="B55" s="748" t="s">
        <v>1514</v>
      </c>
      <c r="C55" s="748" t="s">
        <v>1518</v>
      </c>
      <c r="D55" s="748" t="s">
        <v>1519</v>
      </c>
      <c r="E55" s="748" t="s">
        <v>1520</v>
      </c>
      <c r="F55" s="752"/>
      <c r="G55" s="752"/>
      <c r="H55" s="766">
        <v>0</v>
      </c>
      <c r="I55" s="752">
        <v>1</v>
      </c>
      <c r="J55" s="752">
        <v>61.110000000000021</v>
      </c>
      <c r="K55" s="766">
        <v>1</v>
      </c>
      <c r="L55" s="752">
        <v>1</v>
      </c>
      <c r="M55" s="753">
        <v>61.110000000000021</v>
      </c>
    </row>
    <row r="56" spans="1:13" ht="14.45" customHeight="1" x14ac:dyDescent="0.2">
      <c r="A56" s="747" t="s">
        <v>596</v>
      </c>
      <c r="B56" s="748" t="s">
        <v>1423</v>
      </c>
      <c r="C56" s="748" t="s">
        <v>1521</v>
      </c>
      <c r="D56" s="748" t="s">
        <v>982</v>
      </c>
      <c r="E56" s="748" t="s">
        <v>1522</v>
      </c>
      <c r="F56" s="752"/>
      <c r="G56" s="752"/>
      <c r="H56" s="766">
        <v>0</v>
      </c>
      <c r="I56" s="752">
        <v>5</v>
      </c>
      <c r="J56" s="752">
        <v>837.7</v>
      </c>
      <c r="K56" s="766">
        <v>1</v>
      </c>
      <c r="L56" s="752">
        <v>5</v>
      </c>
      <c r="M56" s="753">
        <v>837.7</v>
      </c>
    </row>
    <row r="57" spans="1:13" ht="14.45" customHeight="1" x14ac:dyDescent="0.2">
      <c r="A57" s="747" t="s">
        <v>596</v>
      </c>
      <c r="B57" s="748" t="s">
        <v>1423</v>
      </c>
      <c r="C57" s="748" t="s">
        <v>1424</v>
      </c>
      <c r="D57" s="748" t="s">
        <v>982</v>
      </c>
      <c r="E57" s="748" t="s">
        <v>1425</v>
      </c>
      <c r="F57" s="752"/>
      <c r="G57" s="752"/>
      <c r="H57" s="766">
        <v>0</v>
      </c>
      <c r="I57" s="752">
        <v>1</v>
      </c>
      <c r="J57" s="752">
        <v>114.81999999999996</v>
      </c>
      <c r="K57" s="766">
        <v>1</v>
      </c>
      <c r="L57" s="752">
        <v>1</v>
      </c>
      <c r="M57" s="753">
        <v>114.81999999999996</v>
      </c>
    </row>
    <row r="58" spans="1:13" ht="14.45" customHeight="1" x14ac:dyDescent="0.2">
      <c r="A58" s="747" t="s">
        <v>596</v>
      </c>
      <c r="B58" s="748" t="s">
        <v>1523</v>
      </c>
      <c r="C58" s="748" t="s">
        <v>1524</v>
      </c>
      <c r="D58" s="748" t="s">
        <v>1525</v>
      </c>
      <c r="E58" s="748" t="s">
        <v>1526</v>
      </c>
      <c r="F58" s="752"/>
      <c r="G58" s="752"/>
      <c r="H58" s="766">
        <v>0</v>
      </c>
      <c r="I58" s="752">
        <v>1.5</v>
      </c>
      <c r="J58" s="752">
        <v>3192.3450000000003</v>
      </c>
      <c r="K58" s="766">
        <v>1</v>
      </c>
      <c r="L58" s="752">
        <v>1.5</v>
      </c>
      <c r="M58" s="753">
        <v>3192.3450000000003</v>
      </c>
    </row>
    <row r="59" spans="1:13" ht="14.45" customHeight="1" x14ac:dyDescent="0.2">
      <c r="A59" s="747" t="s">
        <v>596</v>
      </c>
      <c r="B59" s="748" t="s">
        <v>1430</v>
      </c>
      <c r="C59" s="748" t="s">
        <v>1434</v>
      </c>
      <c r="D59" s="748" t="s">
        <v>1432</v>
      </c>
      <c r="E59" s="748" t="s">
        <v>1435</v>
      </c>
      <c r="F59" s="752"/>
      <c r="G59" s="752"/>
      <c r="H59" s="766">
        <v>0</v>
      </c>
      <c r="I59" s="752">
        <v>3.5</v>
      </c>
      <c r="J59" s="752">
        <v>920.15000000000009</v>
      </c>
      <c r="K59" s="766">
        <v>1</v>
      </c>
      <c r="L59" s="752">
        <v>3.5</v>
      </c>
      <c r="M59" s="753">
        <v>920.15000000000009</v>
      </c>
    </row>
    <row r="60" spans="1:13" ht="14.45" customHeight="1" x14ac:dyDescent="0.2">
      <c r="A60" s="747" t="s">
        <v>596</v>
      </c>
      <c r="B60" s="748" t="s">
        <v>1527</v>
      </c>
      <c r="C60" s="748" t="s">
        <v>1528</v>
      </c>
      <c r="D60" s="748" t="s">
        <v>1529</v>
      </c>
      <c r="E60" s="748" t="s">
        <v>1530</v>
      </c>
      <c r="F60" s="752"/>
      <c r="G60" s="752"/>
      <c r="H60" s="766">
        <v>0</v>
      </c>
      <c r="I60" s="752">
        <v>2</v>
      </c>
      <c r="J60" s="752">
        <v>66.78</v>
      </c>
      <c r="K60" s="766">
        <v>1</v>
      </c>
      <c r="L60" s="752">
        <v>2</v>
      </c>
      <c r="M60" s="753">
        <v>66.78</v>
      </c>
    </row>
    <row r="61" spans="1:13" ht="14.45" customHeight="1" x14ac:dyDescent="0.2">
      <c r="A61" s="747" t="s">
        <v>596</v>
      </c>
      <c r="B61" s="748" t="s">
        <v>1445</v>
      </c>
      <c r="C61" s="748" t="s">
        <v>1446</v>
      </c>
      <c r="D61" s="748" t="s">
        <v>1447</v>
      </c>
      <c r="E61" s="748" t="s">
        <v>1448</v>
      </c>
      <c r="F61" s="752"/>
      <c r="G61" s="752"/>
      <c r="H61" s="766">
        <v>0</v>
      </c>
      <c r="I61" s="752">
        <v>25</v>
      </c>
      <c r="J61" s="752">
        <v>1085.5</v>
      </c>
      <c r="K61" s="766">
        <v>1</v>
      </c>
      <c r="L61" s="752">
        <v>25</v>
      </c>
      <c r="M61" s="753">
        <v>1085.5</v>
      </c>
    </row>
    <row r="62" spans="1:13" ht="14.45" customHeight="1" x14ac:dyDescent="0.2">
      <c r="A62" s="747" t="s">
        <v>596</v>
      </c>
      <c r="B62" s="748" t="s">
        <v>1449</v>
      </c>
      <c r="C62" s="748" t="s">
        <v>1450</v>
      </c>
      <c r="D62" s="748" t="s">
        <v>757</v>
      </c>
      <c r="E62" s="748" t="s">
        <v>758</v>
      </c>
      <c r="F62" s="752">
        <v>2</v>
      </c>
      <c r="G62" s="752">
        <v>395.5</v>
      </c>
      <c r="H62" s="766">
        <v>1</v>
      </c>
      <c r="I62" s="752"/>
      <c r="J62" s="752"/>
      <c r="K62" s="766">
        <v>0</v>
      </c>
      <c r="L62" s="752">
        <v>2</v>
      </c>
      <c r="M62" s="753">
        <v>395.5</v>
      </c>
    </row>
    <row r="63" spans="1:13" ht="14.45" customHeight="1" x14ac:dyDescent="0.2">
      <c r="A63" s="747" t="s">
        <v>596</v>
      </c>
      <c r="B63" s="748" t="s">
        <v>1449</v>
      </c>
      <c r="C63" s="748" t="s">
        <v>1451</v>
      </c>
      <c r="D63" s="748" t="s">
        <v>772</v>
      </c>
      <c r="E63" s="748" t="s">
        <v>774</v>
      </c>
      <c r="F63" s="752"/>
      <c r="G63" s="752"/>
      <c r="H63" s="766">
        <v>0</v>
      </c>
      <c r="I63" s="752">
        <v>77</v>
      </c>
      <c r="J63" s="752">
        <v>2578.7900000000004</v>
      </c>
      <c r="K63" s="766">
        <v>1</v>
      </c>
      <c r="L63" s="752">
        <v>77</v>
      </c>
      <c r="M63" s="753">
        <v>2578.7900000000004</v>
      </c>
    </row>
    <row r="64" spans="1:13" ht="14.45" customHeight="1" x14ac:dyDescent="0.2">
      <c r="A64" s="747" t="s">
        <v>596</v>
      </c>
      <c r="B64" s="748" t="s">
        <v>1449</v>
      </c>
      <c r="C64" s="748" t="s">
        <v>1452</v>
      </c>
      <c r="D64" s="748" t="s">
        <v>772</v>
      </c>
      <c r="E64" s="748" t="s">
        <v>1453</v>
      </c>
      <c r="F64" s="752"/>
      <c r="G64" s="752"/>
      <c r="H64" s="766">
        <v>0</v>
      </c>
      <c r="I64" s="752">
        <v>6</v>
      </c>
      <c r="J64" s="752">
        <v>303.84000000000003</v>
      </c>
      <c r="K64" s="766">
        <v>1</v>
      </c>
      <c r="L64" s="752">
        <v>6</v>
      </c>
      <c r="M64" s="753">
        <v>303.84000000000003</v>
      </c>
    </row>
    <row r="65" spans="1:13" ht="14.45" customHeight="1" x14ac:dyDescent="0.2">
      <c r="A65" s="747" t="s">
        <v>596</v>
      </c>
      <c r="B65" s="748" t="s">
        <v>1449</v>
      </c>
      <c r="C65" s="748" t="s">
        <v>1454</v>
      </c>
      <c r="D65" s="748" t="s">
        <v>772</v>
      </c>
      <c r="E65" s="748" t="s">
        <v>1455</v>
      </c>
      <c r="F65" s="752"/>
      <c r="G65" s="752"/>
      <c r="H65" s="766">
        <v>0</v>
      </c>
      <c r="I65" s="752">
        <v>54</v>
      </c>
      <c r="J65" s="752">
        <v>2734.76</v>
      </c>
      <c r="K65" s="766">
        <v>1</v>
      </c>
      <c r="L65" s="752">
        <v>54</v>
      </c>
      <c r="M65" s="753">
        <v>2734.76</v>
      </c>
    </row>
    <row r="66" spans="1:13" ht="14.45" customHeight="1" x14ac:dyDescent="0.2">
      <c r="A66" s="747" t="s">
        <v>596</v>
      </c>
      <c r="B66" s="748" t="s">
        <v>1460</v>
      </c>
      <c r="C66" s="748" t="s">
        <v>1461</v>
      </c>
      <c r="D66" s="748" t="s">
        <v>1462</v>
      </c>
      <c r="E66" s="748" t="s">
        <v>1463</v>
      </c>
      <c r="F66" s="752"/>
      <c r="G66" s="752"/>
      <c r="H66" s="766">
        <v>0</v>
      </c>
      <c r="I66" s="752">
        <v>1</v>
      </c>
      <c r="J66" s="752">
        <v>237.26</v>
      </c>
      <c r="K66" s="766">
        <v>1</v>
      </c>
      <c r="L66" s="752">
        <v>1</v>
      </c>
      <c r="M66" s="753">
        <v>237.26</v>
      </c>
    </row>
    <row r="67" spans="1:13" ht="14.45" customHeight="1" x14ac:dyDescent="0.2">
      <c r="A67" s="747" t="s">
        <v>596</v>
      </c>
      <c r="B67" s="748" t="s">
        <v>1531</v>
      </c>
      <c r="C67" s="748" t="s">
        <v>1532</v>
      </c>
      <c r="D67" s="748" t="s">
        <v>1533</v>
      </c>
      <c r="E67" s="748" t="s">
        <v>1534</v>
      </c>
      <c r="F67" s="752"/>
      <c r="G67" s="752"/>
      <c r="H67" s="766">
        <v>0</v>
      </c>
      <c r="I67" s="752">
        <v>1</v>
      </c>
      <c r="J67" s="752">
        <v>724.03000000000009</v>
      </c>
      <c r="K67" s="766">
        <v>1</v>
      </c>
      <c r="L67" s="752">
        <v>1</v>
      </c>
      <c r="M67" s="753">
        <v>724.03000000000009</v>
      </c>
    </row>
    <row r="68" spans="1:13" ht="14.45" customHeight="1" x14ac:dyDescent="0.2">
      <c r="A68" s="747" t="s">
        <v>596</v>
      </c>
      <c r="B68" s="748" t="s">
        <v>1535</v>
      </c>
      <c r="C68" s="748" t="s">
        <v>1536</v>
      </c>
      <c r="D68" s="748" t="s">
        <v>948</v>
      </c>
      <c r="E68" s="748" t="s">
        <v>949</v>
      </c>
      <c r="F68" s="752">
        <v>1</v>
      </c>
      <c r="G68" s="752">
        <v>237.15</v>
      </c>
      <c r="H68" s="766">
        <v>1</v>
      </c>
      <c r="I68" s="752"/>
      <c r="J68" s="752"/>
      <c r="K68" s="766">
        <v>0</v>
      </c>
      <c r="L68" s="752">
        <v>1</v>
      </c>
      <c r="M68" s="753">
        <v>237.15</v>
      </c>
    </row>
    <row r="69" spans="1:13" ht="14.45" customHeight="1" x14ac:dyDescent="0.2">
      <c r="A69" s="747" t="s">
        <v>596</v>
      </c>
      <c r="B69" s="748" t="s">
        <v>1464</v>
      </c>
      <c r="C69" s="748" t="s">
        <v>1537</v>
      </c>
      <c r="D69" s="748" t="s">
        <v>1466</v>
      </c>
      <c r="E69" s="748" t="s">
        <v>1538</v>
      </c>
      <c r="F69" s="752"/>
      <c r="G69" s="752"/>
      <c r="H69" s="766">
        <v>0</v>
      </c>
      <c r="I69" s="752">
        <v>3</v>
      </c>
      <c r="J69" s="752">
        <v>58.77000000000001</v>
      </c>
      <c r="K69" s="766">
        <v>1</v>
      </c>
      <c r="L69" s="752">
        <v>3</v>
      </c>
      <c r="M69" s="753">
        <v>58.77000000000001</v>
      </c>
    </row>
    <row r="70" spans="1:13" ht="14.45" customHeight="1" x14ac:dyDescent="0.2">
      <c r="A70" s="747" t="s">
        <v>596</v>
      </c>
      <c r="B70" s="748" t="s">
        <v>1464</v>
      </c>
      <c r="C70" s="748" t="s">
        <v>1465</v>
      </c>
      <c r="D70" s="748" t="s">
        <v>1466</v>
      </c>
      <c r="E70" s="748" t="s">
        <v>1467</v>
      </c>
      <c r="F70" s="752"/>
      <c r="G70" s="752"/>
      <c r="H70" s="766">
        <v>0</v>
      </c>
      <c r="I70" s="752">
        <v>12</v>
      </c>
      <c r="J70" s="752">
        <v>109.36</v>
      </c>
      <c r="K70" s="766">
        <v>1</v>
      </c>
      <c r="L70" s="752">
        <v>12</v>
      </c>
      <c r="M70" s="753">
        <v>109.36</v>
      </c>
    </row>
    <row r="71" spans="1:13" ht="14.45" customHeight="1" x14ac:dyDescent="0.2">
      <c r="A71" s="747" t="s">
        <v>596</v>
      </c>
      <c r="B71" s="748" t="s">
        <v>1468</v>
      </c>
      <c r="C71" s="748" t="s">
        <v>1469</v>
      </c>
      <c r="D71" s="748" t="s">
        <v>825</v>
      </c>
      <c r="E71" s="748" t="s">
        <v>1470</v>
      </c>
      <c r="F71" s="752"/>
      <c r="G71" s="752"/>
      <c r="H71" s="766">
        <v>0</v>
      </c>
      <c r="I71" s="752">
        <v>1</v>
      </c>
      <c r="J71" s="752">
        <v>45.490000000000009</v>
      </c>
      <c r="K71" s="766">
        <v>1</v>
      </c>
      <c r="L71" s="752">
        <v>1</v>
      </c>
      <c r="M71" s="753">
        <v>45.490000000000009</v>
      </c>
    </row>
    <row r="72" spans="1:13" ht="14.45" customHeight="1" x14ac:dyDescent="0.2">
      <c r="A72" s="747" t="s">
        <v>596</v>
      </c>
      <c r="B72" s="748" t="s">
        <v>1539</v>
      </c>
      <c r="C72" s="748" t="s">
        <v>1540</v>
      </c>
      <c r="D72" s="748" t="s">
        <v>880</v>
      </c>
      <c r="E72" s="748" t="s">
        <v>881</v>
      </c>
      <c r="F72" s="752"/>
      <c r="G72" s="752"/>
      <c r="H72" s="766">
        <v>0</v>
      </c>
      <c r="I72" s="752">
        <v>1</v>
      </c>
      <c r="J72" s="752">
        <v>69.780000000000015</v>
      </c>
      <c r="K72" s="766">
        <v>1</v>
      </c>
      <c r="L72" s="752">
        <v>1</v>
      </c>
      <c r="M72" s="753">
        <v>69.780000000000015</v>
      </c>
    </row>
    <row r="73" spans="1:13" ht="14.45" customHeight="1" x14ac:dyDescent="0.2">
      <c r="A73" s="747" t="s">
        <v>596</v>
      </c>
      <c r="B73" s="748" t="s">
        <v>1541</v>
      </c>
      <c r="C73" s="748" t="s">
        <v>1542</v>
      </c>
      <c r="D73" s="748" t="s">
        <v>980</v>
      </c>
      <c r="E73" s="748" t="s">
        <v>1543</v>
      </c>
      <c r="F73" s="752"/>
      <c r="G73" s="752"/>
      <c r="H73" s="766">
        <v>0</v>
      </c>
      <c r="I73" s="752">
        <v>2</v>
      </c>
      <c r="J73" s="752">
        <v>99.640000000000015</v>
      </c>
      <c r="K73" s="766">
        <v>1</v>
      </c>
      <c r="L73" s="752">
        <v>2</v>
      </c>
      <c r="M73" s="753">
        <v>99.640000000000015</v>
      </c>
    </row>
    <row r="74" spans="1:13" ht="14.45" customHeight="1" x14ac:dyDescent="0.2">
      <c r="A74" s="747" t="s">
        <v>599</v>
      </c>
      <c r="B74" s="748" t="s">
        <v>1407</v>
      </c>
      <c r="C74" s="748" t="s">
        <v>1408</v>
      </c>
      <c r="D74" s="748" t="s">
        <v>654</v>
      </c>
      <c r="E74" s="748" t="s">
        <v>1409</v>
      </c>
      <c r="F74" s="752"/>
      <c r="G74" s="752"/>
      <c r="H74" s="766">
        <v>0</v>
      </c>
      <c r="I74" s="752">
        <v>40</v>
      </c>
      <c r="J74" s="752">
        <v>970.40000000000009</v>
      </c>
      <c r="K74" s="766">
        <v>1</v>
      </c>
      <c r="L74" s="752">
        <v>40</v>
      </c>
      <c r="M74" s="753">
        <v>970.40000000000009</v>
      </c>
    </row>
    <row r="75" spans="1:13" ht="14.45" customHeight="1" x14ac:dyDescent="0.2">
      <c r="A75" s="747" t="s">
        <v>602</v>
      </c>
      <c r="B75" s="748" t="s">
        <v>1382</v>
      </c>
      <c r="C75" s="748" t="s">
        <v>1477</v>
      </c>
      <c r="D75" s="748" t="s">
        <v>886</v>
      </c>
      <c r="E75" s="748" t="s">
        <v>1478</v>
      </c>
      <c r="F75" s="752"/>
      <c r="G75" s="752"/>
      <c r="H75" s="766">
        <v>0</v>
      </c>
      <c r="I75" s="752">
        <v>960</v>
      </c>
      <c r="J75" s="752">
        <v>15916.270000000002</v>
      </c>
      <c r="K75" s="766">
        <v>1</v>
      </c>
      <c r="L75" s="752">
        <v>960</v>
      </c>
      <c r="M75" s="753">
        <v>15916.270000000002</v>
      </c>
    </row>
    <row r="76" spans="1:13" ht="14.45" customHeight="1" x14ac:dyDescent="0.2">
      <c r="A76" s="747" t="s">
        <v>602</v>
      </c>
      <c r="B76" s="748" t="s">
        <v>1544</v>
      </c>
      <c r="C76" s="748" t="s">
        <v>1545</v>
      </c>
      <c r="D76" s="748" t="s">
        <v>1546</v>
      </c>
      <c r="E76" s="748" t="s">
        <v>1547</v>
      </c>
      <c r="F76" s="752"/>
      <c r="G76" s="752"/>
      <c r="H76" s="766">
        <v>0</v>
      </c>
      <c r="I76" s="752">
        <v>10</v>
      </c>
      <c r="J76" s="752">
        <v>3036</v>
      </c>
      <c r="K76" s="766">
        <v>1</v>
      </c>
      <c r="L76" s="752">
        <v>10</v>
      </c>
      <c r="M76" s="753">
        <v>3036</v>
      </c>
    </row>
    <row r="77" spans="1:13" ht="14.45" customHeight="1" x14ac:dyDescent="0.2">
      <c r="A77" s="747" t="s">
        <v>602</v>
      </c>
      <c r="B77" s="748" t="s">
        <v>1548</v>
      </c>
      <c r="C77" s="748" t="s">
        <v>1549</v>
      </c>
      <c r="D77" s="748" t="s">
        <v>1165</v>
      </c>
      <c r="E77" s="748" t="s">
        <v>1550</v>
      </c>
      <c r="F77" s="752"/>
      <c r="G77" s="752"/>
      <c r="H77" s="766">
        <v>0</v>
      </c>
      <c r="I77" s="752">
        <v>7</v>
      </c>
      <c r="J77" s="752">
        <v>757.53</v>
      </c>
      <c r="K77" s="766">
        <v>1</v>
      </c>
      <c r="L77" s="752">
        <v>7</v>
      </c>
      <c r="M77" s="753">
        <v>757.53</v>
      </c>
    </row>
    <row r="78" spans="1:13" ht="14.45" customHeight="1" x14ac:dyDescent="0.2">
      <c r="A78" s="747" t="s">
        <v>602</v>
      </c>
      <c r="B78" s="748" t="s">
        <v>1551</v>
      </c>
      <c r="C78" s="748" t="s">
        <v>1552</v>
      </c>
      <c r="D78" s="748" t="s">
        <v>1553</v>
      </c>
      <c r="E78" s="748" t="s">
        <v>1554</v>
      </c>
      <c r="F78" s="752"/>
      <c r="G78" s="752"/>
      <c r="H78" s="766">
        <v>0</v>
      </c>
      <c r="I78" s="752">
        <v>2</v>
      </c>
      <c r="J78" s="752">
        <v>324.3</v>
      </c>
      <c r="K78" s="766">
        <v>1</v>
      </c>
      <c r="L78" s="752">
        <v>2</v>
      </c>
      <c r="M78" s="753">
        <v>324.3</v>
      </c>
    </row>
    <row r="79" spans="1:13" ht="14.45" customHeight="1" x14ac:dyDescent="0.2">
      <c r="A79" s="747" t="s">
        <v>602</v>
      </c>
      <c r="B79" s="748" t="s">
        <v>1386</v>
      </c>
      <c r="C79" s="748" t="s">
        <v>1387</v>
      </c>
      <c r="D79" s="748" t="s">
        <v>699</v>
      </c>
      <c r="E79" s="748" t="s">
        <v>1388</v>
      </c>
      <c r="F79" s="752"/>
      <c r="G79" s="752"/>
      <c r="H79" s="766">
        <v>0</v>
      </c>
      <c r="I79" s="752">
        <v>3</v>
      </c>
      <c r="J79" s="752">
        <v>9900</v>
      </c>
      <c r="K79" s="766">
        <v>1</v>
      </c>
      <c r="L79" s="752">
        <v>3</v>
      </c>
      <c r="M79" s="753">
        <v>9900</v>
      </c>
    </row>
    <row r="80" spans="1:13" ht="14.45" customHeight="1" x14ac:dyDescent="0.2">
      <c r="A80" s="747" t="s">
        <v>602</v>
      </c>
      <c r="B80" s="748" t="s">
        <v>1555</v>
      </c>
      <c r="C80" s="748" t="s">
        <v>1556</v>
      </c>
      <c r="D80" s="748" t="s">
        <v>1557</v>
      </c>
      <c r="E80" s="748" t="s">
        <v>1558</v>
      </c>
      <c r="F80" s="752"/>
      <c r="G80" s="752"/>
      <c r="H80" s="766">
        <v>0</v>
      </c>
      <c r="I80" s="752">
        <v>2</v>
      </c>
      <c r="J80" s="752">
        <v>139.1</v>
      </c>
      <c r="K80" s="766">
        <v>1</v>
      </c>
      <c r="L80" s="752">
        <v>2</v>
      </c>
      <c r="M80" s="753">
        <v>139.1</v>
      </c>
    </row>
    <row r="81" spans="1:13" ht="14.45" customHeight="1" x14ac:dyDescent="0.2">
      <c r="A81" s="747" t="s">
        <v>602</v>
      </c>
      <c r="B81" s="748" t="s">
        <v>1555</v>
      </c>
      <c r="C81" s="748" t="s">
        <v>1559</v>
      </c>
      <c r="D81" s="748" t="s">
        <v>1557</v>
      </c>
      <c r="E81" s="748" t="s">
        <v>1560</v>
      </c>
      <c r="F81" s="752"/>
      <c r="G81" s="752"/>
      <c r="H81" s="766">
        <v>0</v>
      </c>
      <c r="I81" s="752">
        <v>1</v>
      </c>
      <c r="J81" s="752">
        <v>139.13</v>
      </c>
      <c r="K81" s="766">
        <v>1</v>
      </c>
      <c r="L81" s="752">
        <v>1</v>
      </c>
      <c r="M81" s="753">
        <v>139.13</v>
      </c>
    </row>
    <row r="82" spans="1:13" ht="14.45" customHeight="1" x14ac:dyDescent="0.2">
      <c r="A82" s="747" t="s">
        <v>602</v>
      </c>
      <c r="B82" s="748" t="s">
        <v>1561</v>
      </c>
      <c r="C82" s="748" t="s">
        <v>1562</v>
      </c>
      <c r="D82" s="748" t="s">
        <v>1030</v>
      </c>
      <c r="E82" s="748" t="s">
        <v>1563</v>
      </c>
      <c r="F82" s="752"/>
      <c r="G82" s="752"/>
      <c r="H82" s="766">
        <v>0</v>
      </c>
      <c r="I82" s="752">
        <v>20</v>
      </c>
      <c r="J82" s="752">
        <v>2568.8000000000006</v>
      </c>
      <c r="K82" s="766">
        <v>1</v>
      </c>
      <c r="L82" s="752">
        <v>20</v>
      </c>
      <c r="M82" s="753">
        <v>2568.8000000000006</v>
      </c>
    </row>
    <row r="83" spans="1:13" ht="14.45" customHeight="1" x14ac:dyDescent="0.2">
      <c r="A83" s="747" t="s">
        <v>602</v>
      </c>
      <c r="B83" s="748" t="s">
        <v>1561</v>
      </c>
      <c r="C83" s="748" t="s">
        <v>1564</v>
      </c>
      <c r="D83" s="748" t="s">
        <v>1030</v>
      </c>
      <c r="E83" s="748" t="s">
        <v>1565</v>
      </c>
      <c r="F83" s="752"/>
      <c r="G83" s="752"/>
      <c r="H83" s="766">
        <v>0</v>
      </c>
      <c r="I83" s="752">
        <v>2</v>
      </c>
      <c r="J83" s="752">
        <v>178.62</v>
      </c>
      <c r="K83" s="766">
        <v>1</v>
      </c>
      <c r="L83" s="752">
        <v>2</v>
      </c>
      <c r="M83" s="753">
        <v>178.62</v>
      </c>
    </row>
    <row r="84" spans="1:13" ht="14.45" customHeight="1" x14ac:dyDescent="0.2">
      <c r="A84" s="747" t="s">
        <v>602</v>
      </c>
      <c r="B84" s="748" t="s">
        <v>1479</v>
      </c>
      <c r="C84" s="748" t="s">
        <v>1566</v>
      </c>
      <c r="D84" s="748" t="s">
        <v>1073</v>
      </c>
      <c r="E84" s="748" t="s">
        <v>1074</v>
      </c>
      <c r="F84" s="752"/>
      <c r="G84" s="752"/>
      <c r="H84" s="766">
        <v>0</v>
      </c>
      <c r="I84" s="752">
        <v>25</v>
      </c>
      <c r="J84" s="752">
        <v>1009.5500000000002</v>
      </c>
      <c r="K84" s="766">
        <v>1</v>
      </c>
      <c r="L84" s="752">
        <v>25</v>
      </c>
      <c r="M84" s="753">
        <v>1009.5500000000002</v>
      </c>
    </row>
    <row r="85" spans="1:13" ht="14.45" customHeight="1" x14ac:dyDescent="0.2">
      <c r="A85" s="747" t="s">
        <v>602</v>
      </c>
      <c r="B85" s="748" t="s">
        <v>1479</v>
      </c>
      <c r="C85" s="748" t="s">
        <v>1480</v>
      </c>
      <c r="D85" s="748" t="s">
        <v>900</v>
      </c>
      <c r="E85" s="748" t="s">
        <v>1481</v>
      </c>
      <c r="F85" s="752"/>
      <c r="G85" s="752"/>
      <c r="H85" s="766">
        <v>0</v>
      </c>
      <c r="I85" s="752">
        <v>2</v>
      </c>
      <c r="J85" s="752">
        <v>63.3</v>
      </c>
      <c r="K85" s="766">
        <v>1</v>
      </c>
      <c r="L85" s="752">
        <v>2</v>
      </c>
      <c r="M85" s="753">
        <v>63.3</v>
      </c>
    </row>
    <row r="86" spans="1:13" ht="14.45" customHeight="1" x14ac:dyDescent="0.2">
      <c r="A86" s="747" t="s">
        <v>602</v>
      </c>
      <c r="B86" s="748" t="s">
        <v>1479</v>
      </c>
      <c r="C86" s="748" t="s">
        <v>1567</v>
      </c>
      <c r="D86" s="748" t="s">
        <v>900</v>
      </c>
      <c r="E86" s="748" t="s">
        <v>1568</v>
      </c>
      <c r="F86" s="752"/>
      <c r="G86" s="752"/>
      <c r="H86" s="766">
        <v>0</v>
      </c>
      <c r="I86" s="752">
        <v>1</v>
      </c>
      <c r="J86" s="752">
        <v>58.710000000000015</v>
      </c>
      <c r="K86" s="766">
        <v>1</v>
      </c>
      <c r="L86" s="752">
        <v>1</v>
      </c>
      <c r="M86" s="753">
        <v>58.710000000000015</v>
      </c>
    </row>
    <row r="87" spans="1:13" ht="14.45" customHeight="1" x14ac:dyDescent="0.2">
      <c r="A87" s="747" t="s">
        <v>602</v>
      </c>
      <c r="B87" s="748" t="s">
        <v>1482</v>
      </c>
      <c r="C87" s="748" t="s">
        <v>1483</v>
      </c>
      <c r="D87" s="748" t="s">
        <v>905</v>
      </c>
      <c r="E87" s="748" t="s">
        <v>1484</v>
      </c>
      <c r="F87" s="752"/>
      <c r="G87" s="752"/>
      <c r="H87" s="766">
        <v>0</v>
      </c>
      <c r="I87" s="752">
        <v>4</v>
      </c>
      <c r="J87" s="752">
        <v>160.19999999999999</v>
      </c>
      <c r="K87" s="766">
        <v>1</v>
      </c>
      <c r="L87" s="752">
        <v>4</v>
      </c>
      <c r="M87" s="753">
        <v>160.19999999999999</v>
      </c>
    </row>
    <row r="88" spans="1:13" ht="14.45" customHeight="1" x14ac:dyDescent="0.2">
      <c r="A88" s="747" t="s">
        <v>602</v>
      </c>
      <c r="B88" s="748" t="s">
        <v>1487</v>
      </c>
      <c r="C88" s="748" t="s">
        <v>1569</v>
      </c>
      <c r="D88" s="748" t="s">
        <v>1015</v>
      </c>
      <c r="E88" s="748" t="s">
        <v>1016</v>
      </c>
      <c r="F88" s="752"/>
      <c r="G88" s="752"/>
      <c r="H88" s="766">
        <v>0</v>
      </c>
      <c r="I88" s="752">
        <v>6</v>
      </c>
      <c r="J88" s="752">
        <v>530.70000000000005</v>
      </c>
      <c r="K88" s="766">
        <v>1</v>
      </c>
      <c r="L88" s="752">
        <v>6</v>
      </c>
      <c r="M88" s="753">
        <v>530.70000000000005</v>
      </c>
    </row>
    <row r="89" spans="1:13" ht="14.45" customHeight="1" x14ac:dyDescent="0.2">
      <c r="A89" s="747" t="s">
        <v>602</v>
      </c>
      <c r="B89" s="748" t="s">
        <v>1389</v>
      </c>
      <c r="C89" s="748" t="s">
        <v>1570</v>
      </c>
      <c r="D89" s="748" t="s">
        <v>1391</v>
      </c>
      <c r="E89" s="748" t="s">
        <v>1022</v>
      </c>
      <c r="F89" s="752"/>
      <c r="G89" s="752"/>
      <c r="H89" s="766">
        <v>0</v>
      </c>
      <c r="I89" s="752">
        <v>2</v>
      </c>
      <c r="J89" s="752">
        <v>52.940000000000012</v>
      </c>
      <c r="K89" s="766">
        <v>1</v>
      </c>
      <c r="L89" s="752">
        <v>2</v>
      </c>
      <c r="M89" s="753">
        <v>52.940000000000012</v>
      </c>
    </row>
    <row r="90" spans="1:13" ht="14.45" customHeight="1" x14ac:dyDescent="0.2">
      <c r="A90" s="747" t="s">
        <v>602</v>
      </c>
      <c r="B90" s="748" t="s">
        <v>1389</v>
      </c>
      <c r="C90" s="748" t="s">
        <v>1571</v>
      </c>
      <c r="D90" s="748" t="s">
        <v>1391</v>
      </c>
      <c r="E90" s="748" t="s">
        <v>1572</v>
      </c>
      <c r="F90" s="752"/>
      <c r="G90" s="752"/>
      <c r="H90" s="766">
        <v>0</v>
      </c>
      <c r="I90" s="752">
        <v>1</v>
      </c>
      <c r="J90" s="752">
        <v>174.44999999999996</v>
      </c>
      <c r="K90" s="766">
        <v>1</v>
      </c>
      <c r="L90" s="752">
        <v>1</v>
      </c>
      <c r="M90" s="753">
        <v>174.44999999999996</v>
      </c>
    </row>
    <row r="91" spans="1:13" ht="14.45" customHeight="1" x14ac:dyDescent="0.2">
      <c r="A91" s="747" t="s">
        <v>602</v>
      </c>
      <c r="B91" s="748" t="s">
        <v>1495</v>
      </c>
      <c r="C91" s="748" t="s">
        <v>1573</v>
      </c>
      <c r="D91" s="748" t="s">
        <v>1497</v>
      </c>
      <c r="E91" s="748" t="s">
        <v>1574</v>
      </c>
      <c r="F91" s="752"/>
      <c r="G91" s="752"/>
      <c r="H91" s="766">
        <v>0</v>
      </c>
      <c r="I91" s="752">
        <v>1</v>
      </c>
      <c r="J91" s="752">
        <v>53.940000000000012</v>
      </c>
      <c r="K91" s="766">
        <v>1</v>
      </c>
      <c r="L91" s="752">
        <v>1</v>
      </c>
      <c r="M91" s="753">
        <v>53.940000000000012</v>
      </c>
    </row>
    <row r="92" spans="1:13" ht="14.45" customHeight="1" x14ac:dyDescent="0.2">
      <c r="A92" s="747" t="s">
        <v>602</v>
      </c>
      <c r="B92" s="748" t="s">
        <v>1502</v>
      </c>
      <c r="C92" s="748" t="s">
        <v>1504</v>
      </c>
      <c r="D92" s="748" t="s">
        <v>951</v>
      </c>
      <c r="E92" s="748" t="s">
        <v>1505</v>
      </c>
      <c r="F92" s="752"/>
      <c r="G92" s="752"/>
      <c r="H92" s="766">
        <v>0</v>
      </c>
      <c r="I92" s="752">
        <v>4</v>
      </c>
      <c r="J92" s="752">
        <v>878.28</v>
      </c>
      <c r="K92" s="766">
        <v>1</v>
      </c>
      <c r="L92" s="752">
        <v>4</v>
      </c>
      <c r="M92" s="753">
        <v>878.28</v>
      </c>
    </row>
    <row r="93" spans="1:13" ht="14.45" customHeight="1" x14ac:dyDescent="0.2">
      <c r="A93" s="747" t="s">
        <v>602</v>
      </c>
      <c r="B93" s="748" t="s">
        <v>1502</v>
      </c>
      <c r="C93" s="748" t="s">
        <v>1575</v>
      </c>
      <c r="D93" s="748" t="s">
        <v>1157</v>
      </c>
      <c r="E93" s="748" t="s">
        <v>645</v>
      </c>
      <c r="F93" s="752"/>
      <c r="G93" s="752"/>
      <c r="H93" s="766">
        <v>0</v>
      </c>
      <c r="I93" s="752">
        <v>2</v>
      </c>
      <c r="J93" s="752">
        <v>325.58000000000004</v>
      </c>
      <c r="K93" s="766">
        <v>1</v>
      </c>
      <c r="L93" s="752">
        <v>2</v>
      </c>
      <c r="M93" s="753">
        <v>325.58000000000004</v>
      </c>
    </row>
    <row r="94" spans="1:13" ht="14.45" customHeight="1" x14ac:dyDescent="0.2">
      <c r="A94" s="747" t="s">
        <v>602</v>
      </c>
      <c r="B94" s="748" t="s">
        <v>1393</v>
      </c>
      <c r="C94" s="748" t="s">
        <v>1576</v>
      </c>
      <c r="D94" s="748" t="s">
        <v>1395</v>
      </c>
      <c r="E94" s="748" t="s">
        <v>1577</v>
      </c>
      <c r="F94" s="752"/>
      <c r="G94" s="752"/>
      <c r="H94" s="766">
        <v>0</v>
      </c>
      <c r="I94" s="752">
        <v>7</v>
      </c>
      <c r="J94" s="752">
        <v>82.88</v>
      </c>
      <c r="K94" s="766">
        <v>1</v>
      </c>
      <c r="L94" s="752">
        <v>7</v>
      </c>
      <c r="M94" s="753">
        <v>82.88</v>
      </c>
    </row>
    <row r="95" spans="1:13" ht="14.45" customHeight="1" x14ac:dyDescent="0.2">
      <c r="A95" s="747" t="s">
        <v>602</v>
      </c>
      <c r="B95" s="748" t="s">
        <v>1578</v>
      </c>
      <c r="C95" s="748" t="s">
        <v>1579</v>
      </c>
      <c r="D95" s="748" t="s">
        <v>1580</v>
      </c>
      <c r="E95" s="748" t="s">
        <v>1581</v>
      </c>
      <c r="F95" s="752"/>
      <c r="G95" s="752"/>
      <c r="H95" s="766">
        <v>0</v>
      </c>
      <c r="I95" s="752">
        <v>1</v>
      </c>
      <c r="J95" s="752">
        <v>84.139999999999986</v>
      </c>
      <c r="K95" s="766">
        <v>1</v>
      </c>
      <c r="L95" s="752">
        <v>1</v>
      </c>
      <c r="M95" s="753">
        <v>84.139999999999986</v>
      </c>
    </row>
    <row r="96" spans="1:13" ht="14.45" customHeight="1" x14ac:dyDescent="0.2">
      <c r="A96" s="747" t="s">
        <v>602</v>
      </c>
      <c r="B96" s="748" t="s">
        <v>1582</v>
      </c>
      <c r="C96" s="748" t="s">
        <v>1583</v>
      </c>
      <c r="D96" s="748" t="s">
        <v>1584</v>
      </c>
      <c r="E96" s="748" t="s">
        <v>1585</v>
      </c>
      <c r="F96" s="752"/>
      <c r="G96" s="752"/>
      <c r="H96" s="766">
        <v>0</v>
      </c>
      <c r="I96" s="752">
        <v>3</v>
      </c>
      <c r="J96" s="752">
        <v>422.15999999999997</v>
      </c>
      <c r="K96" s="766">
        <v>1</v>
      </c>
      <c r="L96" s="752">
        <v>3</v>
      </c>
      <c r="M96" s="753">
        <v>422.15999999999997</v>
      </c>
    </row>
    <row r="97" spans="1:13" ht="14.45" customHeight="1" x14ac:dyDescent="0.2">
      <c r="A97" s="747" t="s">
        <v>602</v>
      </c>
      <c r="B97" s="748" t="s">
        <v>1582</v>
      </c>
      <c r="C97" s="748" t="s">
        <v>1586</v>
      </c>
      <c r="D97" s="748" t="s">
        <v>1584</v>
      </c>
      <c r="E97" s="748" t="s">
        <v>1587</v>
      </c>
      <c r="F97" s="752"/>
      <c r="G97" s="752"/>
      <c r="H97" s="766">
        <v>0</v>
      </c>
      <c r="I97" s="752">
        <v>1</v>
      </c>
      <c r="J97" s="752">
        <v>168.44</v>
      </c>
      <c r="K97" s="766">
        <v>1</v>
      </c>
      <c r="L97" s="752">
        <v>1</v>
      </c>
      <c r="M97" s="753">
        <v>168.44</v>
      </c>
    </row>
    <row r="98" spans="1:13" ht="14.45" customHeight="1" x14ac:dyDescent="0.2">
      <c r="A98" s="747" t="s">
        <v>602</v>
      </c>
      <c r="B98" s="748" t="s">
        <v>1582</v>
      </c>
      <c r="C98" s="748" t="s">
        <v>1588</v>
      </c>
      <c r="D98" s="748" t="s">
        <v>1584</v>
      </c>
      <c r="E98" s="748" t="s">
        <v>1589</v>
      </c>
      <c r="F98" s="752"/>
      <c r="G98" s="752"/>
      <c r="H98" s="766"/>
      <c r="I98" s="752">
        <v>0</v>
      </c>
      <c r="J98" s="752">
        <v>0</v>
      </c>
      <c r="K98" s="766"/>
      <c r="L98" s="752">
        <v>0</v>
      </c>
      <c r="M98" s="753">
        <v>0</v>
      </c>
    </row>
    <row r="99" spans="1:13" ht="14.45" customHeight="1" x14ac:dyDescent="0.2">
      <c r="A99" s="747" t="s">
        <v>602</v>
      </c>
      <c r="B99" s="748" t="s">
        <v>1582</v>
      </c>
      <c r="C99" s="748" t="s">
        <v>1590</v>
      </c>
      <c r="D99" s="748" t="s">
        <v>1584</v>
      </c>
      <c r="E99" s="748" t="s">
        <v>1591</v>
      </c>
      <c r="F99" s="752"/>
      <c r="G99" s="752"/>
      <c r="H99" s="766">
        <v>0</v>
      </c>
      <c r="I99" s="752">
        <v>1</v>
      </c>
      <c r="J99" s="752">
        <v>224.37</v>
      </c>
      <c r="K99" s="766">
        <v>1</v>
      </c>
      <c r="L99" s="752">
        <v>1</v>
      </c>
      <c r="M99" s="753">
        <v>224.37</v>
      </c>
    </row>
    <row r="100" spans="1:13" ht="14.45" customHeight="1" x14ac:dyDescent="0.2">
      <c r="A100" s="747" t="s">
        <v>602</v>
      </c>
      <c r="B100" s="748" t="s">
        <v>1582</v>
      </c>
      <c r="C100" s="748" t="s">
        <v>1592</v>
      </c>
      <c r="D100" s="748" t="s">
        <v>1584</v>
      </c>
      <c r="E100" s="748" t="s">
        <v>1593</v>
      </c>
      <c r="F100" s="752"/>
      <c r="G100" s="752"/>
      <c r="H100" s="766">
        <v>0</v>
      </c>
      <c r="I100" s="752">
        <v>3</v>
      </c>
      <c r="J100" s="752">
        <v>1920.06</v>
      </c>
      <c r="K100" s="766">
        <v>1</v>
      </c>
      <c r="L100" s="752">
        <v>3</v>
      </c>
      <c r="M100" s="753">
        <v>1920.06</v>
      </c>
    </row>
    <row r="101" spans="1:13" ht="14.45" customHeight="1" x14ac:dyDescent="0.2">
      <c r="A101" s="747" t="s">
        <v>602</v>
      </c>
      <c r="B101" s="748" t="s">
        <v>1582</v>
      </c>
      <c r="C101" s="748" t="s">
        <v>1594</v>
      </c>
      <c r="D101" s="748" t="s">
        <v>1595</v>
      </c>
      <c r="E101" s="748" t="s">
        <v>1596</v>
      </c>
      <c r="F101" s="752">
        <v>1</v>
      </c>
      <c r="G101" s="752">
        <v>157.43</v>
      </c>
      <c r="H101" s="766">
        <v>1</v>
      </c>
      <c r="I101" s="752"/>
      <c r="J101" s="752"/>
      <c r="K101" s="766">
        <v>0</v>
      </c>
      <c r="L101" s="752">
        <v>1</v>
      </c>
      <c r="M101" s="753">
        <v>157.43</v>
      </c>
    </row>
    <row r="102" spans="1:13" ht="14.45" customHeight="1" x14ac:dyDescent="0.2">
      <c r="A102" s="747" t="s">
        <v>602</v>
      </c>
      <c r="B102" s="748" t="s">
        <v>1597</v>
      </c>
      <c r="C102" s="748" t="s">
        <v>1598</v>
      </c>
      <c r="D102" s="748" t="s">
        <v>1113</v>
      </c>
      <c r="E102" s="748" t="s">
        <v>1599</v>
      </c>
      <c r="F102" s="752"/>
      <c r="G102" s="752"/>
      <c r="H102" s="766">
        <v>0</v>
      </c>
      <c r="I102" s="752">
        <v>1</v>
      </c>
      <c r="J102" s="752">
        <v>18.29</v>
      </c>
      <c r="K102" s="766">
        <v>1</v>
      </c>
      <c r="L102" s="752">
        <v>1</v>
      </c>
      <c r="M102" s="753">
        <v>18.29</v>
      </c>
    </row>
    <row r="103" spans="1:13" ht="14.45" customHeight="1" x14ac:dyDescent="0.2">
      <c r="A103" s="747" t="s">
        <v>602</v>
      </c>
      <c r="B103" s="748" t="s">
        <v>1510</v>
      </c>
      <c r="C103" s="748" t="s">
        <v>1600</v>
      </c>
      <c r="D103" s="748" t="s">
        <v>1601</v>
      </c>
      <c r="E103" s="748" t="s">
        <v>1602</v>
      </c>
      <c r="F103" s="752">
        <v>1</v>
      </c>
      <c r="G103" s="752">
        <v>193.11</v>
      </c>
      <c r="H103" s="766">
        <v>1</v>
      </c>
      <c r="I103" s="752"/>
      <c r="J103" s="752"/>
      <c r="K103" s="766">
        <v>0</v>
      </c>
      <c r="L103" s="752">
        <v>1</v>
      </c>
      <c r="M103" s="753">
        <v>193.11</v>
      </c>
    </row>
    <row r="104" spans="1:13" ht="14.45" customHeight="1" x14ac:dyDescent="0.2">
      <c r="A104" s="747" t="s">
        <v>602</v>
      </c>
      <c r="B104" s="748" t="s">
        <v>1510</v>
      </c>
      <c r="C104" s="748" t="s">
        <v>1511</v>
      </c>
      <c r="D104" s="748" t="s">
        <v>1512</v>
      </c>
      <c r="E104" s="748" t="s">
        <v>1513</v>
      </c>
      <c r="F104" s="752"/>
      <c r="G104" s="752"/>
      <c r="H104" s="766">
        <v>0</v>
      </c>
      <c r="I104" s="752">
        <v>1</v>
      </c>
      <c r="J104" s="752">
        <v>58.880000000000017</v>
      </c>
      <c r="K104" s="766">
        <v>1</v>
      </c>
      <c r="L104" s="752">
        <v>1</v>
      </c>
      <c r="M104" s="753">
        <v>58.880000000000017</v>
      </c>
    </row>
    <row r="105" spans="1:13" ht="14.45" customHeight="1" x14ac:dyDescent="0.2">
      <c r="A105" s="747" t="s">
        <v>602</v>
      </c>
      <c r="B105" s="748" t="s">
        <v>1407</v>
      </c>
      <c r="C105" s="748" t="s">
        <v>1603</v>
      </c>
      <c r="D105" s="748" t="s">
        <v>792</v>
      </c>
      <c r="E105" s="748" t="s">
        <v>1604</v>
      </c>
      <c r="F105" s="752"/>
      <c r="G105" s="752"/>
      <c r="H105" s="766">
        <v>0</v>
      </c>
      <c r="I105" s="752">
        <v>60</v>
      </c>
      <c r="J105" s="752">
        <v>17966.2</v>
      </c>
      <c r="K105" s="766">
        <v>1</v>
      </c>
      <c r="L105" s="752">
        <v>60</v>
      </c>
      <c r="M105" s="753">
        <v>17966.2</v>
      </c>
    </row>
    <row r="106" spans="1:13" ht="14.45" customHeight="1" x14ac:dyDescent="0.2">
      <c r="A106" s="747" t="s">
        <v>602</v>
      </c>
      <c r="B106" s="748" t="s">
        <v>1412</v>
      </c>
      <c r="C106" s="748" t="s">
        <v>1413</v>
      </c>
      <c r="D106" s="748" t="s">
        <v>1414</v>
      </c>
      <c r="E106" s="748" t="s">
        <v>1415</v>
      </c>
      <c r="F106" s="752">
        <v>100</v>
      </c>
      <c r="G106" s="752">
        <v>3628.1000000000004</v>
      </c>
      <c r="H106" s="766">
        <v>1</v>
      </c>
      <c r="I106" s="752"/>
      <c r="J106" s="752"/>
      <c r="K106" s="766">
        <v>0</v>
      </c>
      <c r="L106" s="752">
        <v>100</v>
      </c>
      <c r="M106" s="753">
        <v>3628.1000000000004</v>
      </c>
    </row>
    <row r="107" spans="1:13" ht="14.45" customHeight="1" x14ac:dyDescent="0.2">
      <c r="A107" s="747" t="s">
        <v>602</v>
      </c>
      <c r="B107" s="748" t="s">
        <v>1412</v>
      </c>
      <c r="C107" s="748" t="s">
        <v>1416</v>
      </c>
      <c r="D107" s="748" t="s">
        <v>1417</v>
      </c>
      <c r="E107" s="748" t="s">
        <v>1418</v>
      </c>
      <c r="F107" s="752"/>
      <c r="G107" s="752"/>
      <c r="H107" s="766">
        <v>0</v>
      </c>
      <c r="I107" s="752">
        <v>1</v>
      </c>
      <c r="J107" s="752">
        <v>314.27</v>
      </c>
      <c r="K107" s="766">
        <v>1</v>
      </c>
      <c r="L107" s="752">
        <v>1</v>
      </c>
      <c r="M107" s="753">
        <v>314.27</v>
      </c>
    </row>
    <row r="108" spans="1:13" ht="14.45" customHeight="1" x14ac:dyDescent="0.2">
      <c r="A108" s="747" t="s">
        <v>602</v>
      </c>
      <c r="B108" s="748" t="s">
        <v>1514</v>
      </c>
      <c r="C108" s="748" t="s">
        <v>1518</v>
      </c>
      <c r="D108" s="748" t="s">
        <v>1519</v>
      </c>
      <c r="E108" s="748" t="s">
        <v>1520</v>
      </c>
      <c r="F108" s="752"/>
      <c r="G108" s="752"/>
      <c r="H108" s="766">
        <v>0</v>
      </c>
      <c r="I108" s="752">
        <v>2</v>
      </c>
      <c r="J108" s="752">
        <v>122.22000000000003</v>
      </c>
      <c r="K108" s="766">
        <v>1</v>
      </c>
      <c r="L108" s="752">
        <v>2</v>
      </c>
      <c r="M108" s="753">
        <v>122.22000000000003</v>
      </c>
    </row>
    <row r="109" spans="1:13" ht="14.45" customHeight="1" x14ac:dyDescent="0.2">
      <c r="A109" s="747" t="s">
        <v>602</v>
      </c>
      <c r="B109" s="748" t="s">
        <v>1423</v>
      </c>
      <c r="C109" s="748" t="s">
        <v>1521</v>
      </c>
      <c r="D109" s="748" t="s">
        <v>982</v>
      </c>
      <c r="E109" s="748" t="s">
        <v>1522</v>
      </c>
      <c r="F109" s="752"/>
      <c r="G109" s="752"/>
      <c r="H109" s="766">
        <v>0</v>
      </c>
      <c r="I109" s="752">
        <v>10</v>
      </c>
      <c r="J109" s="752">
        <v>1673.6299999999999</v>
      </c>
      <c r="K109" s="766">
        <v>1</v>
      </c>
      <c r="L109" s="752">
        <v>10</v>
      </c>
      <c r="M109" s="753">
        <v>1673.6299999999999</v>
      </c>
    </row>
    <row r="110" spans="1:13" ht="14.45" customHeight="1" x14ac:dyDescent="0.2">
      <c r="A110" s="747" t="s">
        <v>602</v>
      </c>
      <c r="B110" s="748" t="s">
        <v>1423</v>
      </c>
      <c r="C110" s="748" t="s">
        <v>1424</v>
      </c>
      <c r="D110" s="748" t="s">
        <v>982</v>
      </c>
      <c r="E110" s="748" t="s">
        <v>1425</v>
      </c>
      <c r="F110" s="752"/>
      <c r="G110" s="752"/>
      <c r="H110" s="766">
        <v>0</v>
      </c>
      <c r="I110" s="752">
        <v>1</v>
      </c>
      <c r="J110" s="752">
        <v>114.92000000000006</v>
      </c>
      <c r="K110" s="766">
        <v>1</v>
      </c>
      <c r="L110" s="752">
        <v>1</v>
      </c>
      <c r="M110" s="753">
        <v>114.92000000000006</v>
      </c>
    </row>
    <row r="111" spans="1:13" ht="14.45" customHeight="1" x14ac:dyDescent="0.2">
      <c r="A111" s="747" t="s">
        <v>602</v>
      </c>
      <c r="B111" s="748" t="s">
        <v>1605</v>
      </c>
      <c r="C111" s="748" t="s">
        <v>1606</v>
      </c>
      <c r="D111" s="748" t="s">
        <v>1607</v>
      </c>
      <c r="E111" s="748" t="s">
        <v>1608</v>
      </c>
      <c r="F111" s="752"/>
      <c r="G111" s="752"/>
      <c r="H111" s="766">
        <v>0</v>
      </c>
      <c r="I111" s="752">
        <v>15</v>
      </c>
      <c r="J111" s="752">
        <v>6893.7000000000007</v>
      </c>
      <c r="K111" s="766">
        <v>1</v>
      </c>
      <c r="L111" s="752">
        <v>15</v>
      </c>
      <c r="M111" s="753">
        <v>6893.7000000000007</v>
      </c>
    </row>
    <row r="112" spans="1:13" ht="14.45" customHeight="1" x14ac:dyDescent="0.2">
      <c r="A112" s="747" t="s">
        <v>602</v>
      </c>
      <c r="B112" s="748" t="s">
        <v>1426</v>
      </c>
      <c r="C112" s="748" t="s">
        <v>1427</v>
      </c>
      <c r="D112" s="748" t="s">
        <v>1428</v>
      </c>
      <c r="E112" s="748" t="s">
        <v>1429</v>
      </c>
      <c r="F112" s="752">
        <v>30</v>
      </c>
      <c r="G112" s="752">
        <v>934.7</v>
      </c>
      <c r="H112" s="766">
        <v>1</v>
      </c>
      <c r="I112" s="752"/>
      <c r="J112" s="752"/>
      <c r="K112" s="766">
        <v>0</v>
      </c>
      <c r="L112" s="752">
        <v>30</v>
      </c>
      <c r="M112" s="753">
        <v>934.7</v>
      </c>
    </row>
    <row r="113" spans="1:13" ht="14.45" customHeight="1" x14ac:dyDescent="0.2">
      <c r="A113" s="747" t="s">
        <v>602</v>
      </c>
      <c r="B113" s="748" t="s">
        <v>1523</v>
      </c>
      <c r="C113" s="748" t="s">
        <v>1524</v>
      </c>
      <c r="D113" s="748" t="s">
        <v>1525</v>
      </c>
      <c r="E113" s="748" t="s">
        <v>1526</v>
      </c>
      <c r="F113" s="752"/>
      <c r="G113" s="752"/>
      <c r="H113" s="766">
        <v>0</v>
      </c>
      <c r="I113" s="752">
        <v>1</v>
      </c>
      <c r="J113" s="752">
        <v>2128.23</v>
      </c>
      <c r="K113" s="766">
        <v>1</v>
      </c>
      <c r="L113" s="752">
        <v>1</v>
      </c>
      <c r="M113" s="753">
        <v>2128.23</v>
      </c>
    </row>
    <row r="114" spans="1:13" ht="14.45" customHeight="1" x14ac:dyDescent="0.2">
      <c r="A114" s="747" t="s">
        <v>602</v>
      </c>
      <c r="B114" s="748" t="s">
        <v>1430</v>
      </c>
      <c r="C114" s="748" t="s">
        <v>1431</v>
      </c>
      <c r="D114" s="748" t="s">
        <v>1432</v>
      </c>
      <c r="E114" s="748" t="s">
        <v>1433</v>
      </c>
      <c r="F114" s="752"/>
      <c r="G114" s="752"/>
      <c r="H114" s="766">
        <v>0</v>
      </c>
      <c r="I114" s="752">
        <v>6</v>
      </c>
      <c r="J114" s="752">
        <v>924</v>
      </c>
      <c r="K114" s="766">
        <v>1</v>
      </c>
      <c r="L114" s="752">
        <v>6</v>
      </c>
      <c r="M114" s="753">
        <v>924</v>
      </c>
    </row>
    <row r="115" spans="1:13" ht="14.45" customHeight="1" x14ac:dyDescent="0.2">
      <c r="A115" s="747" t="s">
        <v>602</v>
      </c>
      <c r="B115" s="748" t="s">
        <v>1430</v>
      </c>
      <c r="C115" s="748" t="s">
        <v>1434</v>
      </c>
      <c r="D115" s="748" t="s">
        <v>1432</v>
      </c>
      <c r="E115" s="748" t="s">
        <v>1435</v>
      </c>
      <c r="F115" s="752"/>
      <c r="G115" s="752"/>
      <c r="H115" s="766">
        <v>0</v>
      </c>
      <c r="I115" s="752">
        <v>14.799999999999999</v>
      </c>
      <c r="J115" s="752">
        <v>3890.9199999999992</v>
      </c>
      <c r="K115" s="766">
        <v>1</v>
      </c>
      <c r="L115" s="752">
        <v>14.799999999999999</v>
      </c>
      <c r="M115" s="753">
        <v>3890.9199999999992</v>
      </c>
    </row>
    <row r="116" spans="1:13" ht="14.45" customHeight="1" x14ac:dyDescent="0.2">
      <c r="A116" s="747" t="s">
        <v>602</v>
      </c>
      <c r="B116" s="748" t="s">
        <v>1527</v>
      </c>
      <c r="C116" s="748" t="s">
        <v>1609</v>
      </c>
      <c r="D116" s="748" t="s">
        <v>1529</v>
      </c>
      <c r="E116" s="748" t="s">
        <v>1610</v>
      </c>
      <c r="F116" s="752"/>
      <c r="G116" s="752"/>
      <c r="H116" s="766">
        <v>0</v>
      </c>
      <c r="I116" s="752">
        <v>40</v>
      </c>
      <c r="J116" s="752">
        <v>2115.1999999999998</v>
      </c>
      <c r="K116" s="766">
        <v>1</v>
      </c>
      <c r="L116" s="752">
        <v>40</v>
      </c>
      <c r="M116" s="753">
        <v>2115.1999999999998</v>
      </c>
    </row>
    <row r="117" spans="1:13" ht="14.45" customHeight="1" x14ac:dyDescent="0.2">
      <c r="A117" s="747" t="s">
        <v>602</v>
      </c>
      <c r="B117" s="748" t="s">
        <v>1436</v>
      </c>
      <c r="C117" s="748" t="s">
        <v>1437</v>
      </c>
      <c r="D117" s="748" t="s">
        <v>1438</v>
      </c>
      <c r="E117" s="748" t="s">
        <v>1439</v>
      </c>
      <c r="F117" s="752"/>
      <c r="G117" s="752"/>
      <c r="H117" s="766">
        <v>0</v>
      </c>
      <c r="I117" s="752">
        <v>8.5</v>
      </c>
      <c r="J117" s="752">
        <v>3152.9793333333332</v>
      </c>
      <c r="K117" s="766">
        <v>1</v>
      </c>
      <c r="L117" s="752">
        <v>8.5</v>
      </c>
      <c r="M117" s="753">
        <v>3152.9793333333332</v>
      </c>
    </row>
    <row r="118" spans="1:13" ht="14.45" customHeight="1" x14ac:dyDescent="0.2">
      <c r="A118" s="747" t="s">
        <v>602</v>
      </c>
      <c r="B118" s="748" t="s">
        <v>1611</v>
      </c>
      <c r="C118" s="748" t="s">
        <v>1612</v>
      </c>
      <c r="D118" s="748" t="s">
        <v>1282</v>
      </c>
      <c r="E118" s="748" t="s">
        <v>1613</v>
      </c>
      <c r="F118" s="752"/>
      <c r="G118" s="752"/>
      <c r="H118" s="766">
        <v>0</v>
      </c>
      <c r="I118" s="752">
        <v>1.3</v>
      </c>
      <c r="J118" s="752">
        <v>1455.2460000000001</v>
      </c>
      <c r="K118" s="766">
        <v>1</v>
      </c>
      <c r="L118" s="752">
        <v>1.3</v>
      </c>
      <c r="M118" s="753">
        <v>1455.2460000000001</v>
      </c>
    </row>
    <row r="119" spans="1:13" ht="14.45" customHeight="1" x14ac:dyDescent="0.2">
      <c r="A119" s="747" t="s">
        <v>602</v>
      </c>
      <c r="B119" s="748" t="s">
        <v>1614</v>
      </c>
      <c r="C119" s="748" t="s">
        <v>1615</v>
      </c>
      <c r="D119" s="748" t="s">
        <v>1616</v>
      </c>
      <c r="E119" s="748" t="s">
        <v>1617</v>
      </c>
      <c r="F119" s="752"/>
      <c r="G119" s="752"/>
      <c r="H119" s="766">
        <v>0</v>
      </c>
      <c r="I119" s="752">
        <v>5.5</v>
      </c>
      <c r="J119" s="752">
        <v>1050.7419723222501</v>
      </c>
      <c r="K119" s="766">
        <v>1</v>
      </c>
      <c r="L119" s="752">
        <v>5.5</v>
      </c>
      <c r="M119" s="753">
        <v>1050.7419723222501</v>
      </c>
    </row>
    <row r="120" spans="1:13" ht="14.45" customHeight="1" x14ac:dyDescent="0.2">
      <c r="A120" s="747" t="s">
        <v>602</v>
      </c>
      <c r="B120" s="748" t="s">
        <v>1614</v>
      </c>
      <c r="C120" s="748" t="s">
        <v>1618</v>
      </c>
      <c r="D120" s="748" t="s">
        <v>1616</v>
      </c>
      <c r="E120" s="748" t="s">
        <v>1619</v>
      </c>
      <c r="F120" s="752"/>
      <c r="G120" s="752"/>
      <c r="H120" s="766">
        <v>0</v>
      </c>
      <c r="I120" s="752">
        <v>1.2</v>
      </c>
      <c r="J120" s="752">
        <v>823.85</v>
      </c>
      <c r="K120" s="766">
        <v>1</v>
      </c>
      <c r="L120" s="752">
        <v>1.2</v>
      </c>
      <c r="M120" s="753">
        <v>823.85</v>
      </c>
    </row>
    <row r="121" spans="1:13" ht="14.45" customHeight="1" x14ac:dyDescent="0.2">
      <c r="A121" s="747" t="s">
        <v>602</v>
      </c>
      <c r="B121" s="748" t="s">
        <v>1614</v>
      </c>
      <c r="C121" s="748" t="s">
        <v>1620</v>
      </c>
      <c r="D121" s="748" t="s">
        <v>1621</v>
      </c>
      <c r="E121" s="748" t="s">
        <v>1622</v>
      </c>
      <c r="F121" s="752"/>
      <c r="G121" s="752"/>
      <c r="H121" s="766">
        <v>0</v>
      </c>
      <c r="I121" s="752">
        <v>1</v>
      </c>
      <c r="J121" s="752">
        <v>2113.7500000000005</v>
      </c>
      <c r="K121" s="766">
        <v>1</v>
      </c>
      <c r="L121" s="752">
        <v>1</v>
      </c>
      <c r="M121" s="753">
        <v>2113.7500000000005</v>
      </c>
    </row>
    <row r="122" spans="1:13" ht="14.45" customHeight="1" x14ac:dyDescent="0.2">
      <c r="A122" s="747" t="s">
        <v>602</v>
      </c>
      <c r="B122" s="748" t="s">
        <v>1623</v>
      </c>
      <c r="C122" s="748" t="s">
        <v>1624</v>
      </c>
      <c r="D122" s="748" t="s">
        <v>1625</v>
      </c>
      <c r="E122" s="748" t="s">
        <v>1626</v>
      </c>
      <c r="F122" s="752"/>
      <c r="G122" s="752"/>
      <c r="H122" s="766">
        <v>0</v>
      </c>
      <c r="I122" s="752">
        <v>3</v>
      </c>
      <c r="J122" s="752">
        <v>1539.3599999999997</v>
      </c>
      <c r="K122" s="766">
        <v>1</v>
      </c>
      <c r="L122" s="752">
        <v>3</v>
      </c>
      <c r="M122" s="753">
        <v>1539.3599999999997</v>
      </c>
    </row>
    <row r="123" spans="1:13" ht="14.45" customHeight="1" x14ac:dyDescent="0.2">
      <c r="A123" s="747" t="s">
        <v>602</v>
      </c>
      <c r="B123" s="748" t="s">
        <v>1627</v>
      </c>
      <c r="C123" s="748" t="s">
        <v>1628</v>
      </c>
      <c r="D123" s="748" t="s">
        <v>1193</v>
      </c>
      <c r="E123" s="748" t="s">
        <v>1194</v>
      </c>
      <c r="F123" s="752">
        <v>20</v>
      </c>
      <c r="G123" s="752">
        <v>1168.1999999999998</v>
      </c>
      <c r="H123" s="766">
        <v>1</v>
      </c>
      <c r="I123" s="752"/>
      <c r="J123" s="752"/>
      <c r="K123" s="766">
        <v>0</v>
      </c>
      <c r="L123" s="752">
        <v>20</v>
      </c>
      <c r="M123" s="753">
        <v>1168.1999999999998</v>
      </c>
    </row>
    <row r="124" spans="1:13" ht="14.45" customHeight="1" x14ac:dyDescent="0.2">
      <c r="A124" s="747" t="s">
        <v>602</v>
      </c>
      <c r="B124" s="748" t="s">
        <v>1629</v>
      </c>
      <c r="C124" s="748" t="s">
        <v>1630</v>
      </c>
      <c r="D124" s="748" t="s">
        <v>1631</v>
      </c>
      <c r="E124" s="748" t="s">
        <v>1632</v>
      </c>
      <c r="F124" s="752"/>
      <c r="G124" s="752"/>
      <c r="H124" s="766">
        <v>0</v>
      </c>
      <c r="I124" s="752">
        <v>100</v>
      </c>
      <c r="J124" s="752">
        <v>68537.2</v>
      </c>
      <c r="K124" s="766">
        <v>1</v>
      </c>
      <c r="L124" s="752">
        <v>100</v>
      </c>
      <c r="M124" s="753">
        <v>68537.2</v>
      </c>
    </row>
    <row r="125" spans="1:13" ht="14.45" customHeight="1" x14ac:dyDescent="0.2">
      <c r="A125" s="747" t="s">
        <v>602</v>
      </c>
      <c r="B125" s="748" t="s">
        <v>1633</v>
      </c>
      <c r="C125" s="748" t="s">
        <v>1634</v>
      </c>
      <c r="D125" s="748" t="s">
        <v>1159</v>
      </c>
      <c r="E125" s="748" t="s">
        <v>1635</v>
      </c>
      <c r="F125" s="752"/>
      <c r="G125" s="752"/>
      <c r="H125" s="766">
        <v>0</v>
      </c>
      <c r="I125" s="752">
        <v>37</v>
      </c>
      <c r="J125" s="752">
        <v>25891.8</v>
      </c>
      <c r="K125" s="766">
        <v>1</v>
      </c>
      <c r="L125" s="752">
        <v>37</v>
      </c>
      <c r="M125" s="753">
        <v>25891.8</v>
      </c>
    </row>
    <row r="126" spans="1:13" ht="14.45" customHeight="1" x14ac:dyDescent="0.2">
      <c r="A126" s="747" t="s">
        <v>602</v>
      </c>
      <c r="B126" s="748" t="s">
        <v>1445</v>
      </c>
      <c r="C126" s="748" t="s">
        <v>1446</v>
      </c>
      <c r="D126" s="748" t="s">
        <v>1447</v>
      </c>
      <c r="E126" s="748" t="s">
        <v>1448</v>
      </c>
      <c r="F126" s="752"/>
      <c r="G126" s="752"/>
      <c r="H126" s="766">
        <v>0</v>
      </c>
      <c r="I126" s="752">
        <v>34</v>
      </c>
      <c r="J126" s="752">
        <v>1476.28</v>
      </c>
      <c r="K126" s="766">
        <v>1</v>
      </c>
      <c r="L126" s="752">
        <v>34</v>
      </c>
      <c r="M126" s="753">
        <v>1476.28</v>
      </c>
    </row>
    <row r="127" spans="1:13" ht="14.45" customHeight="1" x14ac:dyDescent="0.2">
      <c r="A127" s="747" t="s">
        <v>602</v>
      </c>
      <c r="B127" s="748" t="s">
        <v>1449</v>
      </c>
      <c r="C127" s="748" t="s">
        <v>1451</v>
      </c>
      <c r="D127" s="748" t="s">
        <v>772</v>
      </c>
      <c r="E127" s="748" t="s">
        <v>774</v>
      </c>
      <c r="F127" s="752"/>
      <c r="G127" s="752"/>
      <c r="H127" s="766">
        <v>0</v>
      </c>
      <c r="I127" s="752">
        <v>9</v>
      </c>
      <c r="J127" s="752">
        <v>309.59999999999997</v>
      </c>
      <c r="K127" s="766">
        <v>1</v>
      </c>
      <c r="L127" s="752">
        <v>9</v>
      </c>
      <c r="M127" s="753">
        <v>309.59999999999997</v>
      </c>
    </row>
    <row r="128" spans="1:13" ht="14.45" customHeight="1" x14ac:dyDescent="0.2">
      <c r="A128" s="747" t="s">
        <v>602</v>
      </c>
      <c r="B128" s="748" t="s">
        <v>1449</v>
      </c>
      <c r="C128" s="748" t="s">
        <v>1452</v>
      </c>
      <c r="D128" s="748" t="s">
        <v>772</v>
      </c>
      <c r="E128" s="748" t="s">
        <v>1453</v>
      </c>
      <c r="F128" s="752"/>
      <c r="G128" s="752"/>
      <c r="H128" s="766">
        <v>0</v>
      </c>
      <c r="I128" s="752">
        <v>15</v>
      </c>
      <c r="J128" s="752">
        <v>759.60000000000014</v>
      </c>
      <c r="K128" s="766">
        <v>1</v>
      </c>
      <c r="L128" s="752">
        <v>15</v>
      </c>
      <c r="M128" s="753">
        <v>759.60000000000014</v>
      </c>
    </row>
    <row r="129" spans="1:13" ht="14.45" customHeight="1" x14ac:dyDescent="0.2">
      <c r="A129" s="747" t="s">
        <v>602</v>
      </c>
      <c r="B129" s="748" t="s">
        <v>1449</v>
      </c>
      <c r="C129" s="748" t="s">
        <v>1454</v>
      </c>
      <c r="D129" s="748" t="s">
        <v>772</v>
      </c>
      <c r="E129" s="748" t="s">
        <v>1455</v>
      </c>
      <c r="F129" s="752"/>
      <c r="G129" s="752"/>
      <c r="H129" s="766">
        <v>0</v>
      </c>
      <c r="I129" s="752">
        <v>9</v>
      </c>
      <c r="J129" s="752">
        <v>455.76</v>
      </c>
      <c r="K129" s="766">
        <v>1</v>
      </c>
      <c r="L129" s="752">
        <v>9</v>
      </c>
      <c r="M129" s="753">
        <v>455.76</v>
      </c>
    </row>
    <row r="130" spans="1:13" ht="14.45" customHeight="1" x14ac:dyDescent="0.2">
      <c r="A130" s="747" t="s">
        <v>602</v>
      </c>
      <c r="B130" s="748" t="s">
        <v>1456</v>
      </c>
      <c r="C130" s="748" t="s">
        <v>1457</v>
      </c>
      <c r="D130" s="748" t="s">
        <v>1458</v>
      </c>
      <c r="E130" s="748" t="s">
        <v>1459</v>
      </c>
      <c r="F130" s="752"/>
      <c r="G130" s="752"/>
      <c r="H130" s="766">
        <v>0</v>
      </c>
      <c r="I130" s="752">
        <v>20</v>
      </c>
      <c r="J130" s="752">
        <v>4510</v>
      </c>
      <c r="K130" s="766">
        <v>1</v>
      </c>
      <c r="L130" s="752">
        <v>20</v>
      </c>
      <c r="M130" s="753">
        <v>4510</v>
      </c>
    </row>
    <row r="131" spans="1:13" ht="14.45" customHeight="1" x14ac:dyDescent="0.2">
      <c r="A131" s="747" t="s">
        <v>602</v>
      </c>
      <c r="B131" s="748" t="s">
        <v>1460</v>
      </c>
      <c r="C131" s="748" t="s">
        <v>1636</v>
      </c>
      <c r="D131" s="748" t="s">
        <v>1034</v>
      </c>
      <c r="E131" s="748" t="s">
        <v>1637</v>
      </c>
      <c r="F131" s="752"/>
      <c r="G131" s="752"/>
      <c r="H131" s="766">
        <v>0</v>
      </c>
      <c r="I131" s="752">
        <v>28</v>
      </c>
      <c r="J131" s="752">
        <v>14090.640000000003</v>
      </c>
      <c r="K131" s="766">
        <v>1</v>
      </c>
      <c r="L131" s="752">
        <v>28</v>
      </c>
      <c r="M131" s="753">
        <v>14090.640000000003</v>
      </c>
    </row>
    <row r="132" spans="1:13" ht="14.45" customHeight="1" x14ac:dyDescent="0.2">
      <c r="A132" s="747" t="s">
        <v>602</v>
      </c>
      <c r="B132" s="748" t="s">
        <v>1460</v>
      </c>
      <c r="C132" s="748" t="s">
        <v>1461</v>
      </c>
      <c r="D132" s="748" t="s">
        <v>1462</v>
      </c>
      <c r="E132" s="748" t="s">
        <v>1463</v>
      </c>
      <c r="F132" s="752"/>
      <c r="G132" s="752"/>
      <c r="H132" s="766">
        <v>0</v>
      </c>
      <c r="I132" s="752">
        <v>2</v>
      </c>
      <c r="J132" s="752">
        <v>474.52000000000004</v>
      </c>
      <c r="K132" s="766">
        <v>1</v>
      </c>
      <c r="L132" s="752">
        <v>2</v>
      </c>
      <c r="M132" s="753">
        <v>474.52000000000004</v>
      </c>
    </row>
    <row r="133" spans="1:13" ht="14.45" customHeight="1" x14ac:dyDescent="0.2">
      <c r="A133" s="747" t="s">
        <v>602</v>
      </c>
      <c r="B133" s="748" t="s">
        <v>1460</v>
      </c>
      <c r="C133" s="748" t="s">
        <v>1638</v>
      </c>
      <c r="D133" s="748" t="s">
        <v>1639</v>
      </c>
      <c r="E133" s="748" t="s">
        <v>1640</v>
      </c>
      <c r="F133" s="752"/>
      <c r="G133" s="752"/>
      <c r="H133" s="766">
        <v>0</v>
      </c>
      <c r="I133" s="752">
        <v>1</v>
      </c>
      <c r="J133" s="752">
        <v>125.39</v>
      </c>
      <c r="K133" s="766">
        <v>1</v>
      </c>
      <c r="L133" s="752">
        <v>1</v>
      </c>
      <c r="M133" s="753">
        <v>125.39</v>
      </c>
    </row>
    <row r="134" spans="1:13" ht="14.45" customHeight="1" x14ac:dyDescent="0.2">
      <c r="A134" s="747" t="s">
        <v>602</v>
      </c>
      <c r="B134" s="748" t="s">
        <v>1531</v>
      </c>
      <c r="C134" s="748" t="s">
        <v>1532</v>
      </c>
      <c r="D134" s="748" t="s">
        <v>1533</v>
      </c>
      <c r="E134" s="748" t="s">
        <v>1534</v>
      </c>
      <c r="F134" s="752"/>
      <c r="G134" s="752"/>
      <c r="H134" s="766">
        <v>0</v>
      </c>
      <c r="I134" s="752">
        <v>1</v>
      </c>
      <c r="J134" s="752">
        <v>723.3900000000001</v>
      </c>
      <c r="K134" s="766">
        <v>1</v>
      </c>
      <c r="L134" s="752">
        <v>1</v>
      </c>
      <c r="M134" s="753">
        <v>723.3900000000001</v>
      </c>
    </row>
    <row r="135" spans="1:13" ht="14.45" customHeight="1" x14ac:dyDescent="0.2">
      <c r="A135" s="747" t="s">
        <v>602</v>
      </c>
      <c r="B135" s="748" t="s">
        <v>1641</v>
      </c>
      <c r="C135" s="748" t="s">
        <v>1642</v>
      </c>
      <c r="D135" s="748" t="s">
        <v>1643</v>
      </c>
      <c r="E135" s="748" t="s">
        <v>1644</v>
      </c>
      <c r="F135" s="752"/>
      <c r="G135" s="752"/>
      <c r="H135" s="766">
        <v>0</v>
      </c>
      <c r="I135" s="752">
        <v>1</v>
      </c>
      <c r="J135" s="752">
        <v>47.19</v>
      </c>
      <c r="K135" s="766">
        <v>1</v>
      </c>
      <c r="L135" s="752">
        <v>1</v>
      </c>
      <c r="M135" s="753">
        <v>47.19</v>
      </c>
    </row>
    <row r="136" spans="1:13" ht="14.45" customHeight="1" x14ac:dyDescent="0.2">
      <c r="A136" s="747" t="s">
        <v>602</v>
      </c>
      <c r="B136" s="748" t="s">
        <v>1464</v>
      </c>
      <c r="C136" s="748" t="s">
        <v>1465</v>
      </c>
      <c r="D136" s="748" t="s">
        <v>1466</v>
      </c>
      <c r="E136" s="748" t="s">
        <v>1467</v>
      </c>
      <c r="F136" s="752"/>
      <c r="G136" s="752"/>
      <c r="H136" s="766">
        <v>0</v>
      </c>
      <c r="I136" s="752">
        <v>5</v>
      </c>
      <c r="J136" s="752">
        <v>45.6</v>
      </c>
      <c r="K136" s="766">
        <v>1</v>
      </c>
      <c r="L136" s="752">
        <v>5</v>
      </c>
      <c r="M136" s="753">
        <v>45.6</v>
      </c>
    </row>
    <row r="137" spans="1:13" ht="14.45" customHeight="1" x14ac:dyDescent="0.2">
      <c r="A137" s="747" t="s">
        <v>602</v>
      </c>
      <c r="B137" s="748" t="s">
        <v>1645</v>
      </c>
      <c r="C137" s="748" t="s">
        <v>1646</v>
      </c>
      <c r="D137" s="748" t="s">
        <v>1647</v>
      </c>
      <c r="E137" s="748" t="s">
        <v>1648</v>
      </c>
      <c r="F137" s="752"/>
      <c r="G137" s="752"/>
      <c r="H137" s="766">
        <v>0</v>
      </c>
      <c r="I137" s="752">
        <v>75</v>
      </c>
      <c r="J137" s="752">
        <v>7153.6</v>
      </c>
      <c r="K137" s="766">
        <v>1</v>
      </c>
      <c r="L137" s="752">
        <v>75</v>
      </c>
      <c r="M137" s="753">
        <v>7153.6</v>
      </c>
    </row>
    <row r="138" spans="1:13" ht="14.45" customHeight="1" x14ac:dyDescent="0.2">
      <c r="A138" s="747" t="s">
        <v>602</v>
      </c>
      <c r="B138" s="748" t="s">
        <v>1468</v>
      </c>
      <c r="C138" s="748" t="s">
        <v>1469</v>
      </c>
      <c r="D138" s="748" t="s">
        <v>825</v>
      </c>
      <c r="E138" s="748" t="s">
        <v>1470</v>
      </c>
      <c r="F138" s="752"/>
      <c r="G138" s="752"/>
      <c r="H138" s="766">
        <v>0</v>
      </c>
      <c r="I138" s="752">
        <v>7</v>
      </c>
      <c r="J138" s="752">
        <v>321.95999999999998</v>
      </c>
      <c r="K138" s="766">
        <v>1</v>
      </c>
      <c r="L138" s="752">
        <v>7</v>
      </c>
      <c r="M138" s="753">
        <v>321.95999999999998</v>
      </c>
    </row>
    <row r="139" spans="1:13" ht="14.45" customHeight="1" thickBot="1" x14ac:dyDescent="0.25">
      <c r="A139" s="754" t="s">
        <v>602</v>
      </c>
      <c r="B139" s="755" t="s">
        <v>1649</v>
      </c>
      <c r="C139" s="755" t="s">
        <v>1650</v>
      </c>
      <c r="D139" s="755" t="s">
        <v>1132</v>
      </c>
      <c r="E139" s="755" t="s">
        <v>1133</v>
      </c>
      <c r="F139" s="759">
        <v>4</v>
      </c>
      <c r="G139" s="759">
        <v>453.66</v>
      </c>
      <c r="H139" s="767">
        <v>1</v>
      </c>
      <c r="I139" s="759"/>
      <c r="J139" s="759"/>
      <c r="K139" s="767">
        <v>0</v>
      </c>
      <c r="L139" s="759">
        <v>4</v>
      </c>
      <c r="M139" s="760">
        <v>453.66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5CBE0950-5F98-4E10-851D-1F4C8FE826B2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5" customHeight="1" thickBot="1" x14ac:dyDescent="0.25">
      <c r="A2" s="371" t="s">
        <v>328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2295</v>
      </c>
      <c r="C3" s="396">
        <f>SUM(C6:C1048576)</f>
        <v>648</v>
      </c>
      <c r="D3" s="396">
        <f>SUM(D6:D1048576)</f>
        <v>1088</v>
      </c>
      <c r="E3" s="397">
        <f>SUM(E6:E1048576)</f>
        <v>0</v>
      </c>
      <c r="F3" s="394">
        <f>IF(SUM($B3:$E3)=0,"",B3/SUM($B3:$E3))</f>
        <v>0.56933763334160259</v>
      </c>
      <c r="G3" s="392">
        <f t="shared" ref="G3:I3" si="0">IF(SUM($B3:$E3)=0,"",C3/SUM($B3:$E3))</f>
        <v>0.16075415529645248</v>
      </c>
      <c r="H3" s="392">
        <f t="shared" si="0"/>
        <v>0.26990821136194493</v>
      </c>
      <c r="I3" s="393">
        <f t="shared" si="0"/>
        <v>0</v>
      </c>
      <c r="J3" s="396">
        <f>SUM(J6:J1048576)</f>
        <v>305</v>
      </c>
      <c r="K3" s="396">
        <f>SUM(K6:K1048576)</f>
        <v>303</v>
      </c>
      <c r="L3" s="396">
        <f>SUM(L6:L1048576)</f>
        <v>1088</v>
      </c>
      <c r="M3" s="397">
        <f>SUM(M6:M1048576)</f>
        <v>0</v>
      </c>
      <c r="N3" s="394">
        <f>IF(SUM($J3:$M3)=0,"",J3/SUM($J3:$M3))</f>
        <v>0.17983490566037735</v>
      </c>
      <c r="O3" s="392">
        <f t="shared" ref="O3:Q3" si="1">IF(SUM($J3:$M3)=0,"",K3/SUM($J3:$M3))</f>
        <v>0.1786556603773585</v>
      </c>
      <c r="P3" s="392">
        <f t="shared" si="1"/>
        <v>0.64150943396226412</v>
      </c>
      <c r="Q3" s="393">
        <f t="shared" si="1"/>
        <v>0</v>
      </c>
    </row>
    <row r="4" spans="1:17" ht="14.45" customHeight="1" thickBot="1" x14ac:dyDescent="0.2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5" customHeight="1" thickBot="1" x14ac:dyDescent="0.2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5" customHeight="1" x14ac:dyDescent="0.2">
      <c r="A6" s="791" t="s">
        <v>1652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5" customHeight="1" x14ac:dyDescent="0.2">
      <c r="A7" s="792" t="s">
        <v>1320</v>
      </c>
      <c r="B7" s="798">
        <v>416</v>
      </c>
      <c r="C7" s="752">
        <v>220</v>
      </c>
      <c r="D7" s="752">
        <v>440</v>
      </c>
      <c r="E7" s="753"/>
      <c r="F7" s="795">
        <v>0.38661710037174724</v>
      </c>
      <c r="G7" s="766">
        <v>0.20446096654275092</v>
      </c>
      <c r="H7" s="766">
        <v>0.40892193308550184</v>
      </c>
      <c r="I7" s="801">
        <v>0</v>
      </c>
      <c r="J7" s="798">
        <v>59</v>
      </c>
      <c r="K7" s="752">
        <v>102</v>
      </c>
      <c r="L7" s="752">
        <v>440</v>
      </c>
      <c r="M7" s="753"/>
      <c r="N7" s="795">
        <v>9.8169717138103157E-2</v>
      </c>
      <c r="O7" s="766">
        <v>0.16971713810316139</v>
      </c>
      <c r="P7" s="766">
        <v>0.73211314475873546</v>
      </c>
      <c r="Q7" s="789">
        <v>0</v>
      </c>
    </row>
    <row r="8" spans="1:17" ht="14.45" customHeight="1" x14ac:dyDescent="0.2">
      <c r="A8" s="792" t="s">
        <v>1319</v>
      </c>
      <c r="B8" s="798">
        <v>286</v>
      </c>
      <c r="C8" s="752">
        <v>191</v>
      </c>
      <c r="D8" s="752">
        <v>299</v>
      </c>
      <c r="E8" s="753"/>
      <c r="F8" s="795">
        <v>0.36855670103092786</v>
      </c>
      <c r="G8" s="766">
        <v>0.24613402061855671</v>
      </c>
      <c r="H8" s="766">
        <v>0.38530927835051548</v>
      </c>
      <c r="I8" s="801">
        <v>0</v>
      </c>
      <c r="J8" s="798">
        <v>54</v>
      </c>
      <c r="K8" s="752">
        <v>88</v>
      </c>
      <c r="L8" s="752">
        <v>299</v>
      </c>
      <c r="M8" s="753"/>
      <c r="N8" s="795">
        <v>0.12244897959183673</v>
      </c>
      <c r="O8" s="766">
        <v>0.19954648526077098</v>
      </c>
      <c r="P8" s="766">
        <v>0.67800453514739234</v>
      </c>
      <c r="Q8" s="789">
        <v>0</v>
      </c>
    </row>
    <row r="9" spans="1:17" ht="14.45" customHeight="1" x14ac:dyDescent="0.2">
      <c r="A9" s="792" t="s">
        <v>1321</v>
      </c>
      <c r="B9" s="798">
        <v>31</v>
      </c>
      <c r="C9" s="752">
        <v>3</v>
      </c>
      <c r="D9" s="752"/>
      <c r="E9" s="753"/>
      <c r="F9" s="795">
        <v>0.91176470588235292</v>
      </c>
      <c r="G9" s="766">
        <v>8.8235294117647065E-2</v>
      </c>
      <c r="H9" s="766">
        <v>0</v>
      </c>
      <c r="I9" s="801">
        <v>0</v>
      </c>
      <c r="J9" s="798">
        <v>9</v>
      </c>
      <c r="K9" s="752">
        <v>2</v>
      </c>
      <c r="L9" s="752"/>
      <c r="M9" s="753"/>
      <c r="N9" s="795">
        <v>0.81818181818181823</v>
      </c>
      <c r="O9" s="766">
        <v>0.18181818181818182</v>
      </c>
      <c r="P9" s="766">
        <v>0</v>
      </c>
      <c r="Q9" s="789">
        <v>0</v>
      </c>
    </row>
    <row r="10" spans="1:17" ht="14.45" customHeight="1" x14ac:dyDescent="0.2">
      <c r="A10" s="792" t="s">
        <v>1653</v>
      </c>
      <c r="B10" s="798">
        <v>812</v>
      </c>
      <c r="C10" s="752">
        <v>225</v>
      </c>
      <c r="D10" s="752">
        <v>349</v>
      </c>
      <c r="E10" s="753"/>
      <c r="F10" s="795">
        <v>0.58585858585858586</v>
      </c>
      <c r="G10" s="766">
        <v>0.16233766233766234</v>
      </c>
      <c r="H10" s="766">
        <v>0.25180375180375181</v>
      </c>
      <c r="I10" s="801">
        <v>0</v>
      </c>
      <c r="J10" s="798">
        <v>91</v>
      </c>
      <c r="K10" s="752">
        <v>106</v>
      </c>
      <c r="L10" s="752">
        <v>349</v>
      </c>
      <c r="M10" s="753"/>
      <c r="N10" s="795">
        <v>0.16666666666666666</v>
      </c>
      <c r="O10" s="766">
        <v>0.19413919413919414</v>
      </c>
      <c r="P10" s="766">
        <v>0.63919413919413914</v>
      </c>
      <c r="Q10" s="789">
        <v>0</v>
      </c>
    </row>
    <row r="11" spans="1:17" ht="14.45" customHeight="1" thickBot="1" x14ac:dyDescent="0.25">
      <c r="A11" s="793" t="s">
        <v>1654</v>
      </c>
      <c r="B11" s="799">
        <v>750</v>
      </c>
      <c r="C11" s="759">
        <v>9</v>
      </c>
      <c r="D11" s="759"/>
      <c r="E11" s="760"/>
      <c r="F11" s="796">
        <v>0.98814229249011853</v>
      </c>
      <c r="G11" s="767">
        <v>1.1857707509881422E-2</v>
      </c>
      <c r="H11" s="767">
        <v>0</v>
      </c>
      <c r="I11" s="802">
        <v>0</v>
      </c>
      <c r="J11" s="799">
        <v>92</v>
      </c>
      <c r="K11" s="759">
        <v>5</v>
      </c>
      <c r="L11" s="759"/>
      <c r="M11" s="760"/>
      <c r="N11" s="796">
        <v>0.94845360824742264</v>
      </c>
      <c r="O11" s="767">
        <v>5.1546391752577317E-2</v>
      </c>
      <c r="P11" s="767">
        <v>0</v>
      </c>
      <c r="Q11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EB41CB8D-ABF7-4289-9BE9-6B5D7295FDE2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2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5" customHeight="1" thickBot="1" x14ac:dyDescent="0.2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29">
        <v>6</v>
      </c>
      <c r="B5" s="730" t="s">
        <v>1655</v>
      </c>
      <c r="C5" s="733">
        <v>459237.11000000004</v>
      </c>
      <c r="D5" s="733">
        <v>445</v>
      </c>
      <c r="E5" s="733">
        <v>379072.63000000006</v>
      </c>
      <c r="F5" s="803">
        <v>0.82543989095306347</v>
      </c>
      <c r="G5" s="733">
        <v>335</v>
      </c>
      <c r="H5" s="803">
        <v>0.7528089887640449</v>
      </c>
      <c r="I5" s="733">
        <v>80164.479999999996</v>
      </c>
      <c r="J5" s="803">
        <v>0.17456010904693653</v>
      </c>
      <c r="K5" s="733">
        <v>110</v>
      </c>
      <c r="L5" s="803">
        <v>0.24719101123595505</v>
      </c>
      <c r="M5" s="733" t="s">
        <v>73</v>
      </c>
      <c r="N5" s="270"/>
    </row>
    <row r="6" spans="1:14" ht="14.45" customHeight="1" x14ac:dyDescent="0.2">
      <c r="A6" s="729">
        <v>6</v>
      </c>
      <c r="B6" s="730" t="s">
        <v>1656</v>
      </c>
      <c r="C6" s="733">
        <v>29943.9</v>
      </c>
      <c r="D6" s="733">
        <v>102</v>
      </c>
      <c r="E6" s="733">
        <v>14210.09</v>
      </c>
      <c r="F6" s="803">
        <v>0.47455708842201583</v>
      </c>
      <c r="G6" s="733">
        <v>48</v>
      </c>
      <c r="H6" s="803">
        <v>0.47058823529411764</v>
      </c>
      <c r="I6" s="733">
        <v>15733.810000000001</v>
      </c>
      <c r="J6" s="803">
        <v>0.52544291157798417</v>
      </c>
      <c r="K6" s="733">
        <v>54</v>
      </c>
      <c r="L6" s="803">
        <v>0.52941176470588236</v>
      </c>
      <c r="M6" s="733" t="s">
        <v>1</v>
      </c>
      <c r="N6" s="270"/>
    </row>
    <row r="7" spans="1:14" ht="14.45" customHeight="1" x14ac:dyDescent="0.2">
      <c r="A7" s="729">
        <v>6</v>
      </c>
      <c r="B7" s="730" t="s">
        <v>1657</v>
      </c>
      <c r="C7" s="733">
        <v>429293.21</v>
      </c>
      <c r="D7" s="733">
        <v>343</v>
      </c>
      <c r="E7" s="733">
        <v>364862.54000000004</v>
      </c>
      <c r="F7" s="803">
        <v>0.84991453743235312</v>
      </c>
      <c r="G7" s="733">
        <v>287</v>
      </c>
      <c r="H7" s="803">
        <v>0.83673469387755106</v>
      </c>
      <c r="I7" s="733">
        <v>64430.67</v>
      </c>
      <c r="J7" s="803">
        <v>0.15008546256764693</v>
      </c>
      <c r="K7" s="733">
        <v>56</v>
      </c>
      <c r="L7" s="803">
        <v>0.16326530612244897</v>
      </c>
      <c r="M7" s="733" t="s">
        <v>1</v>
      </c>
      <c r="N7" s="270"/>
    </row>
    <row r="8" spans="1:14" ht="14.45" customHeight="1" x14ac:dyDescent="0.2">
      <c r="A8" s="729" t="s">
        <v>1658</v>
      </c>
      <c r="B8" s="730" t="s">
        <v>3</v>
      </c>
      <c r="C8" s="733">
        <v>459237.11000000004</v>
      </c>
      <c r="D8" s="733">
        <v>445</v>
      </c>
      <c r="E8" s="733">
        <v>379072.63000000006</v>
      </c>
      <c r="F8" s="803">
        <v>0.82543989095306347</v>
      </c>
      <c r="G8" s="733">
        <v>335</v>
      </c>
      <c r="H8" s="803">
        <v>0.7528089887640449</v>
      </c>
      <c r="I8" s="733">
        <v>80164.479999999996</v>
      </c>
      <c r="J8" s="803">
        <v>0.17456010904693653</v>
      </c>
      <c r="K8" s="733">
        <v>110</v>
      </c>
      <c r="L8" s="803">
        <v>0.24719101123595505</v>
      </c>
      <c r="M8" s="733" t="s">
        <v>590</v>
      </c>
      <c r="N8" s="270"/>
    </row>
    <row r="10" spans="1:14" ht="14.45" customHeight="1" x14ac:dyDescent="0.2">
      <c r="A10" s="729">
        <v>6</v>
      </c>
      <c r="B10" s="730" t="s">
        <v>1655</v>
      </c>
      <c r="C10" s="733" t="s">
        <v>579</v>
      </c>
      <c r="D10" s="733" t="s">
        <v>579</v>
      </c>
      <c r="E10" s="733" t="s">
        <v>579</v>
      </c>
      <c r="F10" s="803" t="s">
        <v>579</v>
      </c>
      <c r="G10" s="733" t="s">
        <v>579</v>
      </c>
      <c r="H10" s="803" t="s">
        <v>579</v>
      </c>
      <c r="I10" s="733" t="s">
        <v>579</v>
      </c>
      <c r="J10" s="803" t="s">
        <v>579</v>
      </c>
      <c r="K10" s="733" t="s">
        <v>579</v>
      </c>
      <c r="L10" s="803" t="s">
        <v>579</v>
      </c>
      <c r="M10" s="733" t="s">
        <v>73</v>
      </c>
      <c r="N10" s="270"/>
    </row>
    <row r="11" spans="1:14" ht="14.45" customHeight="1" x14ac:dyDescent="0.2">
      <c r="A11" s="729" t="s">
        <v>1659</v>
      </c>
      <c r="B11" s="730" t="s">
        <v>1656</v>
      </c>
      <c r="C11" s="733">
        <v>490.89</v>
      </c>
      <c r="D11" s="733">
        <v>1</v>
      </c>
      <c r="E11" s="733">
        <v>490.89</v>
      </c>
      <c r="F11" s="803">
        <v>1</v>
      </c>
      <c r="G11" s="733">
        <v>1</v>
      </c>
      <c r="H11" s="803">
        <v>1</v>
      </c>
      <c r="I11" s="733" t="s">
        <v>579</v>
      </c>
      <c r="J11" s="803">
        <v>0</v>
      </c>
      <c r="K11" s="733" t="s">
        <v>579</v>
      </c>
      <c r="L11" s="803">
        <v>0</v>
      </c>
      <c r="M11" s="733" t="s">
        <v>1</v>
      </c>
      <c r="N11" s="270"/>
    </row>
    <row r="12" spans="1:14" ht="14.45" customHeight="1" x14ac:dyDescent="0.2">
      <c r="A12" s="729" t="s">
        <v>1659</v>
      </c>
      <c r="B12" s="730" t="s">
        <v>1657</v>
      </c>
      <c r="C12" s="733">
        <v>1978.94</v>
      </c>
      <c r="D12" s="733">
        <v>1</v>
      </c>
      <c r="E12" s="733">
        <v>1978.94</v>
      </c>
      <c r="F12" s="803">
        <v>1</v>
      </c>
      <c r="G12" s="733">
        <v>1</v>
      </c>
      <c r="H12" s="803">
        <v>1</v>
      </c>
      <c r="I12" s="733" t="s">
        <v>579</v>
      </c>
      <c r="J12" s="803">
        <v>0</v>
      </c>
      <c r="K12" s="733" t="s">
        <v>579</v>
      </c>
      <c r="L12" s="803">
        <v>0</v>
      </c>
      <c r="M12" s="733" t="s">
        <v>1</v>
      </c>
      <c r="N12" s="270"/>
    </row>
    <row r="13" spans="1:14" ht="14.45" customHeight="1" x14ac:dyDescent="0.2">
      <c r="A13" s="729" t="s">
        <v>1659</v>
      </c>
      <c r="B13" s="730" t="s">
        <v>1660</v>
      </c>
      <c r="C13" s="733">
        <v>2469.83</v>
      </c>
      <c r="D13" s="733">
        <v>2</v>
      </c>
      <c r="E13" s="733">
        <v>2469.83</v>
      </c>
      <c r="F13" s="803">
        <v>1</v>
      </c>
      <c r="G13" s="733">
        <v>2</v>
      </c>
      <c r="H13" s="803">
        <v>1</v>
      </c>
      <c r="I13" s="733" t="s">
        <v>579</v>
      </c>
      <c r="J13" s="803">
        <v>0</v>
      </c>
      <c r="K13" s="733" t="s">
        <v>579</v>
      </c>
      <c r="L13" s="803">
        <v>0</v>
      </c>
      <c r="M13" s="733" t="s">
        <v>594</v>
      </c>
      <c r="N13" s="270"/>
    </row>
    <row r="14" spans="1:14" ht="14.45" customHeight="1" x14ac:dyDescent="0.2">
      <c r="A14" s="729" t="s">
        <v>579</v>
      </c>
      <c r="B14" s="730" t="s">
        <v>579</v>
      </c>
      <c r="C14" s="733" t="s">
        <v>579</v>
      </c>
      <c r="D14" s="733" t="s">
        <v>579</v>
      </c>
      <c r="E14" s="733" t="s">
        <v>579</v>
      </c>
      <c r="F14" s="803" t="s">
        <v>579</v>
      </c>
      <c r="G14" s="733" t="s">
        <v>579</v>
      </c>
      <c r="H14" s="803" t="s">
        <v>579</v>
      </c>
      <c r="I14" s="733" t="s">
        <v>579</v>
      </c>
      <c r="J14" s="803" t="s">
        <v>579</v>
      </c>
      <c r="K14" s="733" t="s">
        <v>579</v>
      </c>
      <c r="L14" s="803" t="s">
        <v>579</v>
      </c>
      <c r="M14" s="733" t="s">
        <v>595</v>
      </c>
      <c r="N14" s="270"/>
    </row>
    <row r="15" spans="1:14" ht="14.45" customHeight="1" x14ac:dyDescent="0.2">
      <c r="A15" s="729" t="s">
        <v>1661</v>
      </c>
      <c r="B15" s="730" t="s">
        <v>1656</v>
      </c>
      <c r="C15" s="733">
        <v>29453.010000000002</v>
      </c>
      <c r="D15" s="733">
        <v>101</v>
      </c>
      <c r="E15" s="733">
        <v>13719.2</v>
      </c>
      <c r="F15" s="803">
        <v>0.46579959060211501</v>
      </c>
      <c r="G15" s="733">
        <v>47</v>
      </c>
      <c r="H15" s="803">
        <v>0.46534653465346537</v>
      </c>
      <c r="I15" s="733">
        <v>15733.810000000001</v>
      </c>
      <c r="J15" s="803">
        <v>0.53420040939788493</v>
      </c>
      <c r="K15" s="733">
        <v>54</v>
      </c>
      <c r="L15" s="803">
        <v>0.53465346534653468</v>
      </c>
      <c r="M15" s="733" t="s">
        <v>1</v>
      </c>
      <c r="N15" s="270"/>
    </row>
    <row r="16" spans="1:14" ht="14.45" customHeight="1" x14ac:dyDescent="0.2">
      <c r="A16" s="729" t="s">
        <v>1661</v>
      </c>
      <c r="B16" s="730" t="s">
        <v>1657</v>
      </c>
      <c r="C16" s="733">
        <v>427314.27</v>
      </c>
      <c r="D16" s="733">
        <v>342</v>
      </c>
      <c r="E16" s="733">
        <v>362883.60000000003</v>
      </c>
      <c r="F16" s="803">
        <v>0.84921947493117889</v>
      </c>
      <c r="G16" s="733">
        <v>286</v>
      </c>
      <c r="H16" s="803">
        <v>0.83625730994152048</v>
      </c>
      <c r="I16" s="733">
        <v>64430.67</v>
      </c>
      <c r="J16" s="803">
        <v>0.15078052506882111</v>
      </c>
      <c r="K16" s="733">
        <v>56</v>
      </c>
      <c r="L16" s="803">
        <v>0.16374269005847952</v>
      </c>
      <c r="M16" s="733" t="s">
        <v>1</v>
      </c>
      <c r="N16" s="270"/>
    </row>
    <row r="17" spans="1:14" ht="14.45" customHeight="1" x14ac:dyDescent="0.2">
      <c r="A17" s="729" t="s">
        <v>1661</v>
      </c>
      <c r="B17" s="730" t="s">
        <v>1662</v>
      </c>
      <c r="C17" s="733">
        <v>456767.28</v>
      </c>
      <c r="D17" s="733">
        <v>443</v>
      </c>
      <c r="E17" s="733">
        <v>376602.80000000005</v>
      </c>
      <c r="F17" s="803">
        <v>0.82449601030967024</v>
      </c>
      <c r="G17" s="733">
        <v>333</v>
      </c>
      <c r="H17" s="803">
        <v>0.75169300225733637</v>
      </c>
      <c r="I17" s="733">
        <v>80164.479999999996</v>
      </c>
      <c r="J17" s="803">
        <v>0.17550398969032982</v>
      </c>
      <c r="K17" s="733">
        <v>110</v>
      </c>
      <c r="L17" s="803">
        <v>0.24830699774266365</v>
      </c>
      <c r="M17" s="733" t="s">
        <v>594</v>
      </c>
      <c r="N17" s="270"/>
    </row>
    <row r="18" spans="1:14" ht="14.45" customHeight="1" x14ac:dyDescent="0.2">
      <c r="A18" s="729" t="s">
        <v>579</v>
      </c>
      <c r="B18" s="730" t="s">
        <v>579</v>
      </c>
      <c r="C18" s="733" t="s">
        <v>579</v>
      </c>
      <c r="D18" s="733" t="s">
        <v>579</v>
      </c>
      <c r="E18" s="733" t="s">
        <v>579</v>
      </c>
      <c r="F18" s="803" t="s">
        <v>579</v>
      </c>
      <c r="G18" s="733" t="s">
        <v>579</v>
      </c>
      <c r="H18" s="803" t="s">
        <v>579</v>
      </c>
      <c r="I18" s="733" t="s">
        <v>579</v>
      </c>
      <c r="J18" s="803" t="s">
        <v>579</v>
      </c>
      <c r="K18" s="733" t="s">
        <v>579</v>
      </c>
      <c r="L18" s="803" t="s">
        <v>579</v>
      </c>
      <c r="M18" s="733" t="s">
        <v>595</v>
      </c>
      <c r="N18" s="270"/>
    </row>
    <row r="19" spans="1:14" ht="14.45" customHeight="1" x14ac:dyDescent="0.2">
      <c r="A19" s="729" t="s">
        <v>1658</v>
      </c>
      <c r="B19" s="730" t="s">
        <v>1663</v>
      </c>
      <c r="C19" s="733">
        <v>459237.11000000004</v>
      </c>
      <c r="D19" s="733">
        <v>445</v>
      </c>
      <c r="E19" s="733">
        <v>379072.63000000006</v>
      </c>
      <c r="F19" s="803">
        <v>0.82543989095306347</v>
      </c>
      <c r="G19" s="733">
        <v>335</v>
      </c>
      <c r="H19" s="803">
        <v>0.7528089887640449</v>
      </c>
      <c r="I19" s="733">
        <v>80164.479999999996</v>
      </c>
      <c r="J19" s="803">
        <v>0.17456010904693653</v>
      </c>
      <c r="K19" s="733">
        <v>110</v>
      </c>
      <c r="L19" s="803">
        <v>0.24719101123595505</v>
      </c>
      <c r="M19" s="733" t="s">
        <v>590</v>
      </c>
      <c r="N19" s="270"/>
    </row>
    <row r="20" spans="1:14" ht="14.45" customHeight="1" x14ac:dyDescent="0.2">
      <c r="A20" s="804" t="s">
        <v>301</v>
      </c>
    </row>
    <row r="21" spans="1:14" ht="14.45" customHeight="1" x14ac:dyDescent="0.2">
      <c r="A21" s="805" t="s">
        <v>1664</v>
      </c>
    </row>
    <row r="22" spans="1:14" ht="14.45" customHeight="1" x14ac:dyDescent="0.2">
      <c r="A22" s="804" t="s">
        <v>1665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20:F1048576">
    <cfRule type="cellIs" dxfId="56" priority="15" stopIfTrue="1" operator="lessThan">
      <formula>0.6</formula>
    </cfRule>
  </conditionalFormatting>
  <conditionalFormatting sqref="B5:B8">
    <cfRule type="expression" dxfId="55" priority="10">
      <formula>AND(LEFT(M5,6)&lt;&gt;"mezera",M5&lt;&gt;"")</formula>
    </cfRule>
  </conditionalFormatting>
  <conditionalFormatting sqref="A5:A8">
    <cfRule type="expression" dxfId="54" priority="8">
      <formula>AND(M5&lt;&gt;"",M5&lt;&gt;"mezeraKL")</formula>
    </cfRule>
  </conditionalFormatting>
  <conditionalFormatting sqref="F5:F8">
    <cfRule type="cellIs" dxfId="53" priority="7" operator="lessThan">
      <formula>0.6</formula>
    </cfRule>
  </conditionalFormatting>
  <conditionalFormatting sqref="B5:L8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8">
    <cfRule type="expression" dxfId="50" priority="12">
      <formula>$M5&lt;&gt;""</formula>
    </cfRule>
  </conditionalFormatting>
  <conditionalFormatting sqref="B10:B19">
    <cfRule type="expression" dxfId="49" priority="4">
      <formula>AND(LEFT(M10,6)&lt;&gt;"mezera",M10&lt;&gt;"")</formula>
    </cfRule>
  </conditionalFormatting>
  <conditionalFormatting sqref="A10:A19">
    <cfRule type="expression" dxfId="48" priority="2">
      <formula>AND(M10&lt;&gt;"",M10&lt;&gt;"mezeraKL")</formula>
    </cfRule>
  </conditionalFormatting>
  <conditionalFormatting sqref="F10:F19">
    <cfRule type="cellIs" dxfId="47" priority="1" operator="lessThan">
      <formula>0.6</formula>
    </cfRule>
  </conditionalFormatting>
  <conditionalFormatting sqref="B10:L19">
    <cfRule type="expression" dxfId="46" priority="3">
      <formula>OR($M10="KL",$M10="SumaKL")</formula>
    </cfRule>
    <cfRule type="expression" dxfId="45" priority="5">
      <formula>$M10="SumaNS"</formula>
    </cfRule>
  </conditionalFormatting>
  <conditionalFormatting sqref="A10:L19">
    <cfRule type="expression" dxfId="44" priority="6">
      <formula>$M10&lt;&gt;""</formula>
    </cfRule>
  </conditionalFormatting>
  <hyperlinks>
    <hyperlink ref="A2" location="Obsah!A1" display="Zpět na Obsah  KL 01  1.-4.měsíc" xr:uid="{1AD8628A-513F-4A73-8FBD-DFC6B22CD082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5" customHeight="1" thickBot="1" x14ac:dyDescent="0.2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5" customHeight="1" thickBot="1" x14ac:dyDescent="0.2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5" customHeight="1" x14ac:dyDescent="0.2">
      <c r="A5" s="806" t="s">
        <v>1666</v>
      </c>
      <c r="B5" s="797">
        <v>29624.940000000002</v>
      </c>
      <c r="C5" s="741">
        <v>1</v>
      </c>
      <c r="D5" s="810">
        <v>37</v>
      </c>
      <c r="E5" s="813" t="s">
        <v>1666</v>
      </c>
      <c r="F5" s="797">
        <v>25634.97</v>
      </c>
      <c r="G5" s="765">
        <v>0.86531719557913023</v>
      </c>
      <c r="H5" s="745">
        <v>25</v>
      </c>
      <c r="I5" s="788">
        <v>0.67567567567567566</v>
      </c>
      <c r="J5" s="816">
        <v>3989.9700000000003</v>
      </c>
      <c r="K5" s="765">
        <v>0.13468280442086972</v>
      </c>
      <c r="L5" s="745">
        <v>12</v>
      </c>
      <c r="M5" s="788">
        <v>0.32432432432432434</v>
      </c>
    </row>
    <row r="6" spans="1:13" ht="14.45" customHeight="1" x14ac:dyDescent="0.2">
      <c r="A6" s="807" t="s">
        <v>1667</v>
      </c>
      <c r="B6" s="798">
        <v>30987.31</v>
      </c>
      <c r="C6" s="748">
        <v>1</v>
      </c>
      <c r="D6" s="811">
        <v>34</v>
      </c>
      <c r="E6" s="814" t="s">
        <v>1667</v>
      </c>
      <c r="F6" s="798">
        <v>22896.9</v>
      </c>
      <c r="G6" s="766">
        <v>0.73891215468525662</v>
      </c>
      <c r="H6" s="752">
        <v>23</v>
      </c>
      <c r="I6" s="789">
        <v>0.67647058823529416</v>
      </c>
      <c r="J6" s="817">
        <v>8090.41</v>
      </c>
      <c r="K6" s="766">
        <v>0.26108784531474333</v>
      </c>
      <c r="L6" s="752">
        <v>11</v>
      </c>
      <c r="M6" s="789">
        <v>0.3235294117647059</v>
      </c>
    </row>
    <row r="7" spans="1:13" ht="14.45" customHeight="1" x14ac:dyDescent="0.2">
      <c r="A7" s="807" t="s">
        <v>1668</v>
      </c>
      <c r="B7" s="798">
        <v>56907.80000000001</v>
      </c>
      <c r="C7" s="748">
        <v>1</v>
      </c>
      <c r="D7" s="811">
        <v>40</v>
      </c>
      <c r="E7" s="814" t="s">
        <v>1668</v>
      </c>
      <c r="F7" s="798">
        <v>48130.720000000008</v>
      </c>
      <c r="G7" s="766">
        <v>0.84576666116068444</v>
      </c>
      <c r="H7" s="752">
        <v>31</v>
      </c>
      <c r="I7" s="789">
        <v>0.77500000000000002</v>
      </c>
      <c r="J7" s="817">
        <v>8777.08</v>
      </c>
      <c r="K7" s="766">
        <v>0.1542333388393155</v>
      </c>
      <c r="L7" s="752">
        <v>9</v>
      </c>
      <c r="M7" s="789">
        <v>0.22500000000000001</v>
      </c>
    </row>
    <row r="8" spans="1:13" ht="14.45" customHeight="1" x14ac:dyDescent="0.2">
      <c r="A8" s="807" t="s">
        <v>1669</v>
      </c>
      <c r="B8" s="798">
        <v>38919.32</v>
      </c>
      <c r="C8" s="748">
        <v>1</v>
      </c>
      <c r="D8" s="811">
        <v>38</v>
      </c>
      <c r="E8" s="814" t="s">
        <v>1669</v>
      </c>
      <c r="F8" s="798">
        <v>31303.879999999997</v>
      </c>
      <c r="G8" s="766">
        <v>0.8043275165136492</v>
      </c>
      <c r="H8" s="752">
        <v>30</v>
      </c>
      <c r="I8" s="789">
        <v>0.78947368421052633</v>
      </c>
      <c r="J8" s="817">
        <v>7615.4400000000005</v>
      </c>
      <c r="K8" s="766">
        <v>0.19567248348635075</v>
      </c>
      <c r="L8" s="752">
        <v>8</v>
      </c>
      <c r="M8" s="789">
        <v>0.21052631578947367</v>
      </c>
    </row>
    <row r="9" spans="1:13" ht="14.45" customHeight="1" x14ac:dyDescent="0.2">
      <c r="A9" s="807" t="s">
        <v>1670</v>
      </c>
      <c r="B9" s="798">
        <v>88707.569999999978</v>
      </c>
      <c r="C9" s="748">
        <v>1</v>
      </c>
      <c r="D9" s="811">
        <v>103</v>
      </c>
      <c r="E9" s="814" t="s">
        <v>1670</v>
      </c>
      <c r="F9" s="798">
        <v>74617.099999999977</v>
      </c>
      <c r="G9" s="766">
        <v>0.84115820104191774</v>
      </c>
      <c r="H9" s="752">
        <v>74</v>
      </c>
      <c r="I9" s="789">
        <v>0.71844660194174759</v>
      </c>
      <c r="J9" s="817">
        <v>14090.470000000001</v>
      </c>
      <c r="K9" s="766">
        <v>0.1588417989580822</v>
      </c>
      <c r="L9" s="752">
        <v>29</v>
      </c>
      <c r="M9" s="789">
        <v>0.28155339805825241</v>
      </c>
    </row>
    <row r="10" spans="1:13" ht="14.45" customHeight="1" x14ac:dyDescent="0.2">
      <c r="A10" s="807" t="s">
        <v>1671</v>
      </c>
      <c r="B10" s="798">
        <v>30899.61</v>
      </c>
      <c r="C10" s="748">
        <v>1</v>
      </c>
      <c r="D10" s="811">
        <v>27</v>
      </c>
      <c r="E10" s="814" t="s">
        <v>1671</v>
      </c>
      <c r="F10" s="798">
        <v>27262.25</v>
      </c>
      <c r="G10" s="766">
        <v>0.88228459841402529</v>
      </c>
      <c r="H10" s="752">
        <v>18</v>
      </c>
      <c r="I10" s="789">
        <v>0.66666666666666663</v>
      </c>
      <c r="J10" s="817">
        <v>3637.3599999999997</v>
      </c>
      <c r="K10" s="766">
        <v>0.1177154015859747</v>
      </c>
      <c r="L10" s="752">
        <v>9</v>
      </c>
      <c r="M10" s="789">
        <v>0.33333333333333331</v>
      </c>
    </row>
    <row r="11" spans="1:13" ht="14.45" customHeight="1" x14ac:dyDescent="0.2">
      <c r="A11" s="807" t="s">
        <v>1672</v>
      </c>
      <c r="B11" s="798">
        <v>115700.79000000001</v>
      </c>
      <c r="C11" s="748">
        <v>1</v>
      </c>
      <c r="D11" s="811">
        <v>111</v>
      </c>
      <c r="E11" s="814" t="s">
        <v>1672</v>
      </c>
      <c r="F11" s="798">
        <v>92316.170000000013</v>
      </c>
      <c r="G11" s="766">
        <v>0.79788711900757125</v>
      </c>
      <c r="H11" s="752">
        <v>91</v>
      </c>
      <c r="I11" s="789">
        <v>0.81981981981981977</v>
      </c>
      <c r="J11" s="817">
        <v>23384.620000000003</v>
      </c>
      <c r="K11" s="766">
        <v>0.20211288099242883</v>
      </c>
      <c r="L11" s="752">
        <v>20</v>
      </c>
      <c r="M11" s="789">
        <v>0.18018018018018017</v>
      </c>
    </row>
    <row r="12" spans="1:13" ht="14.45" customHeight="1" x14ac:dyDescent="0.2">
      <c r="A12" s="807" t="s">
        <v>1673</v>
      </c>
      <c r="B12" s="798">
        <v>65760.990000000005</v>
      </c>
      <c r="C12" s="748">
        <v>1</v>
      </c>
      <c r="D12" s="811">
        <v>53</v>
      </c>
      <c r="E12" s="814" t="s">
        <v>1673</v>
      </c>
      <c r="F12" s="798">
        <v>56046.250000000007</v>
      </c>
      <c r="G12" s="766">
        <v>0.85227199286385447</v>
      </c>
      <c r="H12" s="752">
        <v>42</v>
      </c>
      <c r="I12" s="789">
        <v>0.79245283018867929</v>
      </c>
      <c r="J12" s="817">
        <v>9714.74</v>
      </c>
      <c r="K12" s="766">
        <v>0.14772800713614559</v>
      </c>
      <c r="L12" s="752">
        <v>11</v>
      </c>
      <c r="M12" s="789">
        <v>0.20754716981132076</v>
      </c>
    </row>
    <row r="13" spans="1:13" ht="14.45" customHeight="1" thickBot="1" x14ac:dyDescent="0.25">
      <c r="A13" s="808" t="s">
        <v>1674</v>
      </c>
      <c r="B13" s="799">
        <v>1728.78</v>
      </c>
      <c r="C13" s="755">
        <v>1</v>
      </c>
      <c r="D13" s="812">
        <v>2</v>
      </c>
      <c r="E13" s="815" t="s">
        <v>1674</v>
      </c>
      <c r="F13" s="799">
        <v>864.39</v>
      </c>
      <c r="G13" s="767">
        <v>0.5</v>
      </c>
      <c r="H13" s="759">
        <v>1</v>
      </c>
      <c r="I13" s="790">
        <v>0.5</v>
      </c>
      <c r="J13" s="818">
        <v>864.39</v>
      </c>
      <c r="K13" s="767">
        <v>0.5</v>
      </c>
      <c r="L13" s="759">
        <v>1</v>
      </c>
      <c r="M13" s="790">
        <v>0.5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3C889893-DAF6-44CF-92DB-FB72B993AC0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3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2" t="s">
        <v>1967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5" customHeight="1" thickBot="1" x14ac:dyDescent="0.2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459237.11000000004</v>
      </c>
      <c r="N3" s="70">
        <f>SUBTOTAL(9,N7:N1048576)</f>
        <v>542</v>
      </c>
      <c r="O3" s="70">
        <f>SUBTOTAL(9,O7:O1048576)</f>
        <v>445</v>
      </c>
      <c r="P3" s="70">
        <f>SUBTOTAL(9,P7:P1048576)</f>
        <v>379072.62999999995</v>
      </c>
      <c r="Q3" s="71">
        <f>IF(M3=0,0,P3/M3)</f>
        <v>0.82543989095306325</v>
      </c>
      <c r="R3" s="70">
        <f>SUBTOTAL(9,R7:R1048576)</f>
        <v>382</v>
      </c>
      <c r="S3" s="71">
        <f>IF(N3=0,0,R3/N3)</f>
        <v>0.70479704797047971</v>
      </c>
      <c r="T3" s="70">
        <f>SUBTOTAL(9,T7:T1048576)</f>
        <v>335</v>
      </c>
      <c r="U3" s="72">
        <f>IF(O3=0,0,T3/O3)</f>
        <v>0.7528089887640449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5" customHeight="1" thickBot="1" x14ac:dyDescent="0.2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5" customHeight="1" x14ac:dyDescent="0.2">
      <c r="A7" s="824">
        <v>6</v>
      </c>
      <c r="B7" s="825" t="s">
        <v>1655</v>
      </c>
      <c r="C7" s="825" t="s">
        <v>1661</v>
      </c>
      <c r="D7" s="826" t="s">
        <v>1965</v>
      </c>
      <c r="E7" s="827" t="s">
        <v>1669</v>
      </c>
      <c r="F7" s="825" t="s">
        <v>1657</v>
      </c>
      <c r="G7" s="825" t="s">
        <v>1675</v>
      </c>
      <c r="H7" s="825" t="s">
        <v>579</v>
      </c>
      <c r="I7" s="825" t="s">
        <v>1676</v>
      </c>
      <c r="J7" s="825" t="s">
        <v>1677</v>
      </c>
      <c r="K7" s="825" t="s">
        <v>1678</v>
      </c>
      <c r="L7" s="828">
        <v>0</v>
      </c>
      <c r="M7" s="828">
        <v>0</v>
      </c>
      <c r="N7" s="825">
        <v>1</v>
      </c>
      <c r="O7" s="829">
        <v>1</v>
      </c>
      <c r="P7" s="828"/>
      <c r="Q7" s="830"/>
      <c r="R7" s="825"/>
      <c r="S7" s="830">
        <v>0</v>
      </c>
      <c r="T7" s="829"/>
      <c r="U7" s="231">
        <v>0</v>
      </c>
    </row>
    <row r="8" spans="1:21" ht="14.45" customHeight="1" x14ac:dyDescent="0.2">
      <c r="A8" s="831">
        <v>6</v>
      </c>
      <c r="B8" s="832" t="s">
        <v>1655</v>
      </c>
      <c r="C8" s="832" t="s">
        <v>1661</v>
      </c>
      <c r="D8" s="833" t="s">
        <v>1965</v>
      </c>
      <c r="E8" s="834" t="s">
        <v>1669</v>
      </c>
      <c r="F8" s="832" t="s">
        <v>1657</v>
      </c>
      <c r="G8" s="832" t="s">
        <v>1679</v>
      </c>
      <c r="H8" s="832" t="s">
        <v>579</v>
      </c>
      <c r="I8" s="832" t="s">
        <v>1680</v>
      </c>
      <c r="J8" s="832" t="s">
        <v>1681</v>
      </c>
      <c r="K8" s="832" t="s">
        <v>1682</v>
      </c>
      <c r="L8" s="835">
        <v>864.39</v>
      </c>
      <c r="M8" s="835">
        <v>17287.8</v>
      </c>
      <c r="N8" s="832">
        <v>20</v>
      </c>
      <c r="O8" s="836">
        <v>20</v>
      </c>
      <c r="P8" s="835">
        <v>13830.239999999998</v>
      </c>
      <c r="Q8" s="837">
        <v>0.79999999999999993</v>
      </c>
      <c r="R8" s="832">
        <v>16</v>
      </c>
      <c r="S8" s="837">
        <v>0.8</v>
      </c>
      <c r="T8" s="836">
        <v>16</v>
      </c>
      <c r="U8" s="838">
        <v>0.8</v>
      </c>
    </row>
    <row r="9" spans="1:21" ht="14.45" customHeight="1" x14ac:dyDescent="0.2">
      <c r="A9" s="831">
        <v>6</v>
      </c>
      <c r="B9" s="832" t="s">
        <v>1655</v>
      </c>
      <c r="C9" s="832" t="s">
        <v>1661</v>
      </c>
      <c r="D9" s="833" t="s">
        <v>1965</v>
      </c>
      <c r="E9" s="834" t="s">
        <v>1669</v>
      </c>
      <c r="F9" s="832" t="s">
        <v>1657</v>
      </c>
      <c r="G9" s="832" t="s">
        <v>1679</v>
      </c>
      <c r="H9" s="832" t="s">
        <v>579</v>
      </c>
      <c r="I9" s="832" t="s">
        <v>1683</v>
      </c>
      <c r="J9" s="832" t="s">
        <v>1684</v>
      </c>
      <c r="K9" s="832" t="s">
        <v>1685</v>
      </c>
      <c r="L9" s="835">
        <v>1978.94</v>
      </c>
      <c r="M9" s="835">
        <v>15831.52</v>
      </c>
      <c r="N9" s="832">
        <v>8</v>
      </c>
      <c r="O9" s="836">
        <v>8</v>
      </c>
      <c r="P9" s="835">
        <v>11873.640000000001</v>
      </c>
      <c r="Q9" s="837">
        <v>0.75000000000000011</v>
      </c>
      <c r="R9" s="832">
        <v>6</v>
      </c>
      <c r="S9" s="837">
        <v>0.75</v>
      </c>
      <c r="T9" s="836">
        <v>6</v>
      </c>
      <c r="U9" s="838">
        <v>0.75</v>
      </c>
    </row>
    <row r="10" spans="1:21" ht="14.45" customHeight="1" x14ac:dyDescent="0.2">
      <c r="A10" s="831">
        <v>6</v>
      </c>
      <c r="B10" s="832" t="s">
        <v>1655</v>
      </c>
      <c r="C10" s="832" t="s">
        <v>1661</v>
      </c>
      <c r="D10" s="833" t="s">
        <v>1965</v>
      </c>
      <c r="E10" s="834" t="s">
        <v>1669</v>
      </c>
      <c r="F10" s="832" t="s">
        <v>1657</v>
      </c>
      <c r="G10" s="832" t="s">
        <v>1679</v>
      </c>
      <c r="H10" s="832" t="s">
        <v>579</v>
      </c>
      <c r="I10" s="832" t="s">
        <v>1686</v>
      </c>
      <c r="J10" s="832" t="s">
        <v>1687</v>
      </c>
      <c r="K10" s="832" t="s">
        <v>1688</v>
      </c>
      <c r="L10" s="835">
        <v>700</v>
      </c>
      <c r="M10" s="835">
        <v>5600</v>
      </c>
      <c r="N10" s="832">
        <v>8</v>
      </c>
      <c r="O10" s="836">
        <v>8</v>
      </c>
      <c r="P10" s="835">
        <v>5600</v>
      </c>
      <c r="Q10" s="837">
        <v>1</v>
      </c>
      <c r="R10" s="832">
        <v>8</v>
      </c>
      <c r="S10" s="837">
        <v>1</v>
      </c>
      <c r="T10" s="836">
        <v>8</v>
      </c>
      <c r="U10" s="838">
        <v>1</v>
      </c>
    </row>
    <row r="11" spans="1:21" ht="14.45" customHeight="1" x14ac:dyDescent="0.2">
      <c r="A11" s="831">
        <v>6</v>
      </c>
      <c r="B11" s="832" t="s">
        <v>1655</v>
      </c>
      <c r="C11" s="832" t="s">
        <v>1661</v>
      </c>
      <c r="D11" s="833" t="s">
        <v>1965</v>
      </c>
      <c r="E11" s="834" t="s">
        <v>1669</v>
      </c>
      <c r="F11" s="832" t="s">
        <v>1657</v>
      </c>
      <c r="G11" s="832" t="s">
        <v>1689</v>
      </c>
      <c r="H11" s="832" t="s">
        <v>579</v>
      </c>
      <c r="I11" s="832" t="s">
        <v>1690</v>
      </c>
      <c r="J11" s="832" t="s">
        <v>1691</v>
      </c>
      <c r="K11" s="832" t="s">
        <v>1692</v>
      </c>
      <c r="L11" s="835">
        <v>200</v>
      </c>
      <c r="M11" s="835">
        <v>200</v>
      </c>
      <c r="N11" s="832">
        <v>1</v>
      </c>
      <c r="O11" s="836">
        <v>1</v>
      </c>
      <c r="P11" s="835"/>
      <c r="Q11" s="837">
        <v>0</v>
      </c>
      <c r="R11" s="832"/>
      <c r="S11" s="837">
        <v>0</v>
      </c>
      <c r="T11" s="836"/>
      <c r="U11" s="838">
        <v>0</v>
      </c>
    </row>
    <row r="12" spans="1:21" ht="14.45" customHeight="1" x14ac:dyDescent="0.2">
      <c r="A12" s="831">
        <v>6</v>
      </c>
      <c r="B12" s="832" t="s">
        <v>1655</v>
      </c>
      <c r="C12" s="832" t="s">
        <v>1661</v>
      </c>
      <c r="D12" s="833" t="s">
        <v>1965</v>
      </c>
      <c r="E12" s="834" t="s">
        <v>1670</v>
      </c>
      <c r="F12" s="832" t="s">
        <v>1656</v>
      </c>
      <c r="G12" s="832" t="s">
        <v>1693</v>
      </c>
      <c r="H12" s="832" t="s">
        <v>579</v>
      </c>
      <c r="I12" s="832" t="s">
        <v>1694</v>
      </c>
      <c r="J12" s="832" t="s">
        <v>1695</v>
      </c>
      <c r="K12" s="832" t="s">
        <v>1696</v>
      </c>
      <c r="L12" s="835">
        <v>72.55</v>
      </c>
      <c r="M12" s="835">
        <v>72.55</v>
      </c>
      <c r="N12" s="832">
        <v>1</v>
      </c>
      <c r="O12" s="836">
        <v>0.5</v>
      </c>
      <c r="P12" s="835"/>
      <c r="Q12" s="837">
        <v>0</v>
      </c>
      <c r="R12" s="832"/>
      <c r="S12" s="837">
        <v>0</v>
      </c>
      <c r="T12" s="836"/>
      <c r="U12" s="838">
        <v>0</v>
      </c>
    </row>
    <row r="13" spans="1:21" ht="14.45" customHeight="1" x14ac:dyDescent="0.2">
      <c r="A13" s="831">
        <v>6</v>
      </c>
      <c r="B13" s="832" t="s">
        <v>1655</v>
      </c>
      <c r="C13" s="832" t="s">
        <v>1661</v>
      </c>
      <c r="D13" s="833" t="s">
        <v>1965</v>
      </c>
      <c r="E13" s="834" t="s">
        <v>1670</v>
      </c>
      <c r="F13" s="832" t="s">
        <v>1656</v>
      </c>
      <c r="G13" s="832" t="s">
        <v>1697</v>
      </c>
      <c r="H13" s="832" t="s">
        <v>579</v>
      </c>
      <c r="I13" s="832" t="s">
        <v>1698</v>
      </c>
      <c r="J13" s="832" t="s">
        <v>1699</v>
      </c>
      <c r="K13" s="832" t="s">
        <v>1700</v>
      </c>
      <c r="L13" s="835">
        <v>279.52999999999997</v>
      </c>
      <c r="M13" s="835">
        <v>279.52999999999997</v>
      </c>
      <c r="N13" s="832">
        <v>1</v>
      </c>
      <c r="O13" s="836">
        <v>1</v>
      </c>
      <c r="P13" s="835"/>
      <c r="Q13" s="837">
        <v>0</v>
      </c>
      <c r="R13" s="832"/>
      <c r="S13" s="837">
        <v>0</v>
      </c>
      <c r="T13" s="836"/>
      <c r="U13" s="838">
        <v>0</v>
      </c>
    </row>
    <row r="14" spans="1:21" ht="14.45" customHeight="1" x14ac:dyDescent="0.2">
      <c r="A14" s="831">
        <v>6</v>
      </c>
      <c r="B14" s="832" t="s">
        <v>1655</v>
      </c>
      <c r="C14" s="832" t="s">
        <v>1661</v>
      </c>
      <c r="D14" s="833" t="s">
        <v>1965</v>
      </c>
      <c r="E14" s="834" t="s">
        <v>1670</v>
      </c>
      <c r="F14" s="832" t="s">
        <v>1656</v>
      </c>
      <c r="G14" s="832" t="s">
        <v>1701</v>
      </c>
      <c r="H14" s="832" t="s">
        <v>579</v>
      </c>
      <c r="I14" s="832" t="s">
        <v>1702</v>
      </c>
      <c r="J14" s="832" t="s">
        <v>1703</v>
      </c>
      <c r="K14" s="832" t="s">
        <v>1704</v>
      </c>
      <c r="L14" s="835">
        <v>105.32</v>
      </c>
      <c r="M14" s="835">
        <v>105.32</v>
      </c>
      <c r="N14" s="832">
        <v>1</v>
      </c>
      <c r="O14" s="836">
        <v>0.5</v>
      </c>
      <c r="P14" s="835"/>
      <c r="Q14" s="837">
        <v>0</v>
      </c>
      <c r="R14" s="832"/>
      <c r="S14" s="837">
        <v>0</v>
      </c>
      <c r="T14" s="836"/>
      <c r="U14" s="838">
        <v>0</v>
      </c>
    </row>
    <row r="15" spans="1:21" ht="14.45" customHeight="1" x14ac:dyDescent="0.2">
      <c r="A15" s="831">
        <v>6</v>
      </c>
      <c r="B15" s="832" t="s">
        <v>1655</v>
      </c>
      <c r="C15" s="832" t="s">
        <v>1661</v>
      </c>
      <c r="D15" s="833" t="s">
        <v>1965</v>
      </c>
      <c r="E15" s="834" t="s">
        <v>1670</v>
      </c>
      <c r="F15" s="832" t="s">
        <v>1656</v>
      </c>
      <c r="G15" s="832" t="s">
        <v>1705</v>
      </c>
      <c r="H15" s="832" t="s">
        <v>579</v>
      </c>
      <c r="I15" s="832" t="s">
        <v>1706</v>
      </c>
      <c r="J15" s="832" t="s">
        <v>1707</v>
      </c>
      <c r="K15" s="832" t="s">
        <v>1704</v>
      </c>
      <c r="L15" s="835">
        <v>176.32</v>
      </c>
      <c r="M15" s="835">
        <v>176.32</v>
      </c>
      <c r="N15" s="832">
        <v>1</v>
      </c>
      <c r="O15" s="836">
        <v>1</v>
      </c>
      <c r="P15" s="835"/>
      <c r="Q15" s="837">
        <v>0</v>
      </c>
      <c r="R15" s="832"/>
      <c r="S15" s="837">
        <v>0</v>
      </c>
      <c r="T15" s="836"/>
      <c r="U15" s="838">
        <v>0</v>
      </c>
    </row>
    <row r="16" spans="1:21" ht="14.45" customHeight="1" x14ac:dyDescent="0.2">
      <c r="A16" s="831">
        <v>6</v>
      </c>
      <c r="B16" s="832" t="s">
        <v>1655</v>
      </c>
      <c r="C16" s="832" t="s">
        <v>1661</v>
      </c>
      <c r="D16" s="833" t="s">
        <v>1965</v>
      </c>
      <c r="E16" s="834" t="s">
        <v>1670</v>
      </c>
      <c r="F16" s="832" t="s">
        <v>1656</v>
      </c>
      <c r="G16" s="832" t="s">
        <v>1705</v>
      </c>
      <c r="H16" s="832" t="s">
        <v>579</v>
      </c>
      <c r="I16" s="832" t="s">
        <v>1708</v>
      </c>
      <c r="J16" s="832" t="s">
        <v>1709</v>
      </c>
      <c r="K16" s="832" t="s">
        <v>1710</v>
      </c>
      <c r="L16" s="835">
        <v>88.16</v>
      </c>
      <c r="M16" s="835">
        <v>88.16</v>
      </c>
      <c r="N16" s="832">
        <v>1</v>
      </c>
      <c r="O16" s="836">
        <v>1</v>
      </c>
      <c r="P16" s="835">
        <v>88.16</v>
      </c>
      <c r="Q16" s="837">
        <v>1</v>
      </c>
      <c r="R16" s="832">
        <v>1</v>
      </c>
      <c r="S16" s="837">
        <v>1</v>
      </c>
      <c r="T16" s="836">
        <v>1</v>
      </c>
      <c r="U16" s="838">
        <v>1</v>
      </c>
    </row>
    <row r="17" spans="1:21" ht="14.45" customHeight="1" x14ac:dyDescent="0.2">
      <c r="A17" s="831">
        <v>6</v>
      </c>
      <c r="B17" s="832" t="s">
        <v>1655</v>
      </c>
      <c r="C17" s="832" t="s">
        <v>1661</v>
      </c>
      <c r="D17" s="833" t="s">
        <v>1965</v>
      </c>
      <c r="E17" s="834" t="s">
        <v>1670</v>
      </c>
      <c r="F17" s="832" t="s">
        <v>1656</v>
      </c>
      <c r="G17" s="832" t="s">
        <v>1711</v>
      </c>
      <c r="H17" s="832" t="s">
        <v>579</v>
      </c>
      <c r="I17" s="832" t="s">
        <v>1712</v>
      </c>
      <c r="J17" s="832" t="s">
        <v>695</v>
      </c>
      <c r="K17" s="832" t="s">
        <v>1713</v>
      </c>
      <c r="L17" s="835">
        <v>1719.99</v>
      </c>
      <c r="M17" s="835">
        <v>1719.99</v>
      </c>
      <c r="N17" s="832">
        <v>1</v>
      </c>
      <c r="O17" s="836">
        <v>1</v>
      </c>
      <c r="P17" s="835">
        <v>1719.99</v>
      </c>
      <c r="Q17" s="837">
        <v>1</v>
      </c>
      <c r="R17" s="832">
        <v>1</v>
      </c>
      <c r="S17" s="837">
        <v>1</v>
      </c>
      <c r="T17" s="836">
        <v>1</v>
      </c>
      <c r="U17" s="838">
        <v>1</v>
      </c>
    </row>
    <row r="18" spans="1:21" ht="14.45" customHeight="1" x14ac:dyDescent="0.2">
      <c r="A18" s="831">
        <v>6</v>
      </c>
      <c r="B18" s="832" t="s">
        <v>1655</v>
      </c>
      <c r="C18" s="832" t="s">
        <v>1661</v>
      </c>
      <c r="D18" s="833" t="s">
        <v>1965</v>
      </c>
      <c r="E18" s="834" t="s">
        <v>1670</v>
      </c>
      <c r="F18" s="832" t="s">
        <v>1656</v>
      </c>
      <c r="G18" s="832" t="s">
        <v>1714</v>
      </c>
      <c r="H18" s="832" t="s">
        <v>579</v>
      </c>
      <c r="I18" s="832" t="s">
        <v>1715</v>
      </c>
      <c r="J18" s="832" t="s">
        <v>1716</v>
      </c>
      <c r="K18" s="832" t="s">
        <v>1717</v>
      </c>
      <c r="L18" s="835">
        <v>52.87</v>
      </c>
      <c r="M18" s="835">
        <v>105.74</v>
      </c>
      <c r="N18" s="832">
        <v>2</v>
      </c>
      <c r="O18" s="836">
        <v>0.5</v>
      </c>
      <c r="P18" s="835"/>
      <c r="Q18" s="837">
        <v>0</v>
      </c>
      <c r="R18" s="832"/>
      <c r="S18" s="837">
        <v>0</v>
      </c>
      <c r="T18" s="836"/>
      <c r="U18" s="838">
        <v>0</v>
      </c>
    </row>
    <row r="19" spans="1:21" ht="14.45" customHeight="1" x14ac:dyDescent="0.2">
      <c r="A19" s="831">
        <v>6</v>
      </c>
      <c r="B19" s="832" t="s">
        <v>1655</v>
      </c>
      <c r="C19" s="832" t="s">
        <v>1661</v>
      </c>
      <c r="D19" s="833" t="s">
        <v>1965</v>
      </c>
      <c r="E19" s="834" t="s">
        <v>1670</v>
      </c>
      <c r="F19" s="832" t="s">
        <v>1656</v>
      </c>
      <c r="G19" s="832" t="s">
        <v>1718</v>
      </c>
      <c r="H19" s="832" t="s">
        <v>579</v>
      </c>
      <c r="I19" s="832" t="s">
        <v>1719</v>
      </c>
      <c r="J19" s="832" t="s">
        <v>656</v>
      </c>
      <c r="K19" s="832" t="s">
        <v>1720</v>
      </c>
      <c r="L19" s="835">
        <v>182.22</v>
      </c>
      <c r="M19" s="835">
        <v>364.44</v>
      </c>
      <c r="N19" s="832">
        <v>2</v>
      </c>
      <c r="O19" s="836">
        <v>0.5</v>
      </c>
      <c r="P19" s="835"/>
      <c r="Q19" s="837">
        <v>0</v>
      </c>
      <c r="R19" s="832"/>
      <c r="S19" s="837">
        <v>0</v>
      </c>
      <c r="T19" s="836"/>
      <c r="U19" s="838">
        <v>0</v>
      </c>
    </row>
    <row r="20" spans="1:21" ht="14.45" customHeight="1" x14ac:dyDescent="0.2">
      <c r="A20" s="831">
        <v>6</v>
      </c>
      <c r="B20" s="832" t="s">
        <v>1655</v>
      </c>
      <c r="C20" s="832" t="s">
        <v>1661</v>
      </c>
      <c r="D20" s="833" t="s">
        <v>1965</v>
      </c>
      <c r="E20" s="834" t="s">
        <v>1670</v>
      </c>
      <c r="F20" s="832" t="s">
        <v>1656</v>
      </c>
      <c r="G20" s="832" t="s">
        <v>1718</v>
      </c>
      <c r="H20" s="832" t="s">
        <v>579</v>
      </c>
      <c r="I20" s="832" t="s">
        <v>1721</v>
      </c>
      <c r="J20" s="832" t="s">
        <v>656</v>
      </c>
      <c r="K20" s="832" t="s">
        <v>1722</v>
      </c>
      <c r="L20" s="835">
        <v>273.33</v>
      </c>
      <c r="M20" s="835">
        <v>273.33</v>
      </c>
      <c r="N20" s="832">
        <v>1</v>
      </c>
      <c r="O20" s="836">
        <v>0.5</v>
      </c>
      <c r="P20" s="835"/>
      <c r="Q20" s="837">
        <v>0</v>
      </c>
      <c r="R20" s="832"/>
      <c r="S20" s="837">
        <v>0</v>
      </c>
      <c r="T20" s="836"/>
      <c r="U20" s="838">
        <v>0</v>
      </c>
    </row>
    <row r="21" spans="1:21" ht="14.45" customHeight="1" x14ac:dyDescent="0.2">
      <c r="A21" s="831">
        <v>6</v>
      </c>
      <c r="B21" s="832" t="s">
        <v>1655</v>
      </c>
      <c r="C21" s="832" t="s">
        <v>1661</v>
      </c>
      <c r="D21" s="833" t="s">
        <v>1965</v>
      </c>
      <c r="E21" s="834" t="s">
        <v>1670</v>
      </c>
      <c r="F21" s="832" t="s">
        <v>1656</v>
      </c>
      <c r="G21" s="832" t="s">
        <v>1723</v>
      </c>
      <c r="H21" s="832" t="s">
        <v>579</v>
      </c>
      <c r="I21" s="832" t="s">
        <v>1724</v>
      </c>
      <c r="J21" s="832" t="s">
        <v>1725</v>
      </c>
      <c r="K21" s="832" t="s">
        <v>1726</v>
      </c>
      <c r="L21" s="835">
        <v>0</v>
      </c>
      <c r="M21" s="835">
        <v>0</v>
      </c>
      <c r="N21" s="832">
        <v>1</v>
      </c>
      <c r="O21" s="836">
        <v>1</v>
      </c>
      <c r="P21" s="835">
        <v>0</v>
      </c>
      <c r="Q21" s="837"/>
      <c r="R21" s="832">
        <v>1</v>
      </c>
      <c r="S21" s="837">
        <v>1</v>
      </c>
      <c r="T21" s="836">
        <v>1</v>
      </c>
      <c r="U21" s="838">
        <v>1</v>
      </c>
    </row>
    <row r="22" spans="1:21" ht="14.45" customHeight="1" x14ac:dyDescent="0.2">
      <c r="A22" s="831">
        <v>6</v>
      </c>
      <c r="B22" s="832" t="s">
        <v>1655</v>
      </c>
      <c r="C22" s="832" t="s">
        <v>1661</v>
      </c>
      <c r="D22" s="833" t="s">
        <v>1965</v>
      </c>
      <c r="E22" s="834" t="s">
        <v>1670</v>
      </c>
      <c r="F22" s="832" t="s">
        <v>1656</v>
      </c>
      <c r="G22" s="832" t="s">
        <v>1727</v>
      </c>
      <c r="H22" s="832" t="s">
        <v>579</v>
      </c>
      <c r="I22" s="832" t="s">
        <v>1728</v>
      </c>
      <c r="J22" s="832" t="s">
        <v>1729</v>
      </c>
      <c r="K22" s="832" t="s">
        <v>1730</v>
      </c>
      <c r="L22" s="835">
        <v>477.5</v>
      </c>
      <c r="M22" s="835">
        <v>1432.5</v>
      </c>
      <c r="N22" s="832">
        <v>3</v>
      </c>
      <c r="O22" s="836">
        <v>1.5</v>
      </c>
      <c r="P22" s="835"/>
      <c r="Q22" s="837">
        <v>0</v>
      </c>
      <c r="R22" s="832"/>
      <c r="S22" s="837">
        <v>0</v>
      </c>
      <c r="T22" s="836"/>
      <c r="U22" s="838">
        <v>0</v>
      </c>
    </row>
    <row r="23" spans="1:21" ht="14.45" customHeight="1" x14ac:dyDescent="0.2">
      <c r="A23" s="831">
        <v>6</v>
      </c>
      <c r="B23" s="832" t="s">
        <v>1655</v>
      </c>
      <c r="C23" s="832" t="s">
        <v>1661</v>
      </c>
      <c r="D23" s="833" t="s">
        <v>1965</v>
      </c>
      <c r="E23" s="834" t="s">
        <v>1670</v>
      </c>
      <c r="F23" s="832" t="s">
        <v>1656</v>
      </c>
      <c r="G23" s="832" t="s">
        <v>1731</v>
      </c>
      <c r="H23" s="832" t="s">
        <v>579</v>
      </c>
      <c r="I23" s="832" t="s">
        <v>1732</v>
      </c>
      <c r="J23" s="832" t="s">
        <v>1733</v>
      </c>
      <c r="K23" s="832" t="s">
        <v>1734</v>
      </c>
      <c r="L23" s="835">
        <v>93.98</v>
      </c>
      <c r="M23" s="835">
        <v>187.96</v>
      </c>
      <c r="N23" s="832">
        <v>2</v>
      </c>
      <c r="O23" s="836">
        <v>1</v>
      </c>
      <c r="P23" s="835"/>
      <c r="Q23" s="837">
        <v>0</v>
      </c>
      <c r="R23" s="832"/>
      <c r="S23" s="837">
        <v>0</v>
      </c>
      <c r="T23" s="836"/>
      <c r="U23" s="838">
        <v>0</v>
      </c>
    </row>
    <row r="24" spans="1:21" ht="14.45" customHeight="1" x14ac:dyDescent="0.2">
      <c r="A24" s="831">
        <v>6</v>
      </c>
      <c r="B24" s="832" t="s">
        <v>1655</v>
      </c>
      <c r="C24" s="832" t="s">
        <v>1661</v>
      </c>
      <c r="D24" s="833" t="s">
        <v>1965</v>
      </c>
      <c r="E24" s="834" t="s">
        <v>1670</v>
      </c>
      <c r="F24" s="832" t="s">
        <v>1656</v>
      </c>
      <c r="G24" s="832" t="s">
        <v>1735</v>
      </c>
      <c r="H24" s="832" t="s">
        <v>579</v>
      </c>
      <c r="I24" s="832" t="s">
        <v>1736</v>
      </c>
      <c r="J24" s="832" t="s">
        <v>1737</v>
      </c>
      <c r="K24" s="832" t="s">
        <v>1738</v>
      </c>
      <c r="L24" s="835">
        <v>339.47</v>
      </c>
      <c r="M24" s="835">
        <v>339.47</v>
      </c>
      <c r="N24" s="832">
        <v>1</v>
      </c>
      <c r="O24" s="836">
        <v>1</v>
      </c>
      <c r="P24" s="835">
        <v>339.47</v>
      </c>
      <c r="Q24" s="837">
        <v>1</v>
      </c>
      <c r="R24" s="832">
        <v>1</v>
      </c>
      <c r="S24" s="837">
        <v>1</v>
      </c>
      <c r="T24" s="836">
        <v>1</v>
      </c>
      <c r="U24" s="838">
        <v>1</v>
      </c>
    </row>
    <row r="25" spans="1:21" ht="14.45" customHeight="1" x14ac:dyDescent="0.2">
      <c r="A25" s="831">
        <v>6</v>
      </c>
      <c r="B25" s="832" t="s">
        <v>1655</v>
      </c>
      <c r="C25" s="832" t="s">
        <v>1661</v>
      </c>
      <c r="D25" s="833" t="s">
        <v>1965</v>
      </c>
      <c r="E25" s="834" t="s">
        <v>1670</v>
      </c>
      <c r="F25" s="832" t="s">
        <v>1656</v>
      </c>
      <c r="G25" s="832" t="s">
        <v>1739</v>
      </c>
      <c r="H25" s="832" t="s">
        <v>579</v>
      </c>
      <c r="I25" s="832" t="s">
        <v>1740</v>
      </c>
      <c r="J25" s="832" t="s">
        <v>1741</v>
      </c>
      <c r="K25" s="832" t="s">
        <v>1742</v>
      </c>
      <c r="L25" s="835">
        <v>39.5</v>
      </c>
      <c r="M25" s="835">
        <v>79</v>
      </c>
      <c r="N25" s="832">
        <v>2</v>
      </c>
      <c r="O25" s="836">
        <v>0.5</v>
      </c>
      <c r="P25" s="835">
        <v>79</v>
      </c>
      <c r="Q25" s="837">
        <v>1</v>
      </c>
      <c r="R25" s="832">
        <v>2</v>
      </c>
      <c r="S25" s="837">
        <v>1</v>
      </c>
      <c r="T25" s="836">
        <v>0.5</v>
      </c>
      <c r="U25" s="838">
        <v>1</v>
      </c>
    </row>
    <row r="26" spans="1:21" ht="14.45" customHeight="1" x14ac:dyDescent="0.2">
      <c r="A26" s="831">
        <v>6</v>
      </c>
      <c r="B26" s="832" t="s">
        <v>1655</v>
      </c>
      <c r="C26" s="832" t="s">
        <v>1661</v>
      </c>
      <c r="D26" s="833" t="s">
        <v>1965</v>
      </c>
      <c r="E26" s="834" t="s">
        <v>1670</v>
      </c>
      <c r="F26" s="832" t="s">
        <v>1656</v>
      </c>
      <c r="G26" s="832" t="s">
        <v>1739</v>
      </c>
      <c r="H26" s="832" t="s">
        <v>579</v>
      </c>
      <c r="I26" s="832" t="s">
        <v>1743</v>
      </c>
      <c r="J26" s="832" t="s">
        <v>1741</v>
      </c>
      <c r="K26" s="832" t="s">
        <v>1744</v>
      </c>
      <c r="L26" s="835">
        <v>83.79</v>
      </c>
      <c r="M26" s="835">
        <v>167.58</v>
      </c>
      <c r="N26" s="832">
        <v>2</v>
      </c>
      <c r="O26" s="836">
        <v>0.5</v>
      </c>
      <c r="P26" s="835">
        <v>167.58</v>
      </c>
      <c r="Q26" s="837">
        <v>1</v>
      </c>
      <c r="R26" s="832">
        <v>2</v>
      </c>
      <c r="S26" s="837">
        <v>1</v>
      </c>
      <c r="T26" s="836">
        <v>0.5</v>
      </c>
      <c r="U26" s="838">
        <v>1</v>
      </c>
    </row>
    <row r="27" spans="1:21" ht="14.45" customHeight="1" x14ac:dyDescent="0.2">
      <c r="A27" s="831">
        <v>6</v>
      </c>
      <c r="B27" s="832" t="s">
        <v>1655</v>
      </c>
      <c r="C27" s="832" t="s">
        <v>1661</v>
      </c>
      <c r="D27" s="833" t="s">
        <v>1965</v>
      </c>
      <c r="E27" s="834" t="s">
        <v>1670</v>
      </c>
      <c r="F27" s="832" t="s">
        <v>1656</v>
      </c>
      <c r="G27" s="832" t="s">
        <v>1745</v>
      </c>
      <c r="H27" s="832" t="s">
        <v>579</v>
      </c>
      <c r="I27" s="832" t="s">
        <v>1746</v>
      </c>
      <c r="J27" s="832" t="s">
        <v>1747</v>
      </c>
      <c r="K27" s="832" t="s">
        <v>1696</v>
      </c>
      <c r="L27" s="835">
        <v>58.62</v>
      </c>
      <c r="M27" s="835">
        <v>58.62</v>
      </c>
      <c r="N27" s="832">
        <v>1</v>
      </c>
      <c r="O27" s="836">
        <v>0.5</v>
      </c>
      <c r="P27" s="835"/>
      <c r="Q27" s="837">
        <v>0</v>
      </c>
      <c r="R27" s="832"/>
      <c r="S27" s="837">
        <v>0</v>
      </c>
      <c r="T27" s="836"/>
      <c r="U27" s="838">
        <v>0</v>
      </c>
    </row>
    <row r="28" spans="1:21" ht="14.45" customHeight="1" x14ac:dyDescent="0.2">
      <c r="A28" s="831">
        <v>6</v>
      </c>
      <c r="B28" s="832" t="s">
        <v>1655</v>
      </c>
      <c r="C28" s="832" t="s">
        <v>1661</v>
      </c>
      <c r="D28" s="833" t="s">
        <v>1965</v>
      </c>
      <c r="E28" s="834" t="s">
        <v>1670</v>
      </c>
      <c r="F28" s="832" t="s">
        <v>1656</v>
      </c>
      <c r="G28" s="832" t="s">
        <v>1748</v>
      </c>
      <c r="H28" s="832" t="s">
        <v>618</v>
      </c>
      <c r="I28" s="832" t="s">
        <v>1749</v>
      </c>
      <c r="J28" s="832" t="s">
        <v>1750</v>
      </c>
      <c r="K28" s="832" t="s">
        <v>1751</v>
      </c>
      <c r="L28" s="835">
        <v>77.790000000000006</v>
      </c>
      <c r="M28" s="835">
        <v>77.790000000000006</v>
      </c>
      <c r="N28" s="832">
        <v>1</v>
      </c>
      <c r="O28" s="836">
        <v>1</v>
      </c>
      <c r="P28" s="835"/>
      <c r="Q28" s="837">
        <v>0</v>
      </c>
      <c r="R28" s="832"/>
      <c r="S28" s="837">
        <v>0</v>
      </c>
      <c r="T28" s="836"/>
      <c r="U28" s="838">
        <v>0</v>
      </c>
    </row>
    <row r="29" spans="1:21" ht="14.45" customHeight="1" x14ac:dyDescent="0.2">
      <c r="A29" s="831">
        <v>6</v>
      </c>
      <c r="B29" s="832" t="s">
        <v>1655</v>
      </c>
      <c r="C29" s="832" t="s">
        <v>1661</v>
      </c>
      <c r="D29" s="833" t="s">
        <v>1965</v>
      </c>
      <c r="E29" s="834" t="s">
        <v>1670</v>
      </c>
      <c r="F29" s="832" t="s">
        <v>1656</v>
      </c>
      <c r="G29" s="832" t="s">
        <v>1752</v>
      </c>
      <c r="H29" s="832" t="s">
        <v>579</v>
      </c>
      <c r="I29" s="832" t="s">
        <v>1753</v>
      </c>
      <c r="J29" s="832" t="s">
        <v>1754</v>
      </c>
      <c r="K29" s="832" t="s">
        <v>1755</v>
      </c>
      <c r="L29" s="835">
        <v>0</v>
      </c>
      <c r="M29" s="835">
        <v>0</v>
      </c>
      <c r="N29" s="832">
        <v>1</v>
      </c>
      <c r="O29" s="836">
        <v>0.5</v>
      </c>
      <c r="P29" s="835">
        <v>0</v>
      </c>
      <c r="Q29" s="837"/>
      <c r="R29" s="832">
        <v>1</v>
      </c>
      <c r="S29" s="837">
        <v>1</v>
      </c>
      <c r="T29" s="836">
        <v>0.5</v>
      </c>
      <c r="U29" s="838">
        <v>1</v>
      </c>
    </row>
    <row r="30" spans="1:21" ht="14.45" customHeight="1" x14ac:dyDescent="0.2">
      <c r="A30" s="831">
        <v>6</v>
      </c>
      <c r="B30" s="832" t="s">
        <v>1655</v>
      </c>
      <c r="C30" s="832" t="s">
        <v>1661</v>
      </c>
      <c r="D30" s="833" t="s">
        <v>1965</v>
      </c>
      <c r="E30" s="834" t="s">
        <v>1670</v>
      </c>
      <c r="F30" s="832" t="s">
        <v>1656</v>
      </c>
      <c r="G30" s="832" t="s">
        <v>1756</v>
      </c>
      <c r="H30" s="832" t="s">
        <v>579</v>
      </c>
      <c r="I30" s="832" t="s">
        <v>1757</v>
      </c>
      <c r="J30" s="832" t="s">
        <v>704</v>
      </c>
      <c r="K30" s="832" t="s">
        <v>1758</v>
      </c>
      <c r="L30" s="835">
        <v>103.67</v>
      </c>
      <c r="M30" s="835">
        <v>103.67</v>
      </c>
      <c r="N30" s="832">
        <v>1</v>
      </c>
      <c r="O30" s="836">
        <v>0.5</v>
      </c>
      <c r="P30" s="835"/>
      <c r="Q30" s="837">
        <v>0</v>
      </c>
      <c r="R30" s="832"/>
      <c r="S30" s="837">
        <v>0</v>
      </c>
      <c r="T30" s="836"/>
      <c r="U30" s="838">
        <v>0</v>
      </c>
    </row>
    <row r="31" spans="1:21" ht="14.45" customHeight="1" x14ac:dyDescent="0.2">
      <c r="A31" s="831">
        <v>6</v>
      </c>
      <c r="B31" s="832" t="s">
        <v>1655</v>
      </c>
      <c r="C31" s="832" t="s">
        <v>1661</v>
      </c>
      <c r="D31" s="833" t="s">
        <v>1965</v>
      </c>
      <c r="E31" s="834" t="s">
        <v>1670</v>
      </c>
      <c r="F31" s="832" t="s">
        <v>1656</v>
      </c>
      <c r="G31" s="832" t="s">
        <v>1756</v>
      </c>
      <c r="H31" s="832" t="s">
        <v>579</v>
      </c>
      <c r="I31" s="832" t="s">
        <v>1759</v>
      </c>
      <c r="J31" s="832" t="s">
        <v>1760</v>
      </c>
      <c r="K31" s="832" t="s">
        <v>1761</v>
      </c>
      <c r="L31" s="835">
        <v>64.5</v>
      </c>
      <c r="M31" s="835">
        <v>64.5</v>
      </c>
      <c r="N31" s="832">
        <v>1</v>
      </c>
      <c r="O31" s="836">
        <v>0.5</v>
      </c>
      <c r="P31" s="835"/>
      <c r="Q31" s="837">
        <v>0</v>
      </c>
      <c r="R31" s="832"/>
      <c r="S31" s="837">
        <v>0</v>
      </c>
      <c r="T31" s="836"/>
      <c r="U31" s="838">
        <v>0</v>
      </c>
    </row>
    <row r="32" spans="1:21" ht="14.45" customHeight="1" x14ac:dyDescent="0.2">
      <c r="A32" s="831">
        <v>6</v>
      </c>
      <c r="B32" s="832" t="s">
        <v>1655</v>
      </c>
      <c r="C32" s="832" t="s">
        <v>1661</v>
      </c>
      <c r="D32" s="833" t="s">
        <v>1965</v>
      </c>
      <c r="E32" s="834" t="s">
        <v>1670</v>
      </c>
      <c r="F32" s="832" t="s">
        <v>1656</v>
      </c>
      <c r="G32" s="832" t="s">
        <v>1756</v>
      </c>
      <c r="H32" s="832" t="s">
        <v>579</v>
      </c>
      <c r="I32" s="832" t="s">
        <v>1762</v>
      </c>
      <c r="J32" s="832" t="s">
        <v>1763</v>
      </c>
      <c r="K32" s="832" t="s">
        <v>1764</v>
      </c>
      <c r="L32" s="835">
        <v>115.18</v>
      </c>
      <c r="M32" s="835">
        <v>115.18</v>
      </c>
      <c r="N32" s="832">
        <v>1</v>
      </c>
      <c r="O32" s="836">
        <v>0.5</v>
      </c>
      <c r="P32" s="835"/>
      <c r="Q32" s="837">
        <v>0</v>
      </c>
      <c r="R32" s="832"/>
      <c r="S32" s="837">
        <v>0</v>
      </c>
      <c r="T32" s="836"/>
      <c r="U32" s="838">
        <v>0</v>
      </c>
    </row>
    <row r="33" spans="1:21" ht="14.45" customHeight="1" x14ac:dyDescent="0.2">
      <c r="A33" s="831">
        <v>6</v>
      </c>
      <c r="B33" s="832" t="s">
        <v>1655</v>
      </c>
      <c r="C33" s="832" t="s">
        <v>1661</v>
      </c>
      <c r="D33" s="833" t="s">
        <v>1965</v>
      </c>
      <c r="E33" s="834" t="s">
        <v>1670</v>
      </c>
      <c r="F33" s="832" t="s">
        <v>1656</v>
      </c>
      <c r="G33" s="832" t="s">
        <v>1765</v>
      </c>
      <c r="H33" s="832" t="s">
        <v>579</v>
      </c>
      <c r="I33" s="832" t="s">
        <v>1766</v>
      </c>
      <c r="J33" s="832" t="s">
        <v>1767</v>
      </c>
      <c r="K33" s="832" t="s">
        <v>1768</v>
      </c>
      <c r="L33" s="835">
        <v>42.09</v>
      </c>
      <c r="M33" s="835">
        <v>84.18</v>
      </c>
      <c r="N33" s="832">
        <v>2</v>
      </c>
      <c r="O33" s="836">
        <v>1</v>
      </c>
      <c r="P33" s="835"/>
      <c r="Q33" s="837">
        <v>0</v>
      </c>
      <c r="R33" s="832"/>
      <c r="S33" s="837">
        <v>0</v>
      </c>
      <c r="T33" s="836"/>
      <c r="U33" s="838">
        <v>0</v>
      </c>
    </row>
    <row r="34" spans="1:21" ht="14.45" customHeight="1" x14ac:dyDescent="0.2">
      <c r="A34" s="831">
        <v>6</v>
      </c>
      <c r="B34" s="832" t="s">
        <v>1655</v>
      </c>
      <c r="C34" s="832" t="s">
        <v>1661</v>
      </c>
      <c r="D34" s="833" t="s">
        <v>1965</v>
      </c>
      <c r="E34" s="834" t="s">
        <v>1670</v>
      </c>
      <c r="F34" s="832" t="s">
        <v>1656</v>
      </c>
      <c r="G34" s="832" t="s">
        <v>1769</v>
      </c>
      <c r="H34" s="832" t="s">
        <v>579</v>
      </c>
      <c r="I34" s="832" t="s">
        <v>1770</v>
      </c>
      <c r="J34" s="832" t="s">
        <v>1771</v>
      </c>
      <c r="K34" s="832" t="s">
        <v>1772</v>
      </c>
      <c r="L34" s="835">
        <v>21.92</v>
      </c>
      <c r="M34" s="835">
        <v>65.760000000000005</v>
      </c>
      <c r="N34" s="832">
        <v>3</v>
      </c>
      <c r="O34" s="836">
        <v>1</v>
      </c>
      <c r="P34" s="835"/>
      <c r="Q34" s="837">
        <v>0</v>
      </c>
      <c r="R34" s="832"/>
      <c r="S34" s="837">
        <v>0</v>
      </c>
      <c r="T34" s="836"/>
      <c r="U34" s="838">
        <v>0</v>
      </c>
    </row>
    <row r="35" spans="1:21" ht="14.45" customHeight="1" x14ac:dyDescent="0.2">
      <c r="A35" s="831">
        <v>6</v>
      </c>
      <c r="B35" s="832" t="s">
        <v>1655</v>
      </c>
      <c r="C35" s="832" t="s">
        <v>1661</v>
      </c>
      <c r="D35" s="833" t="s">
        <v>1965</v>
      </c>
      <c r="E35" s="834" t="s">
        <v>1670</v>
      </c>
      <c r="F35" s="832" t="s">
        <v>1656</v>
      </c>
      <c r="G35" s="832" t="s">
        <v>1773</v>
      </c>
      <c r="H35" s="832" t="s">
        <v>579</v>
      </c>
      <c r="I35" s="832" t="s">
        <v>1774</v>
      </c>
      <c r="J35" s="832" t="s">
        <v>1775</v>
      </c>
      <c r="K35" s="832" t="s">
        <v>1776</v>
      </c>
      <c r="L35" s="835">
        <v>0</v>
      </c>
      <c r="M35" s="835">
        <v>0</v>
      </c>
      <c r="N35" s="832">
        <v>1</v>
      </c>
      <c r="O35" s="836">
        <v>0.5</v>
      </c>
      <c r="P35" s="835"/>
      <c r="Q35" s="837"/>
      <c r="R35" s="832"/>
      <c r="S35" s="837">
        <v>0</v>
      </c>
      <c r="T35" s="836"/>
      <c r="U35" s="838">
        <v>0</v>
      </c>
    </row>
    <row r="36" spans="1:21" ht="14.45" customHeight="1" x14ac:dyDescent="0.2">
      <c r="A36" s="831">
        <v>6</v>
      </c>
      <c r="B36" s="832" t="s">
        <v>1655</v>
      </c>
      <c r="C36" s="832" t="s">
        <v>1661</v>
      </c>
      <c r="D36" s="833" t="s">
        <v>1965</v>
      </c>
      <c r="E36" s="834" t="s">
        <v>1670</v>
      </c>
      <c r="F36" s="832" t="s">
        <v>1656</v>
      </c>
      <c r="G36" s="832" t="s">
        <v>1777</v>
      </c>
      <c r="H36" s="832" t="s">
        <v>579</v>
      </c>
      <c r="I36" s="832" t="s">
        <v>1778</v>
      </c>
      <c r="J36" s="832" t="s">
        <v>1779</v>
      </c>
      <c r="K36" s="832" t="s">
        <v>1780</v>
      </c>
      <c r="L36" s="835">
        <v>0</v>
      </c>
      <c r="M36" s="835">
        <v>0</v>
      </c>
      <c r="N36" s="832">
        <v>3</v>
      </c>
      <c r="O36" s="836">
        <v>1</v>
      </c>
      <c r="P36" s="835"/>
      <c r="Q36" s="837"/>
      <c r="R36" s="832"/>
      <c r="S36" s="837">
        <v>0</v>
      </c>
      <c r="T36" s="836"/>
      <c r="U36" s="838">
        <v>0</v>
      </c>
    </row>
    <row r="37" spans="1:21" ht="14.45" customHeight="1" x14ac:dyDescent="0.2">
      <c r="A37" s="831">
        <v>6</v>
      </c>
      <c r="B37" s="832" t="s">
        <v>1655</v>
      </c>
      <c r="C37" s="832" t="s">
        <v>1661</v>
      </c>
      <c r="D37" s="833" t="s">
        <v>1965</v>
      </c>
      <c r="E37" s="834" t="s">
        <v>1670</v>
      </c>
      <c r="F37" s="832" t="s">
        <v>1656</v>
      </c>
      <c r="G37" s="832" t="s">
        <v>1781</v>
      </c>
      <c r="H37" s="832" t="s">
        <v>579</v>
      </c>
      <c r="I37" s="832" t="s">
        <v>1782</v>
      </c>
      <c r="J37" s="832" t="s">
        <v>1277</v>
      </c>
      <c r="K37" s="832" t="s">
        <v>1783</v>
      </c>
      <c r="L37" s="835">
        <v>61.97</v>
      </c>
      <c r="M37" s="835">
        <v>61.97</v>
      </c>
      <c r="N37" s="832">
        <v>1</v>
      </c>
      <c r="O37" s="836">
        <v>0.5</v>
      </c>
      <c r="P37" s="835">
        <v>61.97</v>
      </c>
      <c r="Q37" s="837">
        <v>1</v>
      </c>
      <c r="R37" s="832">
        <v>1</v>
      </c>
      <c r="S37" s="837">
        <v>1</v>
      </c>
      <c r="T37" s="836">
        <v>0.5</v>
      </c>
      <c r="U37" s="838">
        <v>1</v>
      </c>
    </row>
    <row r="38" spans="1:21" ht="14.45" customHeight="1" x14ac:dyDescent="0.2">
      <c r="A38" s="831">
        <v>6</v>
      </c>
      <c r="B38" s="832" t="s">
        <v>1655</v>
      </c>
      <c r="C38" s="832" t="s">
        <v>1661</v>
      </c>
      <c r="D38" s="833" t="s">
        <v>1965</v>
      </c>
      <c r="E38" s="834" t="s">
        <v>1670</v>
      </c>
      <c r="F38" s="832" t="s">
        <v>1656</v>
      </c>
      <c r="G38" s="832" t="s">
        <v>1784</v>
      </c>
      <c r="H38" s="832" t="s">
        <v>579</v>
      </c>
      <c r="I38" s="832" t="s">
        <v>1785</v>
      </c>
      <c r="J38" s="832" t="s">
        <v>1786</v>
      </c>
      <c r="K38" s="832" t="s">
        <v>1787</v>
      </c>
      <c r="L38" s="835">
        <v>93.96</v>
      </c>
      <c r="M38" s="835">
        <v>93.96</v>
      </c>
      <c r="N38" s="832">
        <v>1</v>
      </c>
      <c r="O38" s="836">
        <v>1</v>
      </c>
      <c r="P38" s="835">
        <v>93.96</v>
      </c>
      <c r="Q38" s="837">
        <v>1</v>
      </c>
      <c r="R38" s="832">
        <v>1</v>
      </c>
      <c r="S38" s="837">
        <v>1</v>
      </c>
      <c r="T38" s="836">
        <v>1</v>
      </c>
      <c r="U38" s="838">
        <v>1</v>
      </c>
    </row>
    <row r="39" spans="1:21" ht="14.45" customHeight="1" x14ac:dyDescent="0.2">
      <c r="A39" s="831">
        <v>6</v>
      </c>
      <c r="B39" s="832" t="s">
        <v>1655</v>
      </c>
      <c r="C39" s="832" t="s">
        <v>1661</v>
      </c>
      <c r="D39" s="833" t="s">
        <v>1965</v>
      </c>
      <c r="E39" s="834" t="s">
        <v>1670</v>
      </c>
      <c r="F39" s="832" t="s">
        <v>1656</v>
      </c>
      <c r="G39" s="832" t="s">
        <v>1788</v>
      </c>
      <c r="H39" s="832" t="s">
        <v>579</v>
      </c>
      <c r="I39" s="832" t="s">
        <v>1789</v>
      </c>
      <c r="J39" s="832" t="s">
        <v>1790</v>
      </c>
      <c r="K39" s="832" t="s">
        <v>1791</v>
      </c>
      <c r="L39" s="835">
        <v>110.74</v>
      </c>
      <c r="M39" s="835">
        <v>110.74</v>
      </c>
      <c r="N39" s="832">
        <v>1</v>
      </c>
      <c r="O39" s="836">
        <v>0.5</v>
      </c>
      <c r="P39" s="835"/>
      <c r="Q39" s="837">
        <v>0</v>
      </c>
      <c r="R39" s="832"/>
      <c r="S39" s="837">
        <v>0</v>
      </c>
      <c r="T39" s="836"/>
      <c r="U39" s="838">
        <v>0</v>
      </c>
    </row>
    <row r="40" spans="1:21" ht="14.45" customHeight="1" x14ac:dyDescent="0.2">
      <c r="A40" s="831">
        <v>6</v>
      </c>
      <c r="B40" s="832" t="s">
        <v>1655</v>
      </c>
      <c r="C40" s="832" t="s">
        <v>1661</v>
      </c>
      <c r="D40" s="833" t="s">
        <v>1965</v>
      </c>
      <c r="E40" s="834" t="s">
        <v>1670</v>
      </c>
      <c r="F40" s="832" t="s">
        <v>1656</v>
      </c>
      <c r="G40" s="832" t="s">
        <v>1792</v>
      </c>
      <c r="H40" s="832" t="s">
        <v>579</v>
      </c>
      <c r="I40" s="832" t="s">
        <v>1793</v>
      </c>
      <c r="J40" s="832" t="s">
        <v>936</v>
      </c>
      <c r="K40" s="832" t="s">
        <v>937</v>
      </c>
      <c r="L40" s="835">
        <v>0</v>
      </c>
      <c r="M40" s="835">
        <v>0</v>
      </c>
      <c r="N40" s="832">
        <v>1</v>
      </c>
      <c r="O40" s="836">
        <v>1</v>
      </c>
      <c r="P40" s="835"/>
      <c r="Q40" s="837"/>
      <c r="R40" s="832"/>
      <c r="S40" s="837">
        <v>0</v>
      </c>
      <c r="T40" s="836"/>
      <c r="U40" s="838">
        <v>0</v>
      </c>
    </row>
    <row r="41" spans="1:21" ht="14.45" customHeight="1" x14ac:dyDescent="0.2">
      <c r="A41" s="831">
        <v>6</v>
      </c>
      <c r="B41" s="832" t="s">
        <v>1655</v>
      </c>
      <c r="C41" s="832" t="s">
        <v>1661</v>
      </c>
      <c r="D41" s="833" t="s">
        <v>1965</v>
      </c>
      <c r="E41" s="834" t="s">
        <v>1670</v>
      </c>
      <c r="F41" s="832" t="s">
        <v>1656</v>
      </c>
      <c r="G41" s="832" t="s">
        <v>1794</v>
      </c>
      <c r="H41" s="832" t="s">
        <v>579</v>
      </c>
      <c r="I41" s="832" t="s">
        <v>1795</v>
      </c>
      <c r="J41" s="832" t="s">
        <v>1519</v>
      </c>
      <c r="K41" s="832" t="s">
        <v>1796</v>
      </c>
      <c r="L41" s="835">
        <v>84.18</v>
      </c>
      <c r="M41" s="835">
        <v>252.54000000000002</v>
      </c>
      <c r="N41" s="832">
        <v>3</v>
      </c>
      <c r="O41" s="836">
        <v>1.5</v>
      </c>
      <c r="P41" s="835"/>
      <c r="Q41" s="837">
        <v>0</v>
      </c>
      <c r="R41" s="832"/>
      <c r="S41" s="837">
        <v>0</v>
      </c>
      <c r="T41" s="836"/>
      <c r="U41" s="838">
        <v>0</v>
      </c>
    </row>
    <row r="42" spans="1:21" ht="14.45" customHeight="1" x14ac:dyDescent="0.2">
      <c r="A42" s="831">
        <v>6</v>
      </c>
      <c r="B42" s="832" t="s">
        <v>1655</v>
      </c>
      <c r="C42" s="832" t="s">
        <v>1661</v>
      </c>
      <c r="D42" s="833" t="s">
        <v>1965</v>
      </c>
      <c r="E42" s="834" t="s">
        <v>1670</v>
      </c>
      <c r="F42" s="832" t="s">
        <v>1656</v>
      </c>
      <c r="G42" s="832" t="s">
        <v>1797</v>
      </c>
      <c r="H42" s="832" t="s">
        <v>579</v>
      </c>
      <c r="I42" s="832" t="s">
        <v>1798</v>
      </c>
      <c r="J42" s="832" t="s">
        <v>928</v>
      </c>
      <c r="K42" s="832" t="s">
        <v>929</v>
      </c>
      <c r="L42" s="835">
        <v>107.27</v>
      </c>
      <c r="M42" s="835">
        <v>1287.24</v>
      </c>
      <c r="N42" s="832">
        <v>12</v>
      </c>
      <c r="O42" s="836">
        <v>4.5</v>
      </c>
      <c r="P42" s="835">
        <v>107.27</v>
      </c>
      <c r="Q42" s="837">
        <v>8.3333333333333329E-2</v>
      </c>
      <c r="R42" s="832">
        <v>1</v>
      </c>
      <c r="S42" s="837">
        <v>8.3333333333333329E-2</v>
      </c>
      <c r="T42" s="836">
        <v>1</v>
      </c>
      <c r="U42" s="838">
        <v>0.22222222222222221</v>
      </c>
    </row>
    <row r="43" spans="1:21" ht="14.45" customHeight="1" x14ac:dyDescent="0.2">
      <c r="A43" s="831">
        <v>6</v>
      </c>
      <c r="B43" s="832" t="s">
        <v>1655</v>
      </c>
      <c r="C43" s="832" t="s">
        <v>1661</v>
      </c>
      <c r="D43" s="833" t="s">
        <v>1965</v>
      </c>
      <c r="E43" s="834" t="s">
        <v>1670</v>
      </c>
      <c r="F43" s="832" t="s">
        <v>1657</v>
      </c>
      <c r="G43" s="832" t="s">
        <v>1675</v>
      </c>
      <c r="H43" s="832" t="s">
        <v>579</v>
      </c>
      <c r="I43" s="832" t="s">
        <v>1799</v>
      </c>
      <c r="J43" s="832" t="s">
        <v>1677</v>
      </c>
      <c r="K43" s="832" t="s">
        <v>1800</v>
      </c>
      <c r="L43" s="835">
        <v>0</v>
      </c>
      <c r="M43" s="835">
        <v>0</v>
      </c>
      <c r="N43" s="832">
        <v>1</v>
      </c>
      <c r="O43" s="836">
        <v>1</v>
      </c>
      <c r="P43" s="835"/>
      <c r="Q43" s="837"/>
      <c r="R43" s="832"/>
      <c r="S43" s="837">
        <v>0</v>
      </c>
      <c r="T43" s="836"/>
      <c r="U43" s="838">
        <v>0</v>
      </c>
    </row>
    <row r="44" spans="1:21" ht="14.45" customHeight="1" x14ac:dyDescent="0.2">
      <c r="A44" s="831">
        <v>6</v>
      </c>
      <c r="B44" s="832" t="s">
        <v>1655</v>
      </c>
      <c r="C44" s="832" t="s">
        <v>1661</v>
      </c>
      <c r="D44" s="833" t="s">
        <v>1965</v>
      </c>
      <c r="E44" s="834" t="s">
        <v>1670</v>
      </c>
      <c r="F44" s="832" t="s">
        <v>1657</v>
      </c>
      <c r="G44" s="832" t="s">
        <v>1679</v>
      </c>
      <c r="H44" s="832" t="s">
        <v>579</v>
      </c>
      <c r="I44" s="832" t="s">
        <v>1680</v>
      </c>
      <c r="J44" s="832" t="s">
        <v>1681</v>
      </c>
      <c r="K44" s="832" t="s">
        <v>1682</v>
      </c>
      <c r="L44" s="835">
        <v>864.39</v>
      </c>
      <c r="M44" s="835">
        <v>38897.549999999981</v>
      </c>
      <c r="N44" s="832">
        <v>45</v>
      </c>
      <c r="O44" s="836">
        <v>45</v>
      </c>
      <c r="P44" s="835">
        <v>34575.599999999984</v>
      </c>
      <c r="Q44" s="837">
        <v>0.88888888888888895</v>
      </c>
      <c r="R44" s="832">
        <v>40</v>
      </c>
      <c r="S44" s="837">
        <v>0.88888888888888884</v>
      </c>
      <c r="T44" s="836">
        <v>40</v>
      </c>
      <c r="U44" s="838">
        <v>0.88888888888888884</v>
      </c>
    </row>
    <row r="45" spans="1:21" ht="14.45" customHeight="1" x14ac:dyDescent="0.2">
      <c r="A45" s="831">
        <v>6</v>
      </c>
      <c r="B45" s="832" t="s">
        <v>1655</v>
      </c>
      <c r="C45" s="832" t="s">
        <v>1661</v>
      </c>
      <c r="D45" s="833" t="s">
        <v>1965</v>
      </c>
      <c r="E45" s="834" t="s">
        <v>1670</v>
      </c>
      <c r="F45" s="832" t="s">
        <v>1657</v>
      </c>
      <c r="G45" s="832" t="s">
        <v>1679</v>
      </c>
      <c r="H45" s="832" t="s">
        <v>579</v>
      </c>
      <c r="I45" s="832" t="s">
        <v>1683</v>
      </c>
      <c r="J45" s="832" t="s">
        <v>1684</v>
      </c>
      <c r="K45" s="832" t="s">
        <v>1685</v>
      </c>
      <c r="L45" s="835">
        <v>1978.94</v>
      </c>
      <c r="M45" s="835">
        <v>33641.979999999996</v>
      </c>
      <c r="N45" s="832">
        <v>17</v>
      </c>
      <c r="O45" s="836">
        <v>17</v>
      </c>
      <c r="P45" s="835">
        <v>29684.099999999995</v>
      </c>
      <c r="Q45" s="837">
        <v>0.88235294117647056</v>
      </c>
      <c r="R45" s="832">
        <v>15</v>
      </c>
      <c r="S45" s="837">
        <v>0.88235294117647056</v>
      </c>
      <c r="T45" s="836">
        <v>15</v>
      </c>
      <c r="U45" s="838">
        <v>0.88235294117647056</v>
      </c>
    </row>
    <row r="46" spans="1:21" ht="14.45" customHeight="1" x14ac:dyDescent="0.2">
      <c r="A46" s="831">
        <v>6</v>
      </c>
      <c r="B46" s="832" t="s">
        <v>1655</v>
      </c>
      <c r="C46" s="832" t="s">
        <v>1661</v>
      </c>
      <c r="D46" s="833" t="s">
        <v>1965</v>
      </c>
      <c r="E46" s="834" t="s">
        <v>1670</v>
      </c>
      <c r="F46" s="832" t="s">
        <v>1657</v>
      </c>
      <c r="G46" s="832" t="s">
        <v>1679</v>
      </c>
      <c r="H46" s="832" t="s">
        <v>579</v>
      </c>
      <c r="I46" s="832" t="s">
        <v>1686</v>
      </c>
      <c r="J46" s="832" t="s">
        <v>1687</v>
      </c>
      <c r="K46" s="832" t="s">
        <v>1688</v>
      </c>
      <c r="L46" s="835">
        <v>700</v>
      </c>
      <c r="M46" s="835">
        <v>8400</v>
      </c>
      <c r="N46" s="832">
        <v>12</v>
      </c>
      <c r="O46" s="836">
        <v>12</v>
      </c>
      <c r="P46" s="835">
        <v>7700</v>
      </c>
      <c r="Q46" s="837">
        <v>0.91666666666666663</v>
      </c>
      <c r="R46" s="832">
        <v>11</v>
      </c>
      <c r="S46" s="837">
        <v>0.91666666666666663</v>
      </c>
      <c r="T46" s="836">
        <v>11</v>
      </c>
      <c r="U46" s="838">
        <v>0.91666666666666663</v>
      </c>
    </row>
    <row r="47" spans="1:21" ht="14.45" customHeight="1" x14ac:dyDescent="0.2">
      <c r="A47" s="831">
        <v>6</v>
      </c>
      <c r="B47" s="832" t="s">
        <v>1655</v>
      </c>
      <c r="C47" s="832" t="s">
        <v>1661</v>
      </c>
      <c r="D47" s="833" t="s">
        <v>1965</v>
      </c>
      <c r="E47" s="834" t="s">
        <v>1671</v>
      </c>
      <c r="F47" s="832" t="s">
        <v>1656</v>
      </c>
      <c r="G47" s="832" t="s">
        <v>1718</v>
      </c>
      <c r="H47" s="832" t="s">
        <v>579</v>
      </c>
      <c r="I47" s="832" t="s">
        <v>1801</v>
      </c>
      <c r="J47" s="832" t="s">
        <v>656</v>
      </c>
      <c r="K47" s="832" t="s">
        <v>1802</v>
      </c>
      <c r="L47" s="835">
        <v>45.56</v>
      </c>
      <c r="M47" s="835">
        <v>45.56</v>
      </c>
      <c r="N47" s="832">
        <v>1</v>
      </c>
      <c r="O47" s="836">
        <v>1</v>
      </c>
      <c r="P47" s="835"/>
      <c r="Q47" s="837">
        <v>0</v>
      </c>
      <c r="R47" s="832"/>
      <c r="S47" s="837">
        <v>0</v>
      </c>
      <c r="T47" s="836"/>
      <c r="U47" s="838">
        <v>0</v>
      </c>
    </row>
    <row r="48" spans="1:21" ht="14.45" customHeight="1" x14ac:dyDescent="0.2">
      <c r="A48" s="831">
        <v>6</v>
      </c>
      <c r="B48" s="832" t="s">
        <v>1655</v>
      </c>
      <c r="C48" s="832" t="s">
        <v>1661</v>
      </c>
      <c r="D48" s="833" t="s">
        <v>1965</v>
      </c>
      <c r="E48" s="834" t="s">
        <v>1671</v>
      </c>
      <c r="F48" s="832" t="s">
        <v>1656</v>
      </c>
      <c r="G48" s="832" t="s">
        <v>1803</v>
      </c>
      <c r="H48" s="832" t="s">
        <v>579</v>
      </c>
      <c r="I48" s="832" t="s">
        <v>1804</v>
      </c>
      <c r="J48" s="832" t="s">
        <v>1805</v>
      </c>
      <c r="K48" s="832" t="s">
        <v>1806</v>
      </c>
      <c r="L48" s="835">
        <v>973.26</v>
      </c>
      <c r="M48" s="835">
        <v>2919.7799999999997</v>
      </c>
      <c r="N48" s="832">
        <v>3</v>
      </c>
      <c r="O48" s="836">
        <v>1</v>
      </c>
      <c r="P48" s="835">
        <v>2919.7799999999997</v>
      </c>
      <c r="Q48" s="837">
        <v>1</v>
      </c>
      <c r="R48" s="832">
        <v>3</v>
      </c>
      <c r="S48" s="837">
        <v>1</v>
      </c>
      <c r="T48" s="836">
        <v>1</v>
      </c>
      <c r="U48" s="838">
        <v>1</v>
      </c>
    </row>
    <row r="49" spans="1:21" ht="14.45" customHeight="1" x14ac:dyDescent="0.2">
      <c r="A49" s="831">
        <v>6</v>
      </c>
      <c r="B49" s="832" t="s">
        <v>1655</v>
      </c>
      <c r="C49" s="832" t="s">
        <v>1661</v>
      </c>
      <c r="D49" s="833" t="s">
        <v>1965</v>
      </c>
      <c r="E49" s="834" t="s">
        <v>1671</v>
      </c>
      <c r="F49" s="832" t="s">
        <v>1656</v>
      </c>
      <c r="G49" s="832" t="s">
        <v>1807</v>
      </c>
      <c r="H49" s="832" t="s">
        <v>579</v>
      </c>
      <c r="I49" s="832" t="s">
        <v>1808</v>
      </c>
      <c r="J49" s="832" t="s">
        <v>1809</v>
      </c>
      <c r="K49" s="832" t="s">
        <v>1810</v>
      </c>
      <c r="L49" s="835">
        <v>132.97999999999999</v>
      </c>
      <c r="M49" s="835">
        <v>531.91999999999996</v>
      </c>
      <c r="N49" s="832">
        <v>4</v>
      </c>
      <c r="O49" s="836">
        <v>1</v>
      </c>
      <c r="P49" s="835"/>
      <c r="Q49" s="837">
        <v>0</v>
      </c>
      <c r="R49" s="832"/>
      <c r="S49" s="837">
        <v>0</v>
      </c>
      <c r="T49" s="836"/>
      <c r="U49" s="838">
        <v>0</v>
      </c>
    </row>
    <row r="50" spans="1:21" ht="14.45" customHeight="1" x14ac:dyDescent="0.2">
      <c r="A50" s="831">
        <v>6</v>
      </c>
      <c r="B50" s="832" t="s">
        <v>1655</v>
      </c>
      <c r="C50" s="832" t="s">
        <v>1661</v>
      </c>
      <c r="D50" s="833" t="s">
        <v>1965</v>
      </c>
      <c r="E50" s="834" t="s">
        <v>1671</v>
      </c>
      <c r="F50" s="832" t="s">
        <v>1656</v>
      </c>
      <c r="G50" s="832" t="s">
        <v>1811</v>
      </c>
      <c r="H50" s="832" t="s">
        <v>579</v>
      </c>
      <c r="I50" s="832" t="s">
        <v>1812</v>
      </c>
      <c r="J50" s="832" t="s">
        <v>1813</v>
      </c>
      <c r="K50" s="832" t="s">
        <v>1814</v>
      </c>
      <c r="L50" s="835">
        <v>54.85</v>
      </c>
      <c r="M50" s="835">
        <v>109.7</v>
      </c>
      <c r="N50" s="832">
        <v>2</v>
      </c>
      <c r="O50" s="836">
        <v>0.5</v>
      </c>
      <c r="P50" s="835"/>
      <c r="Q50" s="837">
        <v>0</v>
      </c>
      <c r="R50" s="832"/>
      <c r="S50" s="837">
        <v>0</v>
      </c>
      <c r="T50" s="836"/>
      <c r="U50" s="838">
        <v>0</v>
      </c>
    </row>
    <row r="51" spans="1:21" ht="14.45" customHeight="1" x14ac:dyDescent="0.2">
      <c r="A51" s="831">
        <v>6</v>
      </c>
      <c r="B51" s="832" t="s">
        <v>1655</v>
      </c>
      <c r="C51" s="832" t="s">
        <v>1661</v>
      </c>
      <c r="D51" s="833" t="s">
        <v>1965</v>
      </c>
      <c r="E51" s="834" t="s">
        <v>1671</v>
      </c>
      <c r="F51" s="832" t="s">
        <v>1656</v>
      </c>
      <c r="G51" s="832" t="s">
        <v>1815</v>
      </c>
      <c r="H51" s="832" t="s">
        <v>618</v>
      </c>
      <c r="I51" s="832" t="s">
        <v>1816</v>
      </c>
      <c r="J51" s="832" t="s">
        <v>1817</v>
      </c>
      <c r="K51" s="832" t="s">
        <v>1818</v>
      </c>
      <c r="L51" s="835">
        <v>141.25</v>
      </c>
      <c r="M51" s="835">
        <v>141.25</v>
      </c>
      <c r="N51" s="832">
        <v>1</v>
      </c>
      <c r="O51" s="836">
        <v>1</v>
      </c>
      <c r="P51" s="835"/>
      <c r="Q51" s="837">
        <v>0</v>
      </c>
      <c r="R51" s="832"/>
      <c r="S51" s="837">
        <v>0</v>
      </c>
      <c r="T51" s="836"/>
      <c r="U51" s="838">
        <v>0</v>
      </c>
    </row>
    <row r="52" spans="1:21" ht="14.45" customHeight="1" x14ac:dyDescent="0.2">
      <c r="A52" s="831">
        <v>6</v>
      </c>
      <c r="B52" s="832" t="s">
        <v>1655</v>
      </c>
      <c r="C52" s="832" t="s">
        <v>1661</v>
      </c>
      <c r="D52" s="833" t="s">
        <v>1965</v>
      </c>
      <c r="E52" s="834" t="s">
        <v>1671</v>
      </c>
      <c r="F52" s="832" t="s">
        <v>1656</v>
      </c>
      <c r="G52" s="832" t="s">
        <v>1819</v>
      </c>
      <c r="H52" s="832" t="s">
        <v>618</v>
      </c>
      <c r="I52" s="832" t="s">
        <v>1820</v>
      </c>
      <c r="J52" s="832" t="s">
        <v>1821</v>
      </c>
      <c r="K52" s="832" t="s">
        <v>1822</v>
      </c>
      <c r="L52" s="835">
        <v>736.33</v>
      </c>
      <c r="M52" s="835">
        <v>1472.66</v>
      </c>
      <c r="N52" s="832">
        <v>2</v>
      </c>
      <c r="O52" s="836">
        <v>0.5</v>
      </c>
      <c r="P52" s="835">
        <v>1472.66</v>
      </c>
      <c r="Q52" s="837">
        <v>1</v>
      </c>
      <c r="R52" s="832">
        <v>2</v>
      </c>
      <c r="S52" s="837">
        <v>1</v>
      </c>
      <c r="T52" s="836">
        <v>0.5</v>
      </c>
      <c r="U52" s="838">
        <v>1</v>
      </c>
    </row>
    <row r="53" spans="1:21" ht="14.45" customHeight="1" x14ac:dyDescent="0.2">
      <c r="A53" s="831">
        <v>6</v>
      </c>
      <c r="B53" s="832" t="s">
        <v>1655</v>
      </c>
      <c r="C53" s="832" t="s">
        <v>1661</v>
      </c>
      <c r="D53" s="833" t="s">
        <v>1965</v>
      </c>
      <c r="E53" s="834" t="s">
        <v>1671</v>
      </c>
      <c r="F53" s="832" t="s">
        <v>1656</v>
      </c>
      <c r="G53" s="832" t="s">
        <v>1756</v>
      </c>
      <c r="H53" s="832" t="s">
        <v>579</v>
      </c>
      <c r="I53" s="832" t="s">
        <v>1759</v>
      </c>
      <c r="J53" s="832" t="s">
        <v>1760</v>
      </c>
      <c r="K53" s="832" t="s">
        <v>1761</v>
      </c>
      <c r="L53" s="835">
        <v>64.5</v>
      </c>
      <c r="M53" s="835">
        <v>129</v>
      </c>
      <c r="N53" s="832">
        <v>2</v>
      </c>
      <c r="O53" s="836">
        <v>1</v>
      </c>
      <c r="P53" s="835">
        <v>129</v>
      </c>
      <c r="Q53" s="837">
        <v>1</v>
      </c>
      <c r="R53" s="832">
        <v>2</v>
      </c>
      <c r="S53" s="837">
        <v>1</v>
      </c>
      <c r="T53" s="836">
        <v>1</v>
      </c>
      <c r="U53" s="838">
        <v>1</v>
      </c>
    </row>
    <row r="54" spans="1:21" ht="14.45" customHeight="1" x14ac:dyDescent="0.2">
      <c r="A54" s="831">
        <v>6</v>
      </c>
      <c r="B54" s="832" t="s">
        <v>1655</v>
      </c>
      <c r="C54" s="832" t="s">
        <v>1661</v>
      </c>
      <c r="D54" s="833" t="s">
        <v>1965</v>
      </c>
      <c r="E54" s="834" t="s">
        <v>1671</v>
      </c>
      <c r="F54" s="832" t="s">
        <v>1656</v>
      </c>
      <c r="G54" s="832" t="s">
        <v>1823</v>
      </c>
      <c r="H54" s="832" t="s">
        <v>618</v>
      </c>
      <c r="I54" s="832" t="s">
        <v>1824</v>
      </c>
      <c r="J54" s="832" t="s">
        <v>905</v>
      </c>
      <c r="K54" s="832" t="s">
        <v>1825</v>
      </c>
      <c r="L54" s="835">
        <v>0</v>
      </c>
      <c r="M54" s="835">
        <v>0</v>
      </c>
      <c r="N54" s="832">
        <v>1</v>
      </c>
      <c r="O54" s="836">
        <v>0.5</v>
      </c>
      <c r="P54" s="835">
        <v>0</v>
      </c>
      <c r="Q54" s="837"/>
      <c r="R54" s="832">
        <v>1</v>
      </c>
      <c r="S54" s="837">
        <v>1</v>
      </c>
      <c r="T54" s="836">
        <v>0.5</v>
      </c>
      <c r="U54" s="838">
        <v>1</v>
      </c>
    </row>
    <row r="55" spans="1:21" ht="14.45" customHeight="1" x14ac:dyDescent="0.2">
      <c r="A55" s="831">
        <v>6</v>
      </c>
      <c r="B55" s="832" t="s">
        <v>1655</v>
      </c>
      <c r="C55" s="832" t="s">
        <v>1661</v>
      </c>
      <c r="D55" s="833" t="s">
        <v>1965</v>
      </c>
      <c r="E55" s="834" t="s">
        <v>1671</v>
      </c>
      <c r="F55" s="832" t="s">
        <v>1656</v>
      </c>
      <c r="G55" s="832" t="s">
        <v>1826</v>
      </c>
      <c r="H55" s="832" t="s">
        <v>579</v>
      </c>
      <c r="I55" s="832" t="s">
        <v>1827</v>
      </c>
      <c r="J55" s="832" t="s">
        <v>1828</v>
      </c>
      <c r="K55" s="832" t="s">
        <v>1829</v>
      </c>
      <c r="L55" s="835">
        <v>79.099999999999994</v>
      </c>
      <c r="M55" s="835">
        <v>79.099999999999994</v>
      </c>
      <c r="N55" s="832">
        <v>1</v>
      </c>
      <c r="O55" s="836">
        <v>1</v>
      </c>
      <c r="P55" s="835"/>
      <c r="Q55" s="837">
        <v>0</v>
      </c>
      <c r="R55" s="832"/>
      <c r="S55" s="837">
        <v>0</v>
      </c>
      <c r="T55" s="836"/>
      <c r="U55" s="838">
        <v>0</v>
      </c>
    </row>
    <row r="56" spans="1:21" ht="14.45" customHeight="1" x14ac:dyDescent="0.2">
      <c r="A56" s="831">
        <v>6</v>
      </c>
      <c r="B56" s="832" t="s">
        <v>1655</v>
      </c>
      <c r="C56" s="832" t="s">
        <v>1661</v>
      </c>
      <c r="D56" s="833" t="s">
        <v>1965</v>
      </c>
      <c r="E56" s="834" t="s">
        <v>1671</v>
      </c>
      <c r="F56" s="832" t="s">
        <v>1656</v>
      </c>
      <c r="G56" s="832" t="s">
        <v>1830</v>
      </c>
      <c r="H56" s="832" t="s">
        <v>618</v>
      </c>
      <c r="I56" s="832" t="s">
        <v>1831</v>
      </c>
      <c r="J56" s="832" t="s">
        <v>1832</v>
      </c>
      <c r="K56" s="832" t="s">
        <v>1833</v>
      </c>
      <c r="L56" s="835">
        <v>122.96</v>
      </c>
      <c r="M56" s="835">
        <v>1229.5999999999999</v>
      </c>
      <c r="N56" s="832">
        <v>10</v>
      </c>
      <c r="O56" s="836">
        <v>2</v>
      </c>
      <c r="P56" s="835">
        <v>1229.5999999999999</v>
      </c>
      <c r="Q56" s="837">
        <v>1</v>
      </c>
      <c r="R56" s="832">
        <v>10</v>
      </c>
      <c r="S56" s="837">
        <v>1</v>
      </c>
      <c r="T56" s="836">
        <v>2</v>
      </c>
      <c r="U56" s="838">
        <v>1</v>
      </c>
    </row>
    <row r="57" spans="1:21" ht="14.45" customHeight="1" x14ac:dyDescent="0.2">
      <c r="A57" s="831">
        <v>6</v>
      </c>
      <c r="B57" s="832" t="s">
        <v>1655</v>
      </c>
      <c r="C57" s="832" t="s">
        <v>1661</v>
      </c>
      <c r="D57" s="833" t="s">
        <v>1965</v>
      </c>
      <c r="E57" s="834" t="s">
        <v>1671</v>
      </c>
      <c r="F57" s="832" t="s">
        <v>1656</v>
      </c>
      <c r="G57" s="832" t="s">
        <v>1834</v>
      </c>
      <c r="H57" s="832" t="s">
        <v>579</v>
      </c>
      <c r="I57" s="832" t="s">
        <v>1835</v>
      </c>
      <c r="J57" s="832" t="s">
        <v>612</v>
      </c>
      <c r="K57" s="832" t="s">
        <v>1836</v>
      </c>
      <c r="L57" s="835">
        <v>0</v>
      </c>
      <c r="M57" s="835">
        <v>0</v>
      </c>
      <c r="N57" s="832">
        <v>1</v>
      </c>
      <c r="O57" s="836">
        <v>1</v>
      </c>
      <c r="P57" s="835"/>
      <c r="Q57" s="837"/>
      <c r="R57" s="832"/>
      <c r="S57" s="837">
        <v>0</v>
      </c>
      <c r="T57" s="836"/>
      <c r="U57" s="838">
        <v>0</v>
      </c>
    </row>
    <row r="58" spans="1:21" ht="14.45" customHeight="1" x14ac:dyDescent="0.2">
      <c r="A58" s="831">
        <v>6</v>
      </c>
      <c r="B58" s="832" t="s">
        <v>1655</v>
      </c>
      <c r="C58" s="832" t="s">
        <v>1661</v>
      </c>
      <c r="D58" s="833" t="s">
        <v>1965</v>
      </c>
      <c r="E58" s="834" t="s">
        <v>1671</v>
      </c>
      <c r="F58" s="832" t="s">
        <v>1656</v>
      </c>
      <c r="G58" s="832" t="s">
        <v>1797</v>
      </c>
      <c r="H58" s="832" t="s">
        <v>579</v>
      </c>
      <c r="I58" s="832" t="s">
        <v>1798</v>
      </c>
      <c r="J58" s="832" t="s">
        <v>928</v>
      </c>
      <c r="K58" s="832" t="s">
        <v>929</v>
      </c>
      <c r="L58" s="835">
        <v>107.27</v>
      </c>
      <c r="M58" s="835">
        <v>1072.7</v>
      </c>
      <c r="N58" s="832">
        <v>10</v>
      </c>
      <c r="O58" s="836">
        <v>3.5</v>
      </c>
      <c r="P58" s="835">
        <v>321.81</v>
      </c>
      <c r="Q58" s="837">
        <v>0.3</v>
      </c>
      <c r="R58" s="832">
        <v>3</v>
      </c>
      <c r="S58" s="837">
        <v>0.3</v>
      </c>
      <c r="T58" s="836">
        <v>1</v>
      </c>
      <c r="U58" s="838">
        <v>0.2857142857142857</v>
      </c>
    </row>
    <row r="59" spans="1:21" ht="14.45" customHeight="1" x14ac:dyDescent="0.2">
      <c r="A59" s="831">
        <v>6</v>
      </c>
      <c r="B59" s="832" t="s">
        <v>1655</v>
      </c>
      <c r="C59" s="832" t="s">
        <v>1661</v>
      </c>
      <c r="D59" s="833" t="s">
        <v>1965</v>
      </c>
      <c r="E59" s="834" t="s">
        <v>1671</v>
      </c>
      <c r="F59" s="832" t="s">
        <v>1657</v>
      </c>
      <c r="G59" s="832" t="s">
        <v>1679</v>
      </c>
      <c r="H59" s="832" t="s">
        <v>579</v>
      </c>
      <c r="I59" s="832" t="s">
        <v>1683</v>
      </c>
      <c r="J59" s="832" t="s">
        <v>1684</v>
      </c>
      <c r="K59" s="832" t="s">
        <v>1685</v>
      </c>
      <c r="L59" s="835">
        <v>1978.94</v>
      </c>
      <c r="M59" s="835">
        <v>21768.34</v>
      </c>
      <c r="N59" s="832">
        <v>11</v>
      </c>
      <c r="O59" s="836">
        <v>11</v>
      </c>
      <c r="P59" s="835">
        <v>19789.400000000001</v>
      </c>
      <c r="Q59" s="837">
        <v>0.90909090909090917</v>
      </c>
      <c r="R59" s="832">
        <v>10</v>
      </c>
      <c r="S59" s="837">
        <v>0.90909090909090906</v>
      </c>
      <c r="T59" s="836">
        <v>10</v>
      </c>
      <c r="U59" s="838">
        <v>0.90909090909090906</v>
      </c>
    </row>
    <row r="60" spans="1:21" ht="14.45" customHeight="1" x14ac:dyDescent="0.2">
      <c r="A60" s="831">
        <v>6</v>
      </c>
      <c r="B60" s="832" t="s">
        <v>1655</v>
      </c>
      <c r="C60" s="832" t="s">
        <v>1661</v>
      </c>
      <c r="D60" s="833" t="s">
        <v>1965</v>
      </c>
      <c r="E60" s="834" t="s">
        <v>1671</v>
      </c>
      <c r="F60" s="832" t="s">
        <v>1657</v>
      </c>
      <c r="G60" s="832" t="s">
        <v>1679</v>
      </c>
      <c r="H60" s="832" t="s">
        <v>579</v>
      </c>
      <c r="I60" s="832" t="s">
        <v>1686</v>
      </c>
      <c r="J60" s="832" t="s">
        <v>1687</v>
      </c>
      <c r="K60" s="832" t="s">
        <v>1688</v>
      </c>
      <c r="L60" s="835">
        <v>700</v>
      </c>
      <c r="M60" s="835">
        <v>1400</v>
      </c>
      <c r="N60" s="832">
        <v>2</v>
      </c>
      <c r="O60" s="836">
        <v>2</v>
      </c>
      <c r="P60" s="835">
        <v>1400</v>
      </c>
      <c r="Q60" s="837">
        <v>1</v>
      </c>
      <c r="R60" s="832">
        <v>2</v>
      </c>
      <c r="S60" s="837">
        <v>1</v>
      </c>
      <c r="T60" s="836">
        <v>2</v>
      </c>
      <c r="U60" s="838">
        <v>1</v>
      </c>
    </row>
    <row r="61" spans="1:21" ht="14.45" customHeight="1" x14ac:dyDescent="0.2">
      <c r="A61" s="831">
        <v>6</v>
      </c>
      <c r="B61" s="832" t="s">
        <v>1655</v>
      </c>
      <c r="C61" s="832" t="s">
        <v>1661</v>
      </c>
      <c r="D61" s="833" t="s">
        <v>1965</v>
      </c>
      <c r="E61" s="834" t="s">
        <v>1674</v>
      </c>
      <c r="F61" s="832" t="s">
        <v>1657</v>
      </c>
      <c r="G61" s="832" t="s">
        <v>1679</v>
      </c>
      <c r="H61" s="832" t="s">
        <v>579</v>
      </c>
      <c r="I61" s="832" t="s">
        <v>1680</v>
      </c>
      <c r="J61" s="832" t="s">
        <v>1681</v>
      </c>
      <c r="K61" s="832" t="s">
        <v>1682</v>
      </c>
      <c r="L61" s="835">
        <v>864.39</v>
      </c>
      <c r="M61" s="835">
        <v>1728.78</v>
      </c>
      <c r="N61" s="832">
        <v>2</v>
      </c>
      <c r="O61" s="836">
        <v>2</v>
      </c>
      <c r="P61" s="835">
        <v>864.39</v>
      </c>
      <c r="Q61" s="837">
        <v>0.5</v>
      </c>
      <c r="R61" s="832">
        <v>1</v>
      </c>
      <c r="S61" s="837">
        <v>0.5</v>
      </c>
      <c r="T61" s="836">
        <v>1</v>
      </c>
      <c r="U61" s="838">
        <v>0.5</v>
      </c>
    </row>
    <row r="62" spans="1:21" ht="14.45" customHeight="1" x14ac:dyDescent="0.2">
      <c r="A62" s="831">
        <v>6</v>
      </c>
      <c r="B62" s="832" t="s">
        <v>1655</v>
      </c>
      <c r="C62" s="832" t="s">
        <v>1661</v>
      </c>
      <c r="D62" s="833" t="s">
        <v>1965</v>
      </c>
      <c r="E62" s="834" t="s">
        <v>1667</v>
      </c>
      <c r="F62" s="832" t="s">
        <v>1656</v>
      </c>
      <c r="G62" s="832" t="s">
        <v>1837</v>
      </c>
      <c r="H62" s="832" t="s">
        <v>579</v>
      </c>
      <c r="I62" s="832" t="s">
        <v>1838</v>
      </c>
      <c r="J62" s="832" t="s">
        <v>1839</v>
      </c>
      <c r="K62" s="832" t="s">
        <v>1473</v>
      </c>
      <c r="L62" s="835">
        <v>62.18</v>
      </c>
      <c r="M62" s="835">
        <v>186.54</v>
      </c>
      <c r="N62" s="832">
        <v>3</v>
      </c>
      <c r="O62" s="836">
        <v>1</v>
      </c>
      <c r="P62" s="835">
        <v>186.54</v>
      </c>
      <c r="Q62" s="837">
        <v>1</v>
      </c>
      <c r="R62" s="832">
        <v>3</v>
      </c>
      <c r="S62" s="837">
        <v>1</v>
      </c>
      <c r="T62" s="836">
        <v>1</v>
      </c>
      <c r="U62" s="838">
        <v>1</v>
      </c>
    </row>
    <row r="63" spans="1:21" ht="14.45" customHeight="1" x14ac:dyDescent="0.2">
      <c r="A63" s="831">
        <v>6</v>
      </c>
      <c r="B63" s="832" t="s">
        <v>1655</v>
      </c>
      <c r="C63" s="832" t="s">
        <v>1661</v>
      </c>
      <c r="D63" s="833" t="s">
        <v>1965</v>
      </c>
      <c r="E63" s="834" t="s">
        <v>1667</v>
      </c>
      <c r="F63" s="832" t="s">
        <v>1656</v>
      </c>
      <c r="G63" s="832" t="s">
        <v>1840</v>
      </c>
      <c r="H63" s="832" t="s">
        <v>579</v>
      </c>
      <c r="I63" s="832" t="s">
        <v>1841</v>
      </c>
      <c r="J63" s="832" t="s">
        <v>1842</v>
      </c>
      <c r="K63" s="832" t="s">
        <v>1494</v>
      </c>
      <c r="L63" s="835">
        <v>123.2</v>
      </c>
      <c r="M63" s="835">
        <v>123.2</v>
      </c>
      <c r="N63" s="832">
        <v>1</v>
      </c>
      <c r="O63" s="836">
        <v>1</v>
      </c>
      <c r="P63" s="835"/>
      <c r="Q63" s="837">
        <v>0</v>
      </c>
      <c r="R63" s="832"/>
      <c r="S63" s="837">
        <v>0</v>
      </c>
      <c r="T63" s="836"/>
      <c r="U63" s="838">
        <v>0</v>
      </c>
    </row>
    <row r="64" spans="1:21" ht="14.45" customHeight="1" x14ac:dyDescent="0.2">
      <c r="A64" s="831">
        <v>6</v>
      </c>
      <c r="B64" s="832" t="s">
        <v>1655</v>
      </c>
      <c r="C64" s="832" t="s">
        <v>1661</v>
      </c>
      <c r="D64" s="833" t="s">
        <v>1965</v>
      </c>
      <c r="E64" s="834" t="s">
        <v>1667</v>
      </c>
      <c r="F64" s="832" t="s">
        <v>1656</v>
      </c>
      <c r="G64" s="832" t="s">
        <v>1843</v>
      </c>
      <c r="H64" s="832" t="s">
        <v>579</v>
      </c>
      <c r="I64" s="832" t="s">
        <v>1844</v>
      </c>
      <c r="J64" s="832" t="s">
        <v>1845</v>
      </c>
      <c r="K64" s="832" t="s">
        <v>1846</v>
      </c>
      <c r="L64" s="835">
        <v>0</v>
      </c>
      <c r="M64" s="835">
        <v>0</v>
      </c>
      <c r="N64" s="832">
        <v>3</v>
      </c>
      <c r="O64" s="836">
        <v>2</v>
      </c>
      <c r="P64" s="835">
        <v>0</v>
      </c>
      <c r="Q64" s="837"/>
      <c r="R64" s="832">
        <v>1</v>
      </c>
      <c r="S64" s="837">
        <v>0.33333333333333331</v>
      </c>
      <c r="T64" s="836">
        <v>1</v>
      </c>
      <c r="U64" s="838">
        <v>0.5</v>
      </c>
    </row>
    <row r="65" spans="1:21" ht="14.45" customHeight="1" x14ac:dyDescent="0.2">
      <c r="A65" s="831">
        <v>6</v>
      </c>
      <c r="B65" s="832" t="s">
        <v>1655</v>
      </c>
      <c r="C65" s="832" t="s">
        <v>1661</v>
      </c>
      <c r="D65" s="833" t="s">
        <v>1965</v>
      </c>
      <c r="E65" s="834" t="s">
        <v>1667</v>
      </c>
      <c r="F65" s="832" t="s">
        <v>1656</v>
      </c>
      <c r="G65" s="832" t="s">
        <v>1847</v>
      </c>
      <c r="H65" s="832" t="s">
        <v>579</v>
      </c>
      <c r="I65" s="832" t="s">
        <v>1848</v>
      </c>
      <c r="J65" s="832" t="s">
        <v>1849</v>
      </c>
      <c r="K65" s="832" t="s">
        <v>1850</v>
      </c>
      <c r="L65" s="835">
        <v>144.19</v>
      </c>
      <c r="M65" s="835">
        <v>144.19</v>
      </c>
      <c r="N65" s="832">
        <v>1</v>
      </c>
      <c r="O65" s="836">
        <v>0.5</v>
      </c>
      <c r="P65" s="835"/>
      <c r="Q65" s="837">
        <v>0</v>
      </c>
      <c r="R65" s="832"/>
      <c r="S65" s="837">
        <v>0</v>
      </c>
      <c r="T65" s="836"/>
      <c r="U65" s="838">
        <v>0</v>
      </c>
    </row>
    <row r="66" spans="1:21" ht="14.45" customHeight="1" x14ac:dyDescent="0.2">
      <c r="A66" s="831">
        <v>6</v>
      </c>
      <c r="B66" s="832" t="s">
        <v>1655</v>
      </c>
      <c r="C66" s="832" t="s">
        <v>1661</v>
      </c>
      <c r="D66" s="833" t="s">
        <v>1965</v>
      </c>
      <c r="E66" s="834" t="s">
        <v>1667</v>
      </c>
      <c r="F66" s="832" t="s">
        <v>1656</v>
      </c>
      <c r="G66" s="832" t="s">
        <v>1811</v>
      </c>
      <c r="H66" s="832" t="s">
        <v>579</v>
      </c>
      <c r="I66" s="832" t="s">
        <v>1851</v>
      </c>
      <c r="J66" s="832" t="s">
        <v>1852</v>
      </c>
      <c r="K66" s="832" t="s">
        <v>1853</v>
      </c>
      <c r="L66" s="835">
        <v>58.77</v>
      </c>
      <c r="M66" s="835">
        <v>352.62</v>
      </c>
      <c r="N66" s="832">
        <v>6</v>
      </c>
      <c r="O66" s="836">
        <v>2</v>
      </c>
      <c r="P66" s="835">
        <v>352.62</v>
      </c>
      <c r="Q66" s="837">
        <v>1</v>
      </c>
      <c r="R66" s="832">
        <v>6</v>
      </c>
      <c r="S66" s="837">
        <v>1</v>
      </c>
      <c r="T66" s="836">
        <v>2</v>
      </c>
      <c r="U66" s="838">
        <v>1</v>
      </c>
    </row>
    <row r="67" spans="1:21" ht="14.45" customHeight="1" x14ac:dyDescent="0.2">
      <c r="A67" s="831">
        <v>6</v>
      </c>
      <c r="B67" s="832" t="s">
        <v>1655</v>
      </c>
      <c r="C67" s="832" t="s">
        <v>1661</v>
      </c>
      <c r="D67" s="833" t="s">
        <v>1965</v>
      </c>
      <c r="E67" s="834" t="s">
        <v>1667</v>
      </c>
      <c r="F67" s="832" t="s">
        <v>1656</v>
      </c>
      <c r="G67" s="832" t="s">
        <v>1854</v>
      </c>
      <c r="H67" s="832" t="s">
        <v>579</v>
      </c>
      <c r="I67" s="832" t="s">
        <v>1855</v>
      </c>
      <c r="J67" s="832" t="s">
        <v>629</v>
      </c>
      <c r="K67" s="832" t="s">
        <v>1856</v>
      </c>
      <c r="L67" s="835">
        <v>35.25</v>
      </c>
      <c r="M67" s="835">
        <v>35.25</v>
      </c>
      <c r="N67" s="832">
        <v>1</v>
      </c>
      <c r="O67" s="836">
        <v>1</v>
      </c>
      <c r="P67" s="835">
        <v>35.25</v>
      </c>
      <c r="Q67" s="837">
        <v>1</v>
      </c>
      <c r="R67" s="832">
        <v>1</v>
      </c>
      <c r="S67" s="837">
        <v>1</v>
      </c>
      <c r="T67" s="836">
        <v>1</v>
      </c>
      <c r="U67" s="838">
        <v>1</v>
      </c>
    </row>
    <row r="68" spans="1:21" ht="14.45" customHeight="1" x14ac:dyDescent="0.2">
      <c r="A68" s="831">
        <v>6</v>
      </c>
      <c r="B68" s="832" t="s">
        <v>1655</v>
      </c>
      <c r="C68" s="832" t="s">
        <v>1661</v>
      </c>
      <c r="D68" s="833" t="s">
        <v>1965</v>
      </c>
      <c r="E68" s="834" t="s">
        <v>1667</v>
      </c>
      <c r="F68" s="832" t="s">
        <v>1656</v>
      </c>
      <c r="G68" s="832" t="s">
        <v>1857</v>
      </c>
      <c r="H68" s="832" t="s">
        <v>579</v>
      </c>
      <c r="I68" s="832" t="s">
        <v>1858</v>
      </c>
      <c r="J68" s="832" t="s">
        <v>1859</v>
      </c>
      <c r="K68" s="832" t="s">
        <v>1860</v>
      </c>
      <c r="L68" s="835">
        <v>0</v>
      </c>
      <c r="M68" s="835">
        <v>0</v>
      </c>
      <c r="N68" s="832">
        <v>1</v>
      </c>
      <c r="O68" s="836">
        <v>1</v>
      </c>
      <c r="P68" s="835"/>
      <c r="Q68" s="837"/>
      <c r="R68" s="832"/>
      <c r="S68" s="837">
        <v>0</v>
      </c>
      <c r="T68" s="836"/>
      <c r="U68" s="838">
        <v>0</v>
      </c>
    </row>
    <row r="69" spans="1:21" ht="14.45" customHeight="1" x14ac:dyDescent="0.2">
      <c r="A69" s="831">
        <v>6</v>
      </c>
      <c r="B69" s="832" t="s">
        <v>1655</v>
      </c>
      <c r="C69" s="832" t="s">
        <v>1661</v>
      </c>
      <c r="D69" s="833" t="s">
        <v>1965</v>
      </c>
      <c r="E69" s="834" t="s">
        <v>1667</v>
      </c>
      <c r="F69" s="832" t="s">
        <v>1656</v>
      </c>
      <c r="G69" s="832" t="s">
        <v>1861</v>
      </c>
      <c r="H69" s="832" t="s">
        <v>579</v>
      </c>
      <c r="I69" s="832" t="s">
        <v>1862</v>
      </c>
      <c r="J69" s="832" t="s">
        <v>1863</v>
      </c>
      <c r="K69" s="832" t="s">
        <v>1864</v>
      </c>
      <c r="L69" s="835">
        <v>173.31</v>
      </c>
      <c r="M69" s="835">
        <v>173.31</v>
      </c>
      <c r="N69" s="832">
        <v>1</v>
      </c>
      <c r="O69" s="836">
        <v>1</v>
      </c>
      <c r="P69" s="835">
        <v>173.31</v>
      </c>
      <c r="Q69" s="837">
        <v>1</v>
      </c>
      <c r="R69" s="832">
        <v>1</v>
      </c>
      <c r="S69" s="837">
        <v>1</v>
      </c>
      <c r="T69" s="836">
        <v>1</v>
      </c>
      <c r="U69" s="838">
        <v>1</v>
      </c>
    </row>
    <row r="70" spans="1:21" ht="14.45" customHeight="1" x14ac:dyDescent="0.2">
      <c r="A70" s="831">
        <v>6</v>
      </c>
      <c r="B70" s="832" t="s">
        <v>1655</v>
      </c>
      <c r="C70" s="832" t="s">
        <v>1661</v>
      </c>
      <c r="D70" s="833" t="s">
        <v>1965</v>
      </c>
      <c r="E70" s="834" t="s">
        <v>1667</v>
      </c>
      <c r="F70" s="832" t="s">
        <v>1656</v>
      </c>
      <c r="G70" s="832" t="s">
        <v>1865</v>
      </c>
      <c r="H70" s="832" t="s">
        <v>579</v>
      </c>
      <c r="I70" s="832" t="s">
        <v>1866</v>
      </c>
      <c r="J70" s="832" t="s">
        <v>1867</v>
      </c>
      <c r="K70" s="832" t="s">
        <v>1868</v>
      </c>
      <c r="L70" s="835">
        <v>0</v>
      </c>
      <c r="M70" s="835">
        <v>0</v>
      </c>
      <c r="N70" s="832">
        <v>1</v>
      </c>
      <c r="O70" s="836">
        <v>0.5</v>
      </c>
      <c r="P70" s="835"/>
      <c r="Q70" s="837"/>
      <c r="R70" s="832"/>
      <c r="S70" s="837">
        <v>0</v>
      </c>
      <c r="T70" s="836"/>
      <c r="U70" s="838">
        <v>0</v>
      </c>
    </row>
    <row r="71" spans="1:21" ht="14.45" customHeight="1" x14ac:dyDescent="0.2">
      <c r="A71" s="831">
        <v>6</v>
      </c>
      <c r="B71" s="832" t="s">
        <v>1655</v>
      </c>
      <c r="C71" s="832" t="s">
        <v>1661</v>
      </c>
      <c r="D71" s="833" t="s">
        <v>1965</v>
      </c>
      <c r="E71" s="834" t="s">
        <v>1667</v>
      </c>
      <c r="F71" s="832" t="s">
        <v>1656</v>
      </c>
      <c r="G71" s="832" t="s">
        <v>1792</v>
      </c>
      <c r="H71" s="832" t="s">
        <v>579</v>
      </c>
      <c r="I71" s="832" t="s">
        <v>1869</v>
      </c>
      <c r="J71" s="832" t="s">
        <v>936</v>
      </c>
      <c r="K71" s="832" t="s">
        <v>1870</v>
      </c>
      <c r="L71" s="835">
        <v>0</v>
      </c>
      <c r="M71" s="835">
        <v>0</v>
      </c>
      <c r="N71" s="832">
        <v>10</v>
      </c>
      <c r="O71" s="836">
        <v>2</v>
      </c>
      <c r="P71" s="835">
        <v>0</v>
      </c>
      <c r="Q71" s="837"/>
      <c r="R71" s="832">
        <v>10</v>
      </c>
      <c r="S71" s="837">
        <v>1</v>
      </c>
      <c r="T71" s="836">
        <v>2</v>
      </c>
      <c r="U71" s="838">
        <v>1</v>
      </c>
    </row>
    <row r="72" spans="1:21" ht="14.45" customHeight="1" x14ac:dyDescent="0.2">
      <c r="A72" s="831">
        <v>6</v>
      </c>
      <c r="B72" s="832" t="s">
        <v>1655</v>
      </c>
      <c r="C72" s="832" t="s">
        <v>1661</v>
      </c>
      <c r="D72" s="833" t="s">
        <v>1965</v>
      </c>
      <c r="E72" s="834" t="s">
        <v>1667</v>
      </c>
      <c r="F72" s="832" t="s">
        <v>1656</v>
      </c>
      <c r="G72" s="832" t="s">
        <v>1871</v>
      </c>
      <c r="H72" s="832" t="s">
        <v>579</v>
      </c>
      <c r="I72" s="832" t="s">
        <v>1872</v>
      </c>
      <c r="J72" s="832" t="s">
        <v>1873</v>
      </c>
      <c r="K72" s="832" t="s">
        <v>1874</v>
      </c>
      <c r="L72" s="835">
        <v>16.77</v>
      </c>
      <c r="M72" s="835">
        <v>16.77</v>
      </c>
      <c r="N72" s="832">
        <v>1</v>
      </c>
      <c r="O72" s="836">
        <v>1</v>
      </c>
      <c r="P72" s="835">
        <v>16.77</v>
      </c>
      <c r="Q72" s="837">
        <v>1</v>
      </c>
      <c r="R72" s="832">
        <v>1</v>
      </c>
      <c r="S72" s="837">
        <v>1</v>
      </c>
      <c r="T72" s="836">
        <v>1</v>
      </c>
      <c r="U72" s="838">
        <v>1</v>
      </c>
    </row>
    <row r="73" spans="1:21" ht="14.45" customHeight="1" x14ac:dyDescent="0.2">
      <c r="A73" s="831">
        <v>6</v>
      </c>
      <c r="B73" s="832" t="s">
        <v>1655</v>
      </c>
      <c r="C73" s="832" t="s">
        <v>1661</v>
      </c>
      <c r="D73" s="833" t="s">
        <v>1965</v>
      </c>
      <c r="E73" s="834" t="s">
        <v>1667</v>
      </c>
      <c r="F73" s="832" t="s">
        <v>1656</v>
      </c>
      <c r="G73" s="832" t="s">
        <v>1797</v>
      </c>
      <c r="H73" s="832" t="s">
        <v>579</v>
      </c>
      <c r="I73" s="832" t="s">
        <v>1798</v>
      </c>
      <c r="J73" s="832" t="s">
        <v>928</v>
      </c>
      <c r="K73" s="832" t="s">
        <v>929</v>
      </c>
      <c r="L73" s="835">
        <v>107.27</v>
      </c>
      <c r="M73" s="835">
        <v>321.81</v>
      </c>
      <c r="N73" s="832">
        <v>3</v>
      </c>
      <c r="O73" s="836">
        <v>2</v>
      </c>
      <c r="P73" s="835"/>
      <c r="Q73" s="837">
        <v>0</v>
      </c>
      <c r="R73" s="832"/>
      <c r="S73" s="837">
        <v>0</v>
      </c>
      <c r="T73" s="836"/>
      <c r="U73" s="838">
        <v>0</v>
      </c>
    </row>
    <row r="74" spans="1:21" ht="14.45" customHeight="1" x14ac:dyDescent="0.2">
      <c r="A74" s="831">
        <v>6</v>
      </c>
      <c r="B74" s="832" t="s">
        <v>1655</v>
      </c>
      <c r="C74" s="832" t="s">
        <v>1661</v>
      </c>
      <c r="D74" s="833" t="s">
        <v>1965</v>
      </c>
      <c r="E74" s="834" t="s">
        <v>1667</v>
      </c>
      <c r="F74" s="832" t="s">
        <v>1657</v>
      </c>
      <c r="G74" s="832" t="s">
        <v>1679</v>
      </c>
      <c r="H74" s="832" t="s">
        <v>579</v>
      </c>
      <c r="I74" s="832" t="s">
        <v>1680</v>
      </c>
      <c r="J74" s="832" t="s">
        <v>1681</v>
      </c>
      <c r="K74" s="832" t="s">
        <v>1682</v>
      </c>
      <c r="L74" s="835">
        <v>864.39</v>
      </c>
      <c r="M74" s="835">
        <v>5186.34</v>
      </c>
      <c r="N74" s="832">
        <v>6</v>
      </c>
      <c r="O74" s="836">
        <v>6</v>
      </c>
      <c r="P74" s="835">
        <v>4321.95</v>
      </c>
      <c r="Q74" s="837">
        <v>0.83333333333333326</v>
      </c>
      <c r="R74" s="832">
        <v>5</v>
      </c>
      <c r="S74" s="837">
        <v>0.83333333333333337</v>
      </c>
      <c r="T74" s="836">
        <v>5</v>
      </c>
      <c r="U74" s="838">
        <v>0.83333333333333337</v>
      </c>
    </row>
    <row r="75" spans="1:21" ht="14.45" customHeight="1" x14ac:dyDescent="0.2">
      <c r="A75" s="831">
        <v>6</v>
      </c>
      <c r="B75" s="832" t="s">
        <v>1655</v>
      </c>
      <c r="C75" s="832" t="s">
        <v>1661</v>
      </c>
      <c r="D75" s="833" t="s">
        <v>1965</v>
      </c>
      <c r="E75" s="834" t="s">
        <v>1667</v>
      </c>
      <c r="F75" s="832" t="s">
        <v>1657</v>
      </c>
      <c r="G75" s="832" t="s">
        <v>1679</v>
      </c>
      <c r="H75" s="832" t="s">
        <v>579</v>
      </c>
      <c r="I75" s="832" t="s">
        <v>1683</v>
      </c>
      <c r="J75" s="832" t="s">
        <v>1684</v>
      </c>
      <c r="K75" s="832" t="s">
        <v>1685</v>
      </c>
      <c r="L75" s="835">
        <v>1978.94</v>
      </c>
      <c r="M75" s="835">
        <v>21768.340000000004</v>
      </c>
      <c r="N75" s="832">
        <v>11</v>
      </c>
      <c r="O75" s="836">
        <v>11</v>
      </c>
      <c r="P75" s="835">
        <v>15831.520000000002</v>
      </c>
      <c r="Q75" s="837">
        <v>0.72727272727272729</v>
      </c>
      <c r="R75" s="832">
        <v>8</v>
      </c>
      <c r="S75" s="837">
        <v>0.72727272727272729</v>
      </c>
      <c r="T75" s="836">
        <v>8</v>
      </c>
      <c r="U75" s="838">
        <v>0.72727272727272729</v>
      </c>
    </row>
    <row r="76" spans="1:21" ht="14.45" customHeight="1" x14ac:dyDescent="0.2">
      <c r="A76" s="831">
        <v>6</v>
      </c>
      <c r="B76" s="832" t="s">
        <v>1655</v>
      </c>
      <c r="C76" s="832" t="s">
        <v>1661</v>
      </c>
      <c r="D76" s="833" t="s">
        <v>1965</v>
      </c>
      <c r="E76" s="834" t="s">
        <v>1667</v>
      </c>
      <c r="F76" s="832" t="s">
        <v>1657</v>
      </c>
      <c r="G76" s="832" t="s">
        <v>1679</v>
      </c>
      <c r="H76" s="832" t="s">
        <v>579</v>
      </c>
      <c r="I76" s="832" t="s">
        <v>1686</v>
      </c>
      <c r="J76" s="832" t="s">
        <v>1687</v>
      </c>
      <c r="K76" s="832" t="s">
        <v>1688</v>
      </c>
      <c r="L76" s="835">
        <v>700</v>
      </c>
      <c r="M76" s="835">
        <v>700</v>
      </c>
      <c r="N76" s="832">
        <v>1</v>
      </c>
      <c r="O76" s="836">
        <v>1</v>
      </c>
      <c r="P76" s="835"/>
      <c r="Q76" s="837">
        <v>0</v>
      </c>
      <c r="R76" s="832"/>
      <c r="S76" s="837">
        <v>0</v>
      </c>
      <c r="T76" s="836"/>
      <c r="U76" s="838">
        <v>0</v>
      </c>
    </row>
    <row r="77" spans="1:21" ht="14.45" customHeight="1" x14ac:dyDescent="0.2">
      <c r="A77" s="831">
        <v>6</v>
      </c>
      <c r="B77" s="832" t="s">
        <v>1655</v>
      </c>
      <c r="C77" s="832" t="s">
        <v>1661</v>
      </c>
      <c r="D77" s="833" t="s">
        <v>1965</v>
      </c>
      <c r="E77" s="834" t="s">
        <v>1672</v>
      </c>
      <c r="F77" s="832" t="s">
        <v>1656</v>
      </c>
      <c r="G77" s="832" t="s">
        <v>1875</v>
      </c>
      <c r="H77" s="832" t="s">
        <v>579</v>
      </c>
      <c r="I77" s="832" t="s">
        <v>1876</v>
      </c>
      <c r="J77" s="832" t="s">
        <v>1877</v>
      </c>
      <c r="K77" s="832" t="s">
        <v>1878</v>
      </c>
      <c r="L77" s="835">
        <v>62.04</v>
      </c>
      <c r="M77" s="835">
        <v>62.04</v>
      </c>
      <c r="N77" s="832">
        <v>1</v>
      </c>
      <c r="O77" s="836">
        <v>1</v>
      </c>
      <c r="P77" s="835">
        <v>62.04</v>
      </c>
      <c r="Q77" s="837">
        <v>1</v>
      </c>
      <c r="R77" s="832">
        <v>1</v>
      </c>
      <c r="S77" s="837">
        <v>1</v>
      </c>
      <c r="T77" s="836">
        <v>1</v>
      </c>
      <c r="U77" s="838">
        <v>1</v>
      </c>
    </row>
    <row r="78" spans="1:21" ht="14.45" customHeight="1" x14ac:dyDescent="0.2">
      <c r="A78" s="831">
        <v>6</v>
      </c>
      <c r="B78" s="832" t="s">
        <v>1655</v>
      </c>
      <c r="C78" s="832" t="s">
        <v>1661</v>
      </c>
      <c r="D78" s="833" t="s">
        <v>1965</v>
      </c>
      <c r="E78" s="834" t="s">
        <v>1672</v>
      </c>
      <c r="F78" s="832" t="s">
        <v>1656</v>
      </c>
      <c r="G78" s="832" t="s">
        <v>1803</v>
      </c>
      <c r="H78" s="832" t="s">
        <v>579</v>
      </c>
      <c r="I78" s="832" t="s">
        <v>1804</v>
      </c>
      <c r="J78" s="832" t="s">
        <v>1805</v>
      </c>
      <c r="K78" s="832" t="s">
        <v>1806</v>
      </c>
      <c r="L78" s="835">
        <v>973.26</v>
      </c>
      <c r="M78" s="835">
        <v>2919.7799999999997</v>
      </c>
      <c r="N78" s="832">
        <v>3</v>
      </c>
      <c r="O78" s="836">
        <v>1</v>
      </c>
      <c r="P78" s="835"/>
      <c r="Q78" s="837">
        <v>0</v>
      </c>
      <c r="R78" s="832"/>
      <c r="S78" s="837">
        <v>0</v>
      </c>
      <c r="T78" s="836"/>
      <c r="U78" s="838">
        <v>0</v>
      </c>
    </row>
    <row r="79" spans="1:21" ht="14.45" customHeight="1" x14ac:dyDescent="0.2">
      <c r="A79" s="831">
        <v>6</v>
      </c>
      <c r="B79" s="832" t="s">
        <v>1655</v>
      </c>
      <c r="C79" s="832" t="s">
        <v>1661</v>
      </c>
      <c r="D79" s="833" t="s">
        <v>1965</v>
      </c>
      <c r="E79" s="834" t="s">
        <v>1672</v>
      </c>
      <c r="F79" s="832" t="s">
        <v>1656</v>
      </c>
      <c r="G79" s="832" t="s">
        <v>1879</v>
      </c>
      <c r="H79" s="832" t="s">
        <v>579</v>
      </c>
      <c r="I79" s="832" t="s">
        <v>1880</v>
      </c>
      <c r="J79" s="832" t="s">
        <v>1881</v>
      </c>
      <c r="K79" s="832" t="s">
        <v>1882</v>
      </c>
      <c r="L79" s="835">
        <v>140.72</v>
      </c>
      <c r="M79" s="835">
        <v>281.44</v>
      </c>
      <c r="N79" s="832">
        <v>2</v>
      </c>
      <c r="O79" s="836">
        <v>1</v>
      </c>
      <c r="P79" s="835"/>
      <c r="Q79" s="837">
        <v>0</v>
      </c>
      <c r="R79" s="832"/>
      <c r="S79" s="837">
        <v>0</v>
      </c>
      <c r="T79" s="836"/>
      <c r="U79" s="838">
        <v>0</v>
      </c>
    </row>
    <row r="80" spans="1:21" ht="14.45" customHeight="1" x14ac:dyDescent="0.2">
      <c r="A80" s="831">
        <v>6</v>
      </c>
      <c r="B80" s="832" t="s">
        <v>1655</v>
      </c>
      <c r="C80" s="832" t="s">
        <v>1661</v>
      </c>
      <c r="D80" s="833" t="s">
        <v>1965</v>
      </c>
      <c r="E80" s="834" t="s">
        <v>1672</v>
      </c>
      <c r="F80" s="832" t="s">
        <v>1656</v>
      </c>
      <c r="G80" s="832" t="s">
        <v>1819</v>
      </c>
      <c r="H80" s="832" t="s">
        <v>618</v>
      </c>
      <c r="I80" s="832" t="s">
        <v>1883</v>
      </c>
      <c r="J80" s="832" t="s">
        <v>1884</v>
      </c>
      <c r="K80" s="832" t="s">
        <v>1885</v>
      </c>
      <c r="L80" s="835">
        <v>2309.36</v>
      </c>
      <c r="M80" s="835">
        <v>2309.36</v>
      </c>
      <c r="N80" s="832">
        <v>1</v>
      </c>
      <c r="O80" s="836">
        <v>1</v>
      </c>
      <c r="P80" s="835"/>
      <c r="Q80" s="837">
        <v>0</v>
      </c>
      <c r="R80" s="832"/>
      <c r="S80" s="837">
        <v>0</v>
      </c>
      <c r="T80" s="836"/>
      <c r="U80" s="838">
        <v>0</v>
      </c>
    </row>
    <row r="81" spans="1:21" ht="14.45" customHeight="1" x14ac:dyDescent="0.2">
      <c r="A81" s="831">
        <v>6</v>
      </c>
      <c r="B81" s="832" t="s">
        <v>1655</v>
      </c>
      <c r="C81" s="832" t="s">
        <v>1661</v>
      </c>
      <c r="D81" s="833" t="s">
        <v>1965</v>
      </c>
      <c r="E81" s="834" t="s">
        <v>1672</v>
      </c>
      <c r="F81" s="832" t="s">
        <v>1656</v>
      </c>
      <c r="G81" s="832" t="s">
        <v>1819</v>
      </c>
      <c r="H81" s="832" t="s">
        <v>618</v>
      </c>
      <c r="I81" s="832" t="s">
        <v>1820</v>
      </c>
      <c r="J81" s="832" t="s">
        <v>1821</v>
      </c>
      <c r="K81" s="832" t="s">
        <v>1822</v>
      </c>
      <c r="L81" s="835">
        <v>736.33</v>
      </c>
      <c r="M81" s="835">
        <v>736.33</v>
      </c>
      <c r="N81" s="832">
        <v>1</v>
      </c>
      <c r="O81" s="836">
        <v>1</v>
      </c>
      <c r="P81" s="835"/>
      <c r="Q81" s="837">
        <v>0</v>
      </c>
      <c r="R81" s="832"/>
      <c r="S81" s="837">
        <v>0</v>
      </c>
      <c r="T81" s="836"/>
      <c r="U81" s="838">
        <v>0</v>
      </c>
    </row>
    <row r="82" spans="1:21" ht="14.45" customHeight="1" x14ac:dyDescent="0.2">
      <c r="A82" s="831">
        <v>6</v>
      </c>
      <c r="B82" s="832" t="s">
        <v>1655</v>
      </c>
      <c r="C82" s="832" t="s">
        <v>1661</v>
      </c>
      <c r="D82" s="833" t="s">
        <v>1965</v>
      </c>
      <c r="E82" s="834" t="s">
        <v>1672</v>
      </c>
      <c r="F82" s="832" t="s">
        <v>1656</v>
      </c>
      <c r="G82" s="832" t="s">
        <v>1886</v>
      </c>
      <c r="H82" s="832" t="s">
        <v>579</v>
      </c>
      <c r="I82" s="832" t="s">
        <v>1887</v>
      </c>
      <c r="J82" s="832" t="s">
        <v>1888</v>
      </c>
      <c r="K82" s="832" t="s">
        <v>1889</v>
      </c>
      <c r="L82" s="835">
        <v>54.43</v>
      </c>
      <c r="M82" s="835">
        <v>54.43</v>
      </c>
      <c r="N82" s="832">
        <v>1</v>
      </c>
      <c r="O82" s="836">
        <v>0.5</v>
      </c>
      <c r="P82" s="835">
        <v>54.43</v>
      </c>
      <c r="Q82" s="837">
        <v>1</v>
      </c>
      <c r="R82" s="832">
        <v>1</v>
      </c>
      <c r="S82" s="837">
        <v>1</v>
      </c>
      <c r="T82" s="836">
        <v>0.5</v>
      </c>
      <c r="U82" s="838">
        <v>1</v>
      </c>
    </row>
    <row r="83" spans="1:21" ht="14.45" customHeight="1" x14ac:dyDescent="0.2">
      <c r="A83" s="831">
        <v>6</v>
      </c>
      <c r="B83" s="832" t="s">
        <v>1655</v>
      </c>
      <c r="C83" s="832" t="s">
        <v>1661</v>
      </c>
      <c r="D83" s="833" t="s">
        <v>1965</v>
      </c>
      <c r="E83" s="834" t="s">
        <v>1672</v>
      </c>
      <c r="F83" s="832" t="s">
        <v>1656</v>
      </c>
      <c r="G83" s="832" t="s">
        <v>1886</v>
      </c>
      <c r="H83" s="832" t="s">
        <v>579</v>
      </c>
      <c r="I83" s="832" t="s">
        <v>1890</v>
      </c>
      <c r="J83" s="832" t="s">
        <v>1888</v>
      </c>
      <c r="K83" s="832" t="s">
        <v>1891</v>
      </c>
      <c r="L83" s="835">
        <v>108.88</v>
      </c>
      <c r="M83" s="835">
        <v>108.88</v>
      </c>
      <c r="N83" s="832">
        <v>1</v>
      </c>
      <c r="O83" s="836">
        <v>0.5</v>
      </c>
      <c r="P83" s="835">
        <v>108.88</v>
      </c>
      <c r="Q83" s="837">
        <v>1</v>
      </c>
      <c r="R83" s="832">
        <v>1</v>
      </c>
      <c r="S83" s="837">
        <v>1</v>
      </c>
      <c r="T83" s="836">
        <v>0.5</v>
      </c>
      <c r="U83" s="838">
        <v>1</v>
      </c>
    </row>
    <row r="84" spans="1:21" ht="14.45" customHeight="1" x14ac:dyDescent="0.2">
      <c r="A84" s="831">
        <v>6</v>
      </c>
      <c r="B84" s="832" t="s">
        <v>1655</v>
      </c>
      <c r="C84" s="832" t="s">
        <v>1661</v>
      </c>
      <c r="D84" s="833" t="s">
        <v>1965</v>
      </c>
      <c r="E84" s="834" t="s">
        <v>1672</v>
      </c>
      <c r="F84" s="832" t="s">
        <v>1656</v>
      </c>
      <c r="G84" s="832" t="s">
        <v>1892</v>
      </c>
      <c r="H84" s="832" t="s">
        <v>618</v>
      </c>
      <c r="I84" s="832" t="s">
        <v>1451</v>
      </c>
      <c r="J84" s="832" t="s">
        <v>772</v>
      </c>
      <c r="K84" s="832" t="s">
        <v>774</v>
      </c>
      <c r="L84" s="835">
        <v>0</v>
      </c>
      <c r="M84" s="835">
        <v>0</v>
      </c>
      <c r="N84" s="832">
        <v>1</v>
      </c>
      <c r="O84" s="836">
        <v>1</v>
      </c>
      <c r="P84" s="835">
        <v>0</v>
      </c>
      <c r="Q84" s="837"/>
      <c r="R84" s="832">
        <v>1</v>
      </c>
      <c r="S84" s="837">
        <v>1</v>
      </c>
      <c r="T84" s="836">
        <v>1</v>
      </c>
      <c r="U84" s="838">
        <v>1</v>
      </c>
    </row>
    <row r="85" spans="1:21" ht="14.45" customHeight="1" x14ac:dyDescent="0.2">
      <c r="A85" s="831">
        <v>6</v>
      </c>
      <c r="B85" s="832" t="s">
        <v>1655</v>
      </c>
      <c r="C85" s="832" t="s">
        <v>1661</v>
      </c>
      <c r="D85" s="833" t="s">
        <v>1965</v>
      </c>
      <c r="E85" s="834" t="s">
        <v>1672</v>
      </c>
      <c r="F85" s="832" t="s">
        <v>1656</v>
      </c>
      <c r="G85" s="832" t="s">
        <v>1893</v>
      </c>
      <c r="H85" s="832" t="s">
        <v>579</v>
      </c>
      <c r="I85" s="832" t="s">
        <v>1894</v>
      </c>
      <c r="J85" s="832" t="s">
        <v>1895</v>
      </c>
      <c r="K85" s="832" t="s">
        <v>1896</v>
      </c>
      <c r="L85" s="835">
        <v>59.56</v>
      </c>
      <c r="M85" s="835">
        <v>59.56</v>
      </c>
      <c r="N85" s="832">
        <v>1</v>
      </c>
      <c r="O85" s="836">
        <v>1</v>
      </c>
      <c r="P85" s="835">
        <v>59.56</v>
      </c>
      <c r="Q85" s="837">
        <v>1</v>
      </c>
      <c r="R85" s="832">
        <v>1</v>
      </c>
      <c r="S85" s="837">
        <v>1</v>
      </c>
      <c r="T85" s="836">
        <v>1</v>
      </c>
      <c r="U85" s="838">
        <v>1</v>
      </c>
    </row>
    <row r="86" spans="1:21" ht="14.45" customHeight="1" x14ac:dyDescent="0.2">
      <c r="A86" s="831">
        <v>6</v>
      </c>
      <c r="B86" s="832" t="s">
        <v>1655</v>
      </c>
      <c r="C86" s="832" t="s">
        <v>1661</v>
      </c>
      <c r="D86" s="833" t="s">
        <v>1965</v>
      </c>
      <c r="E86" s="834" t="s">
        <v>1672</v>
      </c>
      <c r="F86" s="832" t="s">
        <v>1656</v>
      </c>
      <c r="G86" s="832" t="s">
        <v>1897</v>
      </c>
      <c r="H86" s="832" t="s">
        <v>618</v>
      </c>
      <c r="I86" s="832" t="s">
        <v>1898</v>
      </c>
      <c r="J86" s="832" t="s">
        <v>1899</v>
      </c>
      <c r="K86" s="832" t="s">
        <v>1900</v>
      </c>
      <c r="L86" s="835">
        <v>60.39</v>
      </c>
      <c r="M86" s="835">
        <v>120.78</v>
      </c>
      <c r="N86" s="832">
        <v>2</v>
      </c>
      <c r="O86" s="836">
        <v>1</v>
      </c>
      <c r="P86" s="835">
        <v>120.78</v>
      </c>
      <c r="Q86" s="837">
        <v>1</v>
      </c>
      <c r="R86" s="832">
        <v>2</v>
      </c>
      <c r="S86" s="837">
        <v>1</v>
      </c>
      <c r="T86" s="836">
        <v>1</v>
      </c>
      <c r="U86" s="838">
        <v>1</v>
      </c>
    </row>
    <row r="87" spans="1:21" ht="14.45" customHeight="1" x14ac:dyDescent="0.2">
      <c r="A87" s="831">
        <v>6</v>
      </c>
      <c r="B87" s="832" t="s">
        <v>1655</v>
      </c>
      <c r="C87" s="832" t="s">
        <v>1661</v>
      </c>
      <c r="D87" s="833" t="s">
        <v>1965</v>
      </c>
      <c r="E87" s="834" t="s">
        <v>1672</v>
      </c>
      <c r="F87" s="832" t="s">
        <v>1656</v>
      </c>
      <c r="G87" s="832" t="s">
        <v>1797</v>
      </c>
      <c r="H87" s="832" t="s">
        <v>579</v>
      </c>
      <c r="I87" s="832" t="s">
        <v>1798</v>
      </c>
      <c r="J87" s="832" t="s">
        <v>928</v>
      </c>
      <c r="K87" s="832" t="s">
        <v>929</v>
      </c>
      <c r="L87" s="835">
        <v>107.27</v>
      </c>
      <c r="M87" s="835">
        <v>750.89</v>
      </c>
      <c r="N87" s="832">
        <v>7</v>
      </c>
      <c r="O87" s="836">
        <v>4</v>
      </c>
      <c r="P87" s="835">
        <v>750.89</v>
      </c>
      <c r="Q87" s="837">
        <v>1</v>
      </c>
      <c r="R87" s="832">
        <v>7</v>
      </c>
      <c r="S87" s="837">
        <v>1</v>
      </c>
      <c r="T87" s="836">
        <v>4</v>
      </c>
      <c r="U87" s="838">
        <v>1</v>
      </c>
    </row>
    <row r="88" spans="1:21" ht="14.45" customHeight="1" x14ac:dyDescent="0.2">
      <c r="A88" s="831">
        <v>6</v>
      </c>
      <c r="B88" s="832" t="s">
        <v>1655</v>
      </c>
      <c r="C88" s="832" t="s">
        <v>1661</v>
      </c>
      <c r="D88" s="833" t="s">
        <v>1965</v>
      </c>
      <c r="E88" s="834" t="s">
        <v>1672</v>
      </c>
      <c r="F88" s="832" t="s">
        <v>1657</v>
      </c>
      <c r="G88" s="832" t="s">
        <v>1679</v>
      </c>
      <c r="H88" s="832" t="s">
        <v>579</v>
      </c>
      <c r="I88" s="832" t="s">
        <v>1680</v>
      </c>
      <c r="J88" s="832" t="s">
        <v>1681</v>
      </c>
      <c r="K88" s="832" t="s">
        <v>1682</v>
      </c>
      <c r="L88" s="835">
        <v>864.39</v>
      </c>
      <c r="M88" s="835">
        <v>26796.089999999993</v>
      </c>
      <c r="N88" s="832">
        <v>31</v>
      </c>
      <c r="O88" s="836">
        <v>31</v>
      </c>
      <c r="P88" s="835">
        <v>22474.139999999992</v>
      </c>
      <c r="Q88" s="837">
        <v>0.83870967741935476</v>
      </c>
      <c r="R88" s="832">
        <v>26</v>
      </c>
      <c r="S88" s="837">
        <v>0.83870967741935487</v>
      </c>
      <c r="T88" s="836">
        <v>26</v>
      </c>
      <c r="U88" s="838">
        <v>0.83870967741935487</v>
      </c>
    </row>
    <row r="89" spans="1:21" ht="14.45" customHeight="1" x14ac:dyDescent="0.2">
      <c r="A89" s="831">
        <v>6</v>
      </c>
      <c r="B89" s="832" t="s">
        <v>1655</v>
      </c>
      <c r="C89" s="832" t="s">
        <v>1661</v>
      </c>
      <c r="D89" s="833" t="s">
        <v>1965</v>
      </c>
      <c r="E89" s="834" t="s">
        <v>1672</v>
      </c>
      <c r="F89" s="832" t="s">
        <v>1657</v>
      </c>
      <c r="G89" s="832" t="s">
        <v>1679</v>
      </c>
      <c r="H89" s="832" t="s">
        <v>579</v>
      </c>
      <c r="I89" s="832" t="s">
        <v>1683</v>
      </c>
      <c r="J89" s="832" t="s">
        <v>1684</v>
      </c>
      <c r="K89" s="832" t="s">
        <v>1685</v>
      </c>
      <c r="L89" s="835">
        <v>1978.94</v>
      </c>
      <c r="M89" s="835">
        <v>55410.320000000014</v>
      </c>
      <c r="N89" s="832">
        <v>28</v>
      </c>
      <c r="O89" s="836">
        <v>28</v>
      </c>
      <c r="P89" s="835">
        <v>47494.560000000012</v>
      </c>
      <c r="Q89" s="837">
        <v>0.8571428571428571</v>
      </c>
      <c r="R89" s="832">
        <v>24</v>
      </c>
      <c r="S89" s="837">
        <v>0.8571428571428571</v>
      </c>
      <c r="T89" s="836">
        <v>24</v>
      </c>
      <c r="U89" s="838">
        <v>0.8571428571428571</v>
      </c>
    </row>
    <row r="90" spans="1:21" ht="14.45" customHeight="1" x14ac:dyDescent="0.2">
      <c r="A90" s="831">
        <v>6</v>
      </c>
      <c r="B90" s="832" t="s">
        <v>1655</v>
      </c>
      <c r="C90" s="832" t="s">
        <v>1661</v>
      </c>
      <c r="D90" s="833" t="s">
        <v>1965</v>
      </c>
      <c r="E90" s="834" t="s">
        <v>1672</v>
      </c>
      <c r="F90" s="832" t="s">
        <v>1657</v>
      </c>
      <c r="G90" s="832" t="s">
        <v>1679</v>
      </c>
      <c r="H90" s="832" t="s">
        <v>579</v>
      </c>
      <c r="I90" s="832" t="s">
        <v>1686</v>
      </c>
      <c r="J90" s="832" t="s">
        <v>1687</v>
      </c>
      <c r="K90" s="832" t="s">
        <v>1688</v>
      </c>
      <c r="L90" s="835">
        <v>700</v>
      </c>
      <c r="M90" s="835">
        <v>25200</v>
      </c>
      <c r="N90" s="832">
        <v>36</v>
      </c>
      <c r="O90" s="836">
        <v>36</v>
      </c>
      <c r="P90" s="835">
        <v>20300</v>
      </c>
      <c r="Q90" s="837">
        <v>0.80555555555555558</v>
      </c>
      <c r="R90" s="832">
        <v>29</v>
      </c>
      <c r="S90" s="837">
        <v>0.80555555555555558</v>
      </c>
      <c r="T90" s="836">
        <v>29</v>
      </c>
      <c r="U90" s="838">
        <v>0.80555555555555558</v>
      </c>
    </row>
    <row r="91" spans="1:21" ht="14.45" customHeight="1" x14ac:dyDescent="0.2">
      <c r="A91" s="831">
        <v>6</v>
      </c>
      <c r="B91" s="832" t="s">
        <v>1655</v>
      </c>
      <c r="C91" s="832" t="s">
        <v>1661</v>
      </c>
      <c r="D91" s="833" t="s">
        <v>1965</v>
      </c>
      <c r="E91" s="834" t="s">
        <v>1672</v>
      </c>
      <c r="F91" s="832" t="s">
        <v>1657</v>
      </c>
      <c r="G91" s="832" t="s">
        <v>1689</v>
      </c>
      <c r="H91" s="832" t="s">
        <v>579</v>
      </c>
      <c r="I91" s="832" t="s">
        <v>1690</v>
      </c>
      <c r="J91" s="832" t="s">
        <v>1691</v>
      </c>
      <c r="K91" s="832" t="s">
        <v>1692</v>
      </c>
      <c r="L91" s="835">
        <v>200</v>
      </c>
      <c r="M91" s="835">
        <v>400</v>
      </c>
      <c r="N91" s="832">
        <v>2</v>
      </c>
      <c r="O91" s="836">
        <v>2</v>
      </c>
      <c r="P91" s="835">
        <v>400</v>
      </c>
      <c r="Q91" s="837">
        <v>1</v>
      </c>
      <c r="R91" s="832">
        <v>2</v>
      </c>
      <c r="S91" s="837">
        <v>1</v>
      </c>
      <c r="T91" s="836">
        <v>2</v>
      </c>
      <c r="U91" s="838">
        <v>1</v>
      </c>
    </row>
    <row r="92" spans="1:21" ht="14.45" customHeight="1" x14ac:dyDescent="0.2">
      <c r="A92" s="831">
        <v>6</v>
      </c>
      <c r="B92" s="832" t="s">
        <v>1655</v>
      </c>
      <c r="C92" s="832" t="s">
        <v>1661</v>
      </c>
      <c r="D92" s="833" t="s">
        <v>1965</v>
      </c>
      <c r="E92" s="834" t="s">
        <v>1666</v>
      </c>
      <c r="F92" s="832" t="s">
        <v>1656</v>
      </c>
      <c r="G92" s="832" t="s">
        <v>1901</v>
      </c>
      <c r="H92" s="832" t="s">
        <v>618</v>
      </c>
      <c r="I92" s="832" t="s">
        <v>1902</v>
      </c>
      <c r="J92" s="832" t="s">
        <v>1903</v>
      </c>
      <c r="K92" s="832" t="s">
        <v>1904</v>
      </c>
      <c r="L92" s="835">
        <v>119.7</v>
      </c>
      <c r="M92" s="835">
        <v>119.7</v>
      </c>
      <c r="N92" s="832">
        <v>1</v>
      </c>
      <c r="O92" s="836">
        <v>0.5</v>
      </c>
      <c r="P92" s="835">
        <v>119.7</v>
      </c>
      <c r="Q92" s="837">
        <v>1</v>
      </c>
      <c r="R92" s="832">
        <v>1</v>
      </c>
      <c r="S92" s="837">
        <v>1</v>
      </c>
      <c r="T92" s="836">
        <v>0.5</v>
      </c>
      <c r="U92" s="838">
        <v>1</v>
      </c>
    </row>
    <row r="93" spans="1:21" ht="14.45" customHeight="1" x14ac:dyDescent="0.2">
      <c r="A93" s="831">
        <v>6</v>
      </c>
      <c r="B93" s="832" t="s">
        <v>1655</v>
      </c>
      <c r="C93" s="832" t="s">
        <v>1661</v>
      </c>
      <c r="D93" s="833" t="s">
        <v>1965</v>
      </c>
      <c r="E93" s="834" t="s">
        <v>1666</v>
      </c>
      <c r="F93" s="832" t="s">
        <v>1656</v>
      </c>
      <c r="G93" s="832" t="s">
        <v>1901</v>
      </c>
      <c r="H93" s="832" t="s">
        <v>618</v>
      </c>
      <c r="I93" s="832" t="s">
        <v>1905</v>
      </c>
      <c r="J93" s="832" t="s">
        <v>1903</v>
      </c>
      <c r="K93" s="832" t="s">
        <v>1906</v>
      </c>
      <c r="L93" s="835">
        <v>425.17</v>
      </c>
      <c r="M93" s="835">
        <v>425.17</v>
      </c>
      <c r="N93" s="832">
        <v>1</v>
      </c>
      <c r="O93" s="836">
        <v>1</v>
      </c>
      <c r="P93" s="835">
        <v>425.17</v>
      </c>
      <c r="Q93" s="837">
        <v>1</v>
      </c>
      <c r="R93" s="832">
        <v>1</v>
      </c>
      <c r="S93" s="837">
        <v>1</v>
      </c>
      <c r="T93" s="836">
        <v>1</v>
      </c>
      <c r="U93" s="838">
        <v>1</v>
      </c>
    </row>
    <row r="94" spans="1:21" ht="14.45" customHeight="1" x14ac:dyDescent="0.2">
      <c r="A94" s="831">
        <v>6</v>
      </c>
      <c r="B94" s="832" t="s">
        <v>1655</v>
      </c>
      <c r="C94" s="832" t="s">
        <v>1661</v>
      </c>
      <c r="D94" s="833" t="s">
        <v>1965</v>
      </c>
      <c r="E94" s="834" t="s">
        <v>1666</v>
      </c>
      <c r="F94" s="832" t="s">
        <v>1656</v>
      </c>
      <c r="G94" s="832" t="s">
        <v>1701</v>
      </c>
      <c r="H94" s="832" t="s">
        <v>579</v>
      </c>
      <c r="I94" s="832" t="s">
        <v>1907</v>
      </c>
      <c r="J94" s="832" t="s">
        <v>1908</v>
      </c>
      <c r="K94" s="832" t="s">
        <v>1392</v>
      </c>
      <c r="L94" s="835">
        <v>35.11</v>
      </c>
      <c r="M94" s="835">
        <v>70.22</v>
      </c>
      <c r="N94" s="832">
        <v>2</v>
      </c>
      <c r="O94" s="836">
        <v>1</v>
      </c>
      <c r="P94" s="835"/>
      <c r="Q94" s="837">
        <v>0</v>
      </c>
      <c r="R94" s="832"/>
      <c r="S94" s="837">
        <v>0</v>
      </c>
      <c r="T94" s="836"/>
      <c r="U94" s="838">
        <v>0</v>
      </c>
    </row>
    <row r="95" spans="1:21" ht="14.45" customHeight="1" x14ac:dyDescent="0.2">
      <c r="A95" s="831">
        <v>6</v>
      </c>
      <c r="B95" s="832" t="s">
        <v>1655</v>
      </c>
      <c r="C95" s="832" t="s">
        <v>1661</v>
      </c>
      <c r="D95" s="833" t="s">
        <v>1965</v>
      </c>
      <c r="E95" s="834" t="s">
        <v>1666</v>
      </c>
      <c r="F95" s="832" t="s">
        <v>1656</v>
      </c>
      <c r="G95" s="832" t="s">
        <v>1909</v>
      </c>
      <c r="H95" s="832" t="s">
        <v>579</v>
      </c>
      <c r="I95" s="832" t="s">
        <v>1910</v>
      </c>
      <c r="J95" s="832" t="s">
        <v>835</v>
      </c>
      <c r="K95" s="832" t="s">
        <v>837</v>
      </c>
      <c r="L95" s="835">
        <v>78.33</v>
      </c>
      <c r="M95" s="835">
        <v>156.66</v>
      </c>
      <c r="N95" s="832">
        <v>2</v>
      </c>
      <c r="O95" s="836">
        <v>1.5</v>
      </c>
      <c r="P95" s="835">
        <v>78.33</v>
      </c>
      <c r="Q95" s="837">
        <v>0.5</v>
      </c>
      <c r="R95" s="832">
        <v>1</v>
      </c>
      <c r="S95" s="837">
        <v>0.5</v>
      </c>
      <c r="T95" s="836">
        <v>0.5</v>
      </c>
      <c r="U95" s="838">
        <v>0.33333333333333331</v>
      </c>
    </row>
    <row r="96" spans="1:21" ht="14.45" customHeight="1" x14ac:dyDescent="0.2">
      <c r="A96" s="831">
        <v>6</v>
      </c>
      <c r="B96" s="832" t="s">
        <v>1655</v>
      </c>
      <c r="C96" s="832" t="s">
        <v>1661</v>
      </c>
      <c r="D96" s="833" t="s">
        <v>1965</v>
      </c>
      <c r="E96" s="834" t="s">
        <v>1666</v>
      </c>
      <c r="F96" s="832" t="s">
        <v>1656</v>
      </c>
      <c r="G96" s="832" t="s">
        <v>1714</v>
      </c>
      <c r="H96" s="832" t="s">
        <v>579</v>
      </c>
      <c r="I96" s="832" t="s">
        <v>1911</v>
      </c>
      <c r="J96" s="832" t="s">
        <v>892</v>
      </c>
      <c r="K96" s="832" t="s">
        <v>1912</v>
      </c>
      <c r="L96" s="835">
        <v>46.99</v>
      </c>
      <c r="M96" s="835">
        <v>93.98</v>
      </c>
      <c r="N96" s="832">
        <v>2</v>
      </c>
      <c r="O96" s="836">
        <v>0.5</v>
      </c>
      <c r="P96" s="835">
        <v>46.99</v>
      </c>
      <c r="Q96" s="837">
        <v>0.5</v>
      </c>
      <c r="R96" s="832">
        <v>1</v>
      </c>
      <c r="S96" s="837">
        <v>0.5</v>
      </c>
      <c r="T96" s="836">
        <v>0.5</v>
      </c>
      <c r="U96" s="838">
        <v>1</v>
      </c>
    </row>
    <row r="97" spans="1:21" ht="14.45" customHeight="1" x14ac:dyDescent="0.2">
      <c r="A97" s="831">
        <v>6</v>
      </c>
      <c r="B97" s="832" t="s">
        <v>1655</v>
      </c>
      <c r="C97" s="832" t="s">
        <v>1661</v>
      </c>
      <c r="D97" s="833" t="s">
        <v>1965</v>
      </c>
      <c r="E97" s="834" t="s">
        <v>1666</v>
      </c>
      <c r="F97" s="832" t="s">
        <v>1656</v>
      </c>
      <c r="G97" s="832" t="s">
        <v>1913</v>
      </c>
      <c r="H97" s="832" t="s">
        <v>579</v>
      </c>
      <c r="I97" s="832" t="s">
        <v>1914</v>
      </c>
      <c r="J97" s="832" t="s">
        <v>675</v>
      </c>
      <c r="K97" s="832" t="s">
        <v>1915</v>
      </c>
      <c r="L97" s="835">
        <v>38.56</v>
      </c>
      <c r="M97" s="835">
        <v>38.56</v>
      </c>
      <c r="N97" s="832">
        <v>1</v>
      </c>
      <c r="O97" s="836">
        <v>1</v>
      </c>
      <c r="P97" s="835"/>
      <c r="Q97" s="837">
        <v>0</v>
      </c>
      <c r="R97" s="832"/>
      <c r="S97" s="837">
        <v>0</v>
      </c>
      <c r="T97" s="836"/>
      <c r="U97" s="838">
        <v>0</v>
      </c>
    </row>
    <row r="98" spans="1:21" ht="14.45" customHeight="1" x14ac:dyDescent="0.2">
      <c r="A98" s="831">
        <v>6</v>
      </c>
      <c r="B98" s="832" t="s">
        <v>1655</v>
      </c>
      <c r="C98" s="832" t="s">
        <v>1661</v>
      </c>
      <c r="D98" s="833" t="s">
        <v>1965</v>
      </c>
      <c r="E98" s="834" t="s">
        <v>1666</v>
      </c>
      <c r="F98" s="832" t="s">
        <v>1656</v>
      </c>
      <c r="G98" s="832" t="s">
        <v>1854</v>
      </c>
      <c r="H98" s="832" t="s">
        <v>579</v>
      </c>
      <c r="I98" s="832" t="s">
        <v>1916</v>
      </c>
      <c r="J98" s="832" t="s">
        <v>629</v>
      </c>
      <c r="K98" s="832" t="s">
        <v>1917</v>
      </c>
      <c r="L98" s="835">
        <v>17.62</v>
      </c>
      <c r="M98" s="835">
        <v>17.62</v>
      </c>
      <c r="N98" s="832">
        <v>1</v>
      </c>
      <c r="O98" s="836">
        <v>0.5</v>
      </c>
      <c r="P98" s="835">
        <v>17.62</v>
      </c>
      <c r="Q98" s="837">
        <v>1</v>
      </c>
      <c r="R98" s="832">
        <v>1</v>
      </c>
      <c r="S98" s="837">
        <v>1</v>
      </c>
      <c r="T98" s="836">
        <v>0.5</v>
      </c>
      <c r="U98" s="838">
        <v>1</v>
      </c>
    </row>
    <row r="99" spans="1:21" ht="14.45" customHeight="1" x14ac:dyDescent="0.2">
      <c r="A99" s="831">
        <v>6</v>
      </c>
      <c r="B99" s="832" t="s">
        <v>1655</v>
      </c>
      <c r="C99" s="832" t="s">
        <v>1661</v>
      </c>
      <c r="D99" s="833" t="s">
        <v>1965</v>
      </c>
      <c r="E99" s="834" t="s">
        <v>1666</v>
      </c>
      <c r="F99" s="832" t="s">
        <v>1656</v>
      </c>
      <c r="G99" s="832" t="s">
        <v>1918</v>
      </c>
      <c r="H99" s="832" t="s">
        <v>579</v>
      </c>
      <c r="I99" s="832" t="s">
        <v>1919</v>
      </c>
      <c r="J99" s="832" t="s">
        <v>1920</v>
      </c>
      <c r="K99" s="832" t="s">
        <v>620</v>
      </c>
      <c r="L99" s="835">
        <v>174.59</v>
      </c>
      <c r="M99" s="835">
        <v>174.59</v>
      </c>
      <c r="N99" s="832">
        <v>1</v>
      </c>
      <c r="O99" s="836">
        <v>1</v>
      </c>
      <c r="P99" s="835"/>
      <c r="Q99" s="837">
        <v>0</v>
      </c>
      <c r="R99" s="832"/>
      <c r="S99" s="837">
        <v>0</v>
      </c>
      <c r="T99" s="836"/>
      <c r="U99" s="838">
        <v>0</v>
      </c>
    </row>
    <row r="100" spans="1:21" ht="14.45" customHeight="1" x14ac:dyDescent="0.2">
      <c r="A100" s="831">
        <v>6</v>
      </c>
      <c r="B100" s="832" t="s">
        <v>1655</v>
      </c>
      <c r="C100" s="832" t="s">
        <v>1661</v>
      </c>
      <c r="D100" s="833" t="s">
        <v>1965</v>
      </c>
      <c r="E100" s="834" t="s">
        <v>1666</v>
      </c>
      <c r="F100" s="832" t="s">
        <v>1656</v>
      </c>
      <c r="G100" s="832" t="s">
        <v>1892</v>
      </c>
      <c r="H100" s="832" t="s">
        <v>618</v>
      </c>
      <c r="I100" s="832" t="s">
        <v>1451</v>
      </c>
      <c r="J100" s="832" t="s">
        <v>772</v>
      </c>
      <c r="K100" s="832" t="s">
        <v>774</v>
      </c>
      <c r="L100" s="835">
        <v>0</v>
      </c>
      <c r="M100" s="835">
        <v>0</v>
      </c>
      <c r="N100" s="832">
        <v>1</v>
      </c>
      <c r="O100" s="836">
        <v>0.5</v>
      </c>
      <c r="P100" s="835"/>
      <c r="Q100" s="837"/>
      <c r="R100" s="832"/>
      <c r="S100" s="837">
        <v>0</v>
      </c>
      <c r="T100" s="836"/>
      <c r="U100" s="838">
        <v>0</v>
      </c>
    </row>
    <row r="101" spans="1:21" ht="14.45" customHeight="1" x14ac:dyDescent="0.2">
      <c r="A101" s="831">
        <v>6</v>
      </c>
      <c r="B101" s="832" t="s">
        <v>1655</v>
      </c>
      <c r="C101" s="832" t="s">
        <v>1661</v>
      </c>
      <c r="D101" s="833" t="s">
        <v>1965</v>
      </c>
      <c r="E101" s="834" t="s">
        <v>1666</v>
      </c>
      <c r="F101" s="832" t="s">
        <v>1656</v>
      </c>
      <c r="G101" s="832" t="s">
        <v>1893</v>
      </c>
      <c r="H101" s="832" t="s">
        <v>579</v>
      </c>
      <c r="I101" s="832" t="s">
        <v>1921</v>
      </c>
      <c r="J101" s="832" t="s">
        <v>1922</v>
      </c>
      <c r="K101" s="832" t="s">
        <v>1923</v>
      </c>
      <c r="L101" s="835">
        <v>42.54</v>
      </c>
      <c r="M101" s="835">
        <v>85.08</v>
      </c>
      <c r="N101" s="832">
        <v>2</v>
      </c>
      <c r="O101" s="836">
        <v>1</v>
      </c>
      <c r="P101" s="835">
        <v>42.54</v>
      </c>
      <c r="Q101" s="837">
        <v>0.5</v>
      </c>
      <c r="R101" s="832">
        <v>1</v>
      </c>
      <c r="S101" s="837">
        <v>0.5</v>
      </c>
      <c r="T101" s="836">
        <v>0.5</v>
      </c>
      <c r="U101" s="838">
        <v>0.5</v>
      </c>
    </row>
    <row r="102" spans="1:21" ht="14.45" customHeight="1" x14ac:dyDescent="0.2">
      <c r="A102" s="831">
        <v>6</v>
      </c>
      <c r="B102" s="832" t="s">
        <v>1655</v>
      </c>
      <c r="C102" s="832" t="s">
        <v>1661</v>
      </c>
      <c r="D102" s="833" t="s">
        <v>1965</v>
      </c>
      <c r="E102" s="834" t="s">
        <v>1666</v>
      </c>
      <c r="F102" s="832" t="s">
        <v>1656</v>
      </c>
      <c r="G102" s="832" t="s">
        <v>1897</v>
      </c>
      <c r="H102" s="832" t="s">
        <v>579</v>
      </c>
      <c r="I102" s="832" t="s">
        <v>1924</v>
      </c>
      <c r="J102" s="832" t="s">
        <v>1925</v>
      </c>
      <c r="K102" s="832" t="s">
        <v>1900</v>
      </c>
      <c r="L102" s="835">
        <v>60.39</v>
      </c>
      <c r="M102" s="835">
        <v>483.12</v>
      </c>
      <c r="N102" s="832">
        <v>8</v>
      </c>
      <c r="O102" s="836">
        <v>2</v>
      </c>
      <c r="P102" s="835">
        <v>181.17000000000002</v>
      </c>
      <c r="Q102" s="837">
        <v>0.37500000000000006</v>
      </c>
      <c r="R102" s="832">
        <v>3</v>
      </c>
      <c r="S102" s="837">
        <v>0.375</v>
      </c>
      <c r="T102" s="836">
        <v>1</v>
      </c>
      <c r="U102" s="838">
        <v>0.5</v>
      </c>
    </row>
    <row r="103" spans="1:21" ht="14.45" customHeight="1" x14ac:dyDescent="0.2">
      <c r="A103" s="831">
        <v>6</v>
      </c>
      <c r="B103" s="832" t="s">
        <v>1655</v>
      </c>
      <c r="C103" s="832" t="s">
        <v>1661</v>
      </c>
      <c r="D103" s="833" t="s">
        <v>1965</v>
      </c>
      <c r="E103" s="834" t="s">
        <v>1666</v>
      </c>
      <c r="F103" s="832" t="s">
        <v>1656</v>
      </c>
      <c r="G103" s="832" t="s">
        <v>1897</v>
      </c>
      <c r="H103" s="832" t="s">
        <v>579</v>
      </c>
      <c r="I103" s="832" t="s">
        <v>1926</v>
      </c>
      <c r="J103" s="832" t="s">
        <v>1925</v>
      </c>
      <c r="K103" s="832" t="s">
        <v>1927</v>
      </c>
      <c r="L103" s="835">
        <v>40.25</v>
      </c>
      <c r="M103" s="835">
        <v>120.75</v>
      </c>
      <c r="N103" s="832">
        <v>3</v>
      </c>
      <c r="O103" s="836">
        <v>1</v>
      </c>
      <c r="P103" s="835">
        <v>120.75</v>
      </c>
      <c r="Q103" s="837">
        <v>1</v>
      </c>
      <c r="R103" s="832">
        <v>3</v>
      </c>
      <c r="S103" s="837">
        <v>1</v>
      </c>
      <c r="T103" s="836">
        <v>1</v>
      </c>
      <c r="U103" s="838">
        <v>1</v>
      </c>
    </row>
    <row r="104" spans="1:21" ht="14.45" customHeight="1" x14ac:dyDescent="0.2">
      <c r="A104" s="831">
        <v>6</v>
      </c>
      <c r="B104" s="832" t="s">
        <v>1655</v>
      </c>
      <c r="C104" s="832" t="s">
        <v>1661</v>
      </c>
      <c r="D104" s="833" t="s">
        <v>1965</v>
      </c>
      <c r="E104" s="834" t="s">
        <v>1666</v>
      </c>
      <c r="F104" s="832" t="s">
        <v>1656</v>
      </c>
      <c r="G104" s="832" t="s">
        <v>1928</v>
      </c>
      <c r="H104" s="832" t="s">
        <v>579</v>
      </c>
      <c r="I104" s="832" t="s">
        <v>1929</v>
      </c>
      <c r="J104" s="832" t="s">
        <v>1930</v>
      </c>
      <c r="K104" s="832" t="s">
        <v>1476</v>
      </c>
      <c r="L104" s="835">
        <v>77.13</v>
      </c>
      <c r="M104" s="835">
        <v>77.13</v>
      </c>
      <c r="N104" s="832">
        <v>1</v>
      </c>
      <c r="O104" s="836">
        <v>0.5</v>
      </c>
      <c r="P104" s="835">
        <v>77.13</v>
      </c>
      <c r="Q104" s="837">
        <v>1</v>
      </c>
      <c r="R104" s="832">
        <v>1</v>
      </c>
      <c r="S104" s="837">
        <v>1</v>
      </c>
      <c r="T104" s="836">
        <v>0.5</v>
      </c>
      <c r="U104" s="838">
        <v>1</v>
      </c>
    </row>
    <row r="105" spans="1:21" ht="14.45" customHeight="1" x14ac:dyDescent="0.2">
      <c r="A105" s="831">
        <v>6</v>
      </c>
      <c r="B105" s="832" t="s">
        <v>1655</v>
      </c>
      <c r="C105" s="832" t="s">
        <v>1661</v>
      </c>
      <c r="D105" s="833" t="s">
        <v>1965</v>
      </c>
      <c r="E105" s="834" t="s">
        <v>1666</v>
      </c>
      <c r="F105" s="832" t="s">
        <v>1656</v>
      </c>
      <c r="G105" s="832" t="s">
        <v>1797</v>
      </c>
      <c r="H105" s="832" t="s">
        <v>579</v>
      </c>
      <c r="I105" s="832" t="s">
        <v>1798</v>
      </c>
      <c r="J105" s="832" t="s">
        <v>928</v>
      </c>
      <c r="K105" s="832" t="s">
        <v>929</v>
      </c>
      <c r="L105" s="835">
        <v>107.27</v>
      </c>
      <c r="M105" s="835">
        <v>858.16</v>
      </c>
      <c r="N105" s="832">
        <v>8</v>
      </c>
      <c r="O105" s="836">
        <v>4</v>
      </c>
      <c r="P105" s="835">
        <v>214.54</v>
      </c>
      <c r="Q105" s="837">
        <v>0.25</v>
      </c>
      <c r="R105" s="832">
        <v>2</v>
      </c>
      <c r="S105" s="837">
        <v>0.25</v>
      </c>
      <c r="T105" s="836">
        <v>1</v>
      </c>
      <c r="U105" s="838">
        <v>0.25</v>
      </c>
    </row>
    <row r="106" spans="1:21" ht="14.45" customHeight="1" x14ac:dyDescent="0.2">
      <c r="A106" s="831">
        <v>6</v>
      </c>
      <c r="B106" s="832" t="s">
        <v>1655</v>
      </c>
      <c r="C106" s="832" t="s">
        <v>1661</v>
      </c>
      <c r="D106" s="833" t="s">
        <v>1965</v>
      </c>
      <c r="E106" s="834" t="s">
        <v>1666</v>
      </c>
      <c r="F106" s="832" t="s">
        <v>1657</v>
      </c>
      <c r="G106" s="832" t="s">
        <v>1679</v>
      </c>
      <c r="H106" s="832" t="s">
        <v>579</v>
      </c>
      <c r="I106" s="832" t="s">
        <v>1680</v>
      </c>
      <c r="J106" s="832" t="s">
        <v>1681</v>
      </c>
      <c r="K106" s="832" t="s">
        <v>1682</v>
      </c>
      <c r="L106" s="835">
        <v>864.39</v>
      </c>
      <c r="M106" s="835">
        <v>10372.68</v>
      </c>
      <c r="N106" s="832">
        <v>12</v>
      </c>
      <c r="O106" s="836">
        <v>12</v>
      </c>
      <c r="P106" s="835">
        <v>7779.5100000000011</v>
      </c>
      <c r="Q106" s="837">
        <v>0.75000000000000011</v>
      </c>
      <c r="R106" s="832">
        <v>9</v>
      </c>
      <c r="S106" s="837">
        <v>0.75</v>
      </c>
      <c r="T106" s="836">
        <v>9</v>
      </c>
      <c r="U106" s="838">
        <v>0.75</v>
      </c>
    </row>
    <row r="107" spans="1:21" ht="14.45" customHeight="1" x14ac:dyDescent="0.2">
      <c r="A107" s="831">
        <v>6</v>
      </c>
      <c r="B107" s="832" t="s">
        <v>1655</v>
      </c>
      <c r="C107" s="832" t="s">
        <v>1661</v>
      </c>
      <c r="D107" s="833" t="s">
        <v>1965</v>
      </c>
      <c r="E107" s="834" t="s">
        <v>1666</v>
      </c>
      <c r="F107" s="832" t="s">
        <v>1657</v>
      </c>
      <c r="G107" s="832" t="s">
        <v>1679</v>
      </c>
      <c r="H107" s="832" t="s">
        <v>579</v>
      </c>
      <c r="I107" s="832" t="s">
        <v>1683</v>
      </c>
      <c r="J107" s="832" t="s">
        <v>1684</v>
      </c>
      <c r="K107" s="832" t="s">
        <v>1685</v>
      </c>
      <c r="L107" s="835">
        <v>1978.94</v>
      </c>
      <c r="M107" s="835">
        <v>15831.520000000002</v>
      </c>
      <c r="N107" s="832">
        <v>8</v>
      </c>
      <c r="O107" s="836">
        <v>8</v>
      </c>
      <c r="P107" s="835">
        <v>15831.520000000002</v>
      </c>
      <c r="Q107" s="837">
        <v>1</v>
      </c>
      <c r="R107" s="832">
        <v>8</v>
      </c>
      <c r="S107" s="837">
        <v>1</v>
      </c>
      <c r="T107" s="836">
        <v>8</v>
      </c>
      <c r="U107" s="838">
        <v>1</v>
      </c>
    </row>
    <row r="108" spans="1:21" ht="14.45" customHeight="1" x14ac:dyDescent="0.2">
      <c r="A108" s="831">
        <v>6</v>
      </c>
      <c r="B108" s="832" t="s">
        <v>1655</v>
      </c>
      <c r="C108" s="832" t="s">
        <v>1661</v>
      </c>
      <c r="D108" s="833" t="s">
        <v>1965</v>
      </c>
      <c r="E108" s="834" t="s">
        <v>1666</v>
      </c>
      <c r="F108" s="832" t="s">
        <v>1657</v>
      </c>
      <c r="G108" s="832" t="s">
        <v>1679</v>
      </c>
      <c r="H108" s="832" t="s">
        <v>579</v>
      </c>
      <c r="I108" s="832" t="s">
        <v>1686</v>
      </c>
      <c r="J108" s="832" t="s">
        <v>1687</v>
      </c>
      <c r="K108" s="832" t="s">
        <v>1688</v>
      </c>
      <c r="L108" s="835">
        <v>700</v>
      </c>
      <c r="M108" s="835">
        <v>700</v>
      </c>
      <c r="N108" s="832">
        <v>1</v>
      </c>
      <c r="O108" s="836">
        <v>1</v>
      </c>
      <c r="P108" s="835">
        <v>700</v>
      </c>
      <c r="Q108" s="837">
        <v>1</v>
      </c>
      <c r="R108" s="832">
        <v>1</v>
      </c>
      <c r="S108" s="837">
        <v>1</v>
      </c>
      <c r="T108" s="836">
        <v>1</v>
      </c>
      <c r="U108" s="838">
        <v>1</v>
      </c>
    </row>
    <row r="109" spans="1:21" ht="14.45" customHeight="1" x14ac:dyDescent="0.2">
      <c r="A109" s="831">
        <v>6</v>
      </c>
      <c r="B109" s="832" t="s">
        <v>1655</v>
      </c>
      <c r="C109" s="832" t="s">
        <v>1661</v>
      </c>
      <c r="D109" s="833" t="s">
        <v>1965</v>
      </c>
      <c r="E109" s="834" t="s">
        <v>1668</v>
      </c>
      <c r="F109" s="832" t="s">
        <v>1656</v>
      </c>
      <c r="G109" s="832" t="s">
        <v>1727</v>
      </c>
      <c r="H109" s="832" t="s">
        <v>579</v>
      </c>
      <c r="I109" s="832" t="s">
        <v>1931</v>
      </c>
      <c r="J109" s="832" t="s">
        <v>1729</v>
      </c>
      <c r="K109" s="832" t="s">
        <v>1932</v>
      </c>
      <c r="L109" s="835">
        <v>159.16999999999999</v>
      </c>
      <c r="M109" s="835">
        <v>159.16999999999999</v>
      </c>
      <c r="N109" s="832">
        <v>1</v>
      </c>
      <c r="O109" s="836">
        <v>1</v>
      </c>
      <c r="P109" s="835">
        <v>159.16999999999999</v>
      </c>
      <c r="Q109" s="837">
        <v>1</v>
      </c>
      <c r="R109" s="832">
        <v>1</v>
      </c>
      <c r="S109" s="837">
        <v>1</v>
      </c>
      <c r="T109" s="836">
        <v>1</v>
      </c>
      <c r="U109" s="838">
        <v>1</v>
      </c>
    </row>
    <row r="110" spans="1:21" ht="14.45" customHeight="1" x14ac:dyDescent="0.2">
      <c r="A110" s="831">
        <v>6</v>
      </c>
      <c r="B110" s="832" t="s">
        <v>1655</v>
      </c>
      <c r="C110" s="832" t="s">
        <v>1661</v>
      </c>
      <c r="D110" s="833" t="s">
        <v>1965</v>
      </c>
      <c r="E110" s="834" t="s">
        <v>1668</v>
      </c>
      <c r="F110" s="832" t="s">
        <v>1656</v>
      </c>
      <c r="G110" s="832" t="s">
        <v>1807</v>
      </c>
      <c r="H110" s="832" t="s">
        <v>579</v>
      </c>
      <c r="I110" s="832" t="s">
        <v>1808</v>
      </c>
      <c r="J110" s="832" t="s">
        <v>1809</v>
      </c>
      <c r="K110" s="832" t="s">
        <v>1810</v>
      </c>
      <c r="L110" s="835">
        <v>132.97999999999999</v>
      </c>
      <c r="M110" s="835">
        <v>132.97999999999999</v>
      </c>
      <c r="N110" s="832">
        <v>1</v>
      </c>
      <c r="O110" s="836">
        <v>1</v>
      </c>
      <c r="P110" s="835">
        <v>132.97999999999999</v>
      </c>
      <c r="Q110" s="837">
        <v>1</v>
      </c>
      <c r="R110" s="832">
        <v>1</v>
      </c>
      <c r="S110" s="837">
        <v>1</v>
      </c>
      <c r="T110" s="836">
        <v>1</v>
      </c>
      <c r="U110" s="838">
        <v>1</v>
      </c>
    </row>
    <row r="111" spans="1:21" ht="14.45" customHeight="1" x14ac:dyDescent="0.2">
      <c r="A111" s="831">
        <v>6</v>
      </c>
      <c r="B111" s="832" t="s">
        <v>1655</v>
      </c>
      <c r="C111" s="832" t="s">
        <v>1661</v>
      </c>
      <c r="D111" s="833" t="s">
        <v>1965</v>
      </c>
      <c r="E111" s="834" t="s">
        <v>1668</v>
      </c>
      <c r="F111" s="832" t="s">
        <v>1656</v>
      </c>
      <c r="G111" s="832" t="s">
        <v>1933</v>
      </c>
      <c r="H111" s="832" t="s">
        <v>579</v>
      </c>
      <c r="I111" s="832" t="s">
        <v>1934</v>
      </c>
      <c r="J111" s="832" t="s">
        <v>1935</v>
      </c>
      <c r="K111" s="832" t="s">
        <v>1936</v>
      </c>
      <c r="L111" s="835">
        <v>57.48</v>
      </c>
      <c r="M111" s="835">
        <v>57.48</v>
      </c>
      <c r="N111" s="832">
        <v>1</v>
      </c>
      <c r="O111" s="836">
        <v>1</v>
      </c>
      <c r="P111" s="835"/>
      <c r="Q111" s="837">
        <v>0</v>
      </c>
      <c r="R111" s="832"/>
      <c r="S111" s="837">
        <v>0</v>
      </c>
      <c r="T111" s="836"/>
      <c r="U111" s="838">
        <v>0</v>
      </c>
    </row>
    <row r="112" spans="1:21" ht="14.45" customHeight="1" x14ac:dyDescent="0.2">
      <c r="A112" s="831">
        <v>6</v>
      </c>
      <c r="B112" s="832" t="s">
        <v>1655</v>
      </c>
      <c r="C112" s="832" t="s">
        <v>1661</v>
      </c>
      <c r="D112" s="833" t="s">
        <v>1965</v>
      </c>
      <c r="E112" s="834" t="s">
        <v>1668</v>
      </c>
      <c r="F112" s="832" t="s">
        <v>1656</v>
      </c>
      <c r="G112" s="832" t="s">
        <v>1854</v>
      </c>
      <c r="H112" s="832" t="s">
        <v>579</v>
      </c>
      <c r="I112" s="832" t="s">
        <v>1937</v>
      </c>
      <c r="J112" s="832" t="s">
        <v>629</v>
      </c>
      <c r="K112" s="832" t="s">
        <v>620</v>
      </c>
      <c r="L112" s="835">
        <v>35.25</v>
      </c>
      <c r="M112" s="835">
        <v>35.25</v>
      </c>
      <c r="N112" s="832">
        <v>1</v>
      </c>
      <c r="O112" s="836">
        <v>1</v>
      </c>
      <c r="P112" s="835"/>
      <c r="Q112" s="837">
        <v>0</v>
      </c>
      <c r="R112" s="832"/>
      <c r="S112" s="837">
        <v>0</v>
      </c>
      <c r="T112" s="836"/>
      <c r="U112" s="838">
        <v>0</v>
      </c>
    </row>
    <row r="113" spans="1:21" ht="14.45" customHeight="1" x14ac:dyDescent="0.2">
      <c r="A113" s="831">
        <v>6</v>
      </c>
      <c r="B113" s="832" t="s">
        <v>1655</v>
      </c>
      <c r="C113" s="832" t="s">
        <v>1661</v>
      </c>
      <c r="D113" s="833" t="s">
        <v>1965</v>
      </c>
      <c r="E113" s="834" t="s">
        <v>1668</v>
      </c>
      <c r="F113" s="832" t="s">
        <v>1656</v>
      </c>
      <c r="G113" s="832" t="s">
        <v>1938</v>
      </c>
      <c r="H113" s="832" t="s">
        <v>618</v>
      </c>
      <c r="I113" s="832" t="s">
        <v>1424</v>
      </c>
      <c r="J113" s="832" t="s">
        <v>982</v>
      </c>
      <c r="K113" s="832" t="s">
        <v>1425</v>
      </c>
      <c r="L113" s="835">
        <v>154.36000000000001</v>
      </c>
      <c r="M113" s="835">
        <v>463.08000000000004</v>
      </c>
      <c r="N113" s="832">
        <v>3</v>
      </c>
      <c r="O113" s="836">
        <v>3</v>
      </c>
      <c r="P113" s="835">
        <v>308.72000000000003</v>
      </c>
      <c r="Q113" s="837">
        <v>0.66666666666666663</v>
      </c>
      <c r="R113" s="832">
        <v>2</v>
      </c>
      <c r="S113" s="837">
        <v>0.66666666666666663</v>
      </c>
      <c r="T113" s="836">
        <v>2</v>
      </c>
      <c r="U113" s="838">
        <v>0.66666666666666663</v>
      </c>
    </row>
    <row r="114" spans="1:21" ht="14.45" customHeight="1" x14ac:dyDescent="0.2">
      <c r="A114" s="831">
        <v>6</v>
      </c>
      <c r="B114" s="832" t="s">
        <v>1655</v>
      </c>
      <c r="C114" s="832" t="s">
        <v>1661</v>
      </c>
      <c r="D114" s="833" t="s">
        <v>1965</v>
      </c>
      <c r="E114" s="834" t="s">
        <v>1668</v>
      </c>
      <c r="F114" s="832" t="s">
        <v>1657</v>
      </c>
      <c r="G114" s="832" t="s">
        <v>1679</v>
      </c>
      <c r="H114" s="832" t="s">
        <v>579</v>
      </c>
      <c r="I114" s="832" t="s">
        <v>1680</v>
      </c>
      <c r="J114" s="832" t="s">
        <v>1681</v>
      </c>
      <c r="K114" s="832" t="s">
        <v>1682</v>
      </c>
      <c r="L114" s="835">
        <v>864.39</v>
      </c>
      <c r="M114" s="835">
        <v>5186.34</v>
      </c>
      <c r="N114" s="832">
        <v>6</v>
      </c>
      <c r="O114" s="836">
        <v>6</v>
      </c>
      <c r="P114" s="835">
        <v>2593.17</v>
      </c>
      <c r="Q114" s="837">
        <v>0.5</v>
      </c>
      <c r="R114" s="832">
        <v>3</v>
      </c>
      <c r="S114" s="837">
        <v>0.5</v>
      </c>
      <c r="T114" s="836">
        <v>3</v>
      </c>
      <c r="U114" s="838">
        <v>0.5</v>
      </c>
    </row>
    <row r="115" spans="1:21" ht="14.45" customHeight="1" x14ac:dyDescent="0.2">
      <c r="A115" s="831">
        <v>6</v>
      </c>
      <c r="B115" s="832" t="s">
        <v>1655</v>
      </c>
      <c r="C115" s="832" t="s">
        <v>1661</v>
      </c>
      <c r="D115" s="833" t="s">
        <v>1965</v>
      </c>
      <c r="E115" s="834" t="s">
        <v>1668</v>
      </c>
      <c r="F115" s="832" t="s">
        <v>1657</v>
      </c>
      <c r="G115" s="832" t="s">
        <v>1679</v>
      </c>
      <c r="H115" s="832" t="s">
        <v>579</v>
      </c>
      <c r="I115" s="832" t="s">
        <v>1683</v>
      </c>
      <c r="J115" s="832" t="s">
        <v>1684</v>
      </c>
      <c r="K115" s="832" t="s">
        <v>1685</v>
      </c>
      <c r="L115" s="835">
        <v>1978.94</v>
      </c>
      <c r="M115" s="835">
        <v>49473.500000000007</v>
      </c>
      <c r="N115" s="832">
        <v>25</v>
      </c>
      <c r="O115" s="836">
        <v>25</v>
      </c>
      <c r="P115" s="835">
        <v>43536.680000000008</v>
      </c>
      <c r="Q115" s="837">
        <v>0.88</v>
      </c>
      <c r="R115" s="832">
        <v>22</v>
      </c>
      <c r="S115" s="837">
        <v>0.88</v>
      </c>
      <c r="T115" s="836">
        <v>22</v>
      </c>
      <c r="U115" s="838">
        <v>0.88</v>
      </c>
    </row>
    <row r="116" spans="1:21" ht="14.45" customHeight="1" x14ac:dyDescent="0.2">
      <c r="A116" s="831">
        <v>6</v>
      </c>
      <c r="B116" s="832" t="s">
        <v>1655</v>
      </c>
      <c r="C116" s="832" t="s">
        <v>1661</v>
      </c>
      <c r="D116" s="833" t="s">
        <v>1965</v>
      </c>
      <c r="E116" s="834" t="s">
        <v>1668</v>
      </c>
      <c r="F116" s="832" t="s">
        <v>1657</v>
      </c>
      <c r="G116" s="832" t="s">
        <v>1679</v>
      </c>
      <c r="H116" s="832" t="s">
        <v>579</v>
      </c>
      <c r="I116" s="832" t="s">
        <v>1686</v>
      </c>
      <c r="J116" s="832" t="s">
        <v>1687</v>
      </c>
      <c r="K116" s="832" t="s">
        <v>1688</v>
      </c>
      <c r="L116" s="835">
        <v>700</v>
      </c>
      <c r="M116" s="835">
        <v>1400</v>
      </c>
      <c r="N116" s="832">
        <v>2</v>
      </c>
      <c r="O116" s="836">
        <v>2</v>
      </c>
      <c r="P116" s="835">
        <v>1400</v>
      </c>
      <c r="Q116" s="837">
        <v>1</v>
      </c>
      <c r="R116" s="832">
        <v>2</v>
      </c>
      <c r="S116" s="837">
        <v>1</v>
      </c>
      <c r="T116" s="836">
        <v>2</v>
      </c>
      <c r="U116" s="838">
        <v>1</v>
      </c>
    </row>
    <row r="117" spans="1:21" ht="14.45" customHeight="1" x14ac:dyDescent="0.2">
      <c r="A117" s="831">
        <v>6</v>
      </c>
      <c r="B117" s="832" t="s">
        <v>1655</v>
      </c>
      <c r="C117" s="832" t="s">
        <v>1661</v>
      </c>
      <c r="D117" s="833" t="s">
        <v>1965</v>
      </c>
      <c r="E117" s="834" t="s">
        <v>1673</v>
      </c>
      <c r="F117" s="832" t="s">
        <v>1656</v>
      </c>
      <c r="G117" s="832" t="s">
        <v>1901</v>
      </c>
      <c r="H117" s="832" t="s">
        <v>618</v>
      </c>
      <c r="I117" s="832" t="s">
        <v>1902</v>
      </c>
      <c r="J117" s="832" t="s">
        <v>1903</v>
      </c>
      <c r="K117" s="832" t="s">
        <v>1904</v>
      </c>
      <c r="L117" s="835">
        <v>119.7</v>
      </c>
      <c r="M117" s="835">
        <v>119.7</v>
      </c>
      <c r="N117" s="832">
        <v>1</v>
      </c>
      <c r="O117" s="836">
        <v>0.5</v>
      </c>
      <c r="P117" s="835"/>
      <c r="Q117" s="837">
        <v>0</v>
      </c>
      <c r="R117" s="832"/>
      <c r="S117" s="837">
        <v>0</v>
      </c>
      <c r="T117" s="836"/>
      <c r="U117" s="838">
        <v>0</v>
      </c>
    </row>
    <row r="118" spans="1:21" ht="14.45" customHeight="1" x14ac:dyDescent="0.2">
      <c r="A118" s="831">
        <v>6</v>
      </c>
      <c r="B118" s="832" t="s">
        <v>1655</v>
      </c>
      <c r="C118" s="832" t="s">
        <v>1661</v>
      </c>
      <c r="D118" s="833" t="s">
        <v>1965</v>
      </c>
      <c r="E118" s="834" t="s">
        <v>1673</v>
      </c>
      <c r="F118" s="832" t="s">
        <v>1656</v>
      </c>
      <c r="G118" s="832" t="s">
        <v>1939</v>
      </c>
      <c r="H118" s="832" t="s">
        <v>579</v>
      </c>
      <c r="I118" s="832" t="s">
        <v>1940</v>
      </c>
      <c r="J118" s="832" t="s">
        <v>1941</v>
      </c>
      <c r="K118" s="832" t="s">
        <v>1942</v>
      </c>
      <c r="L118" s="835">
        <v>672.43</v>
      </c>
      <c r="M118" s="835">
        <v>672.43</v>
      </c>
      <c r="N118" s="832">
        <v>1</v>
      </c>
      <c r="O118" s="836">
        <v>1</v>
      </c>
      <c r="P118" s="835">
        <v>672.43</v>
      </c>
      <c r="Q118" s="837">
        <v>1</v>
      </c>
      <c r="R118" s="832">
        <v>1</v>
      </c>
      <c r="S118" s="837">
        <v>1</v>
      </c>
      <c r="T118" s="836">
        <v>1</v>
      </c>
      <c r="U118" s="838">
        <v>1</v>
      </c>
    </row>
    <row r="119" spans="1:21" ht="14.45" customHeight="1" x14ac:dyDescent="0.2">
      <c r="A119" s="831">
        <v>6</v>
      </c>
      <c r="B119" s="832" t="s">
        <v>1655</v>
      </c>
      <c r="C119" s="832" t="s">
        <v>1661</v>
      </c>
      <c r="D119" s="833" t="s">
        <v>1965</v>
      </c>
      <c r="E119" s="834" t="s">
        <v>1673</v>
      </c>
      <c r="F119" s="832" t="s">
        <v>1656</v>
      </c>
      <c r="G119" s="832" t="s">
        <v>1714</v>
      </c>
      <c r="H119" s="832" t="s">
        <v>579</v>
      </c>
      <c r="I119" s="832" t="s">
        <v>1943</v>
      </c>
      <c r="J119" s="832" t="s">
        <v>1043</v>
      </c>
      <c r="K119" s="832" t="s">
        <v>1944</v>
      </c>
      <c r="L119" s="835">
        <v>117.47</v>
      </c>
      <c r="M119" s="835">
        <v>117.47</v>
      </c>
      <c r="N119" s="832">
        <v>1</v>
      </c>
      <c r="O119" s="836">
        <v>1</v>
      </c>
      <c r="P119" s="835"/>
      <c r="Q119" s="837">
        <v>0</v>
      </c>
      <c r="R119" s="832"/>
      <c r="S119" s="837">
        <v>0</v>
      </c>
      <c r="T119" s="836"/>
      <c r="U119" s="838">
        <v>0</v>
      </c>
    </row>
    <row r="120" spans="1:21" ht="14.45" customHeight="1" x14ac:dyDescent="0.2">
      <c r="A120" s="831">
        <v>6</v>
      </c>
      <c r="B120" s="832" t="s">
        <v>1655</v>
      </c>
      <c r="C120" s="832" t="s">
        <v>1661</v>
      </c>
      <c r="D120" s="833" t="s">
        <v>1965</v>
      </c>
      <c r="E120" s="834" t="s">
        <v>1673</v>
      </c>
      <c r="F120" s="832" t="s">
        <v>1656</v>
      </c>
      <c r="G120" s="832" t="s">
        <v>1807</v>
      </c>
      <c r="H120" s="832" t="s">
        <v>579</v>
      </c>
      <c r="I120" s="832" t="s">
        <v>1808</v>
      </c>
      <c r="J120" s="832" t="s">
        <v>1809</v>
      </c>
      <c r="K120" s="832" t="s">
        <v>1810</v>
      </c>
      <c r="L120" s="835">
        <v>132.97999999999999</v>
      </c>
      <c r="M120" s="835">
        <v>265.95999999999998</v>
      </c>
      <c r="N120" s="832">
        <v>2</v>
      </c>
      <c r="O120" s="836">
        <v>1</v>
      </c>
      <c r="P120" s="835">
        <v>265.95999999999998</v>
      </c>
      <c r="Q120" s="837">
        <v>1</v>
      </c>
      <c r="R120" s="832">
        <v>2</v>
      </c>
      <c r="S120" s="837">
        <v>1</v>
      </c>
      <c r="T120" s="836">
        <v>1</v>
      </c>
      <c r="U120" s="838">
        <v>1</v>
      </c>
    </row>
    <row r="121" spans="1:21" ht="14.45" customHeight="1" x14ac:dyDescent="0.2">
      <c r="A121" s="831">
        <v>6</v>
      </c>
      <c r="B121" s="832" t="s">
        <v>1655</v>
      </c>
      <c r="C121" s="832" t="s">
        <v>1661</v>
      </c>
      <c r="D121" s="833" t="s">
        <v>1965</v>
      </c>
      <c r="E121" s="834" t="s">
        <v>1673</v>
      </c>
      <c r="F121" s="832" t="s">
        <v>1656</v>
      </c>
      <c r="G121" s="832" t="s">
        <v>1945</v>
      </c>
      <c r="H121" s="832" t="s">
        <v>579</v>
      </c>
      <c r="I121" s="832" t="s">
        <v>1946</v>
      </c>
      <c r="J121" s="832" t="s">
        <v>1947</v>
      </c>
      <c r="K121" s="832" t="s">
        <v>1948</v>
      </c>
      <c r="L121" s="835">
        <v>16.12</v>
      </c>
      <c r="M121" s="835">
        <v>16.12</v>
      </c>
      <c r="N121" s="832">
        <v>1</v>
      </c>
      <c r="O121" s="836">
        <v>0.5</v>
      </c>
      <c r="P121" s="835"/>
      <c r="Q121" s="837">
        <v>0</v>
      </c>
      <c r="R121" s="832"/>
      <c r="S121" s="837">
        <v>0</v>
      </c>
      <c r="T121" s="836"/>
      <c r="U121" s="838">
        <v>0</v>
      </c>
    </row>
    <row r="122" spans="1:21" ht="14.45" customHeight="1" x14ac:dyDescent="0.2">
      <c r="A122" s="831">
        <v>6</v>
      </c>
      <c r="B122" s="832" t="s">
        <v>1655</v>
      </c>
      <c r="C122" s="832" t="s">
        <v>1661</v>
      </c>
      <c r="D122" s="833" t="s">
        <v>1965</v>
      </c>
      <c r="E122" s="834" t="s">
        <v>1673</v>
      </c>
      <c r="F122" s="832" t="s">
        <v>1656</v>
      </c>
      <c r="G122" s="832" t="s">
        <v>1945</v>
      </c>
      <c r="H122" s="832" t="s">
        <v>579</v>
      </c>
      <c r="I122" s="832" t="s">
        <v>1949</v>
      </c>
      <c r="J122" s="832" t="s">
        <v>1950</v>
      </c>
      <c r="K122" s="832" t="s">
        <v>1478</v>
      </c>
      <c r="L122" s="835">
        <v>81.94</v>
      </c>
      <c r="M122" s="835">
        <v>81.94</v>
      </c>
      <c r="N122" s="832">
        <v>1</v>
      </c>
      <c r="O122" s="836">
        <v>1</v>
      </c>
      <c r="P122" s="835"/>
      <c r="Q122" s="837">
        <v>0</v>
      </c>
      <c r="R122" s="832"/>
      <c r="S122" s="837">
        <v>0</v>
      </c>
      <c r="T122" s="836"/>
      <c r="U122" s="838">
        <v>0</v>
      </c>
    </row>
    <row r="123" spans="1:21" ht="14.45" customHeight="1" x14ac:dyDescent="0.2">
      <c r="A123" s="831">
        <v>6</v>
      </c>
      <c r="B123" s="832" t="s">
        <v>1655</v>
      </c>
      <c r="C123" s="832" t="s">
        <v>1661</v>
      </c>
      <c r="D123" s="833" t="s">
        <v>1965</v>
      </c>
      <c r="E123" s="834" t="s">
        <v>1673</v>
      </c>
      <c r="F123" s="832" t="s">
        <v>1656</v>
      </c>
      <c r="G123" s="832" t="s">
        <v>1871</v>
      </c>
      <c r="H123" s="832" t="s">
        <v>579</v>
      </c>
      <c r="I123" s="832" t="s">
        <v>1951</v>
      </c>
      <c r="J123" s="832" t="s">
        <v>1952</v>
      </c>
      <c r="K123" s="832" t="s">
        <v>1953</v>
      </c>
      <c r="L123" s="835">
        <v>50.32</v>
      </c>
      <c r="M123" s="835">
        <v>50.32</v>
      </c>
      <c r="N123" s="832">
        <v>1</v>
      </c>
      <c r="O123" s="836">
        <v>1</v>
      </c>
      <c r="P123" s="835">
        <v>50.32</v>
      </c>
      <c r="Q123" s="837">
        <v>1</v>
      </c>
      <c r="R123" s="832">
        <v>1</v>
      </c>
      <c r="S123" s="837">
        <v>1</v>
      </c>
      <c r="T123" s="836">
        <v>1</v>
      </c>
      <c r="U123" s="838">
        <v>1</v>
      </c>
    </row>
    <row r="124" spans="1:21" ht="14.45" customHeight="1" x14ac:dyDescent="0.2">
      <c r="A124" s="831">
        <v>6</v>
      </c>
      <c r="B124" s="832" t="s">
        <v>1655</v>
      </c>
      <c r="C124" s="832" t="s">
        <v>1661</v>
      </c>
      <c r="D124" s="833" t="s">
        <v>1965</v>
      </c>
      <c r="E124" s="834" t="s">
        <v>1673</v>
      </c>
      <c r="F124" s="832" t="s">
        <v>1656</v>
      </c>
      <c r="G124" s="832" t="s">
        <v>1938</v>
      </c>
      <c r="H124" s="832" t="s">
        <v>618</v>
      </c>
      <c r="I124" s="832" t="s">
        <v>1424</v>
      </c>
      <c r="J124" s="832" t="s">
        <v>982</v>
      </c>
      <c r="K124" s="832" t="s">
        <v>1425</v>
      </c>
      <c r="L124" s="835">
        <v>154.36000000000001</v>
      </c>
      <c r="M124" s="835">
        <v>154.36000000000001</v>
      </c>
      <c r="N124" s="832">
        <v>1</v>
      </c>
      <c r="O124" s="836">
        <v>1</v>
      </c>
      <c r="P124" s="835">
        <v>154.36000000000001</v>
      </c>
      <c r="Q124" s="837">
        <v>1</v>
      </c>
      <c r="R124" s="832">
        <v>1</v>
      </c>
      <c r="S124" s="837">
        <v>1</v>
      </c>
      <c r="T124" s="836">
        <v>1</v>
      </c>
      <c r="U124" s="838">
        <v>1</v>
      </c>
    </row>
    <row r="125" spans="1:21" ht="14.45" customHeight="1" x14ac:dyDescent="0.2">
      <c r="A125" s="831">
        <v>6</v>
      </c>
      <c r="B125" s="832" t="s">
        <v>1655</v>
      </c>
      <c r="C125" s="832" t="s">
        <v>1661</v>
      </c>
      <c r="D125" s="833" t="s">
        <v>1965</v>
      </c>
      <c r="E125" s="834" t="s">
        <v>1673</v>
      </c>
      <c r="F125" s="832" t="s">
        <v>1656</v>
      </c>
      <c r="G125" s="832" t="s">
        <v>1938</v>
      </c>
      <c r="H125" s="832" t="s">
        <v>618</v>
      </c>
      <c r="I125" s="832" t="s">
        <v>1954</v>
      </c>
      <c r="J125" s="832" t="s">
        <v>1955</v>
      </c>
      <c r="K125" s="832" t="s">
        <v>1956</v>
      </c>
      <c r="L125" s="835">
        <v>149.52000000000001</v>
      </c>
      <c r="M125" s="835">
        <v>149.52000000000001</v>
      </c>
      <c r="N125" s="832">
        <v>1</v>
      </c>
      <c r="O125" s="836">
        <v>1</v>
      </c>
      <c r="P125" s="835"/>
      <c r="Q125" s="837">
        <v>0</v>
      </c>
      <c r="R125" s="832"/>
      <c r="S125" s="837">
        <v>0</v>
      </c>
      <c r="T125" s="836"/>
      <c r="U125" s="838">
        <v>0</v>
      </c>
    </row>
    <row r="126" spans="1:21" ht="14.45" customHeight="1" x14ac:dyDescent="0.2">
      <c r="A126" s="831">
        <v>6</v>
      </c>
      <c r="B126" s="832" t="s">
        <v>1655</v>
      </c>
      <c r="C126" s="832" t="s">
        <v>1661</v>
      </c>
      <c r="D126" s="833" t="s">
        <v>1965</v>
      </c>
      <c r="E126" s="834" t="s">
        <v>1673</v>
      </c>
      <c r="F126" s="832" t="s">
        <v>1657</v>
      </c>
      <c r="G126" s="832" t="s">
        <v>1679</v>
      </c>
      <c r="H126" s="832" t="s">
        <v>579</v>
      </c>
      <c r="I126" s="832" t="s">
        <v>1680</v>
      </c>
      <c r="J126" s="832" t="s">
        <v>1681</v>
      </c>
      <c r="K126" s="832" t="s">
        <v>1682</v>
      </c>
      <c r="L126" s="835">
        <v>864.39</v>
      </c>
      <c r="M126" s="835">
        <v>12101.460000000001</v>
      </c>
      <c r="N126" s="832">
        <v>14</v>
      </c>
      <c r="O126" s="836">
        <v>14</v>
      </c>
      <c r="P126" s="835">
        <v>9508.2900000000009</v>
      </c>
      <c r="Q126" s="837">
        <v>0.7857142857142857</v>
      </c>
      <c r="R126" s="832">
        <v>11</v>
      </c>
      <c r="S126" s="837">
        <v>0.7857142857142857</v>
      </c>
      <c r="T126" s="836">
        <v>11</v>
      </c>
      <c r="U126" s="838">
        <v>0.7857142857142857</v>
      </c>
    </row>
    <row r="127" spans="1:21" ht="14.45" customHeight="1" x14ac:dyDescent="0.2">
      <c r="A127" s="831">
        <v>6</v>
      </c>
      <c r="B127" s="832" t="s">
        <v>1655</v>
      </c>
      <c r="C127" s="832" t="s">
        <v>1661</v>
      </c>
      <c r="D127" s="833" t="s">
        <v>1965</v>
      </c>
      <c r="E127" s="834" t="s">
        <v>1673</v>
      </c>
      <c r="F127" s="832" t="s">
        <v>1657</v>
      </c>
      <c r="G127" s="832" t="s">
        <v>1679</v>
      </c>
      <c r="H127" s="832" t="s">
        <v>579</v>
      </c>
      <c r="I127" s="832" t="s">
        <v>1683</v>
      </c>
      <c r="J127" s="832" t="s">
        <v>1684</v>
      </c>
      <c r="K127" s="832" t="s">
        <v>1685</v>
      </c>
      <c r="L127" s="835">
        <v>1978.94</v>
      </c>
      <c r="M127" s="835">
        <v>47494.560000000005</v>
      </c>
      <c r="N127" s="832">
        <v>24</v>
      </c>
      <c r="O127" s="836">
        <v>24</v>
      </c>
      <c r="P127" s="835">
        <v>41557.740000000005</v>
      </c>
      <c r="Q127" s="837">
        <v>0.875</v>
      </c>
      <c r="R127" s="832">
        <v>21</v>
      </c>
      <c r="S127" s="837">
        <v>0.875</v>
      </c>
      <c r="T127" s="836">
        <v>21</v>
      </c>
      <c r="U127" s="838">
        <v>0.875</v>
      </c>
    </row>
    <row r="128" spans="1:21" ht="14.45" customHeight="1" x14ac:dyDescent="0.2">
      <c r="A128" s="831">
        <v>6</v>
      </c>
      <c r="B128" s="832" t="s">
        <v>1655</v>
      </c>
      <c r="C128" s="832" t="s">
        <v>1661</v>
      </c>
      <c r="D128" s="833" t="s">
        <v>1965</v>
      </c>
      <c r="E128" s="834" t="s">
        <v>1673</v>
      </c>
      <c r="F128" s="832" t="s">
        <v>1657</v>
      </c>
      <c r="G128" s="832" t="s">
        <v>1679</v>
      </c>
      <c r="H128" s="832" t="s">
        <v>579</v>
      </c>
      <c r="I128" s="832" t="s">
        <v>1686</v>
      </c>
      <c r="J128" s="832" t="s">
        <v>1687</v>
      </c>
      <c r="K128" s="832" t="s">
        <v>1688</v>
      </c>
      <c r="L128" s="835">
        <v>700</v>
      </c>
      <c r="M128" s="835">
        <v>3500</v>
      </c>
      <c r="N128" s="832">
        <v>5</v>
      </c>
      <c r="O128" s="836">
        <v>5</v>
      </c>
      <c r="P128" s="835">
        <v>3500</v>
      </c>
      <c r="Q128" s="837">
        <v>1</v>
      </c>
      <c r="R128" s="832">
        <v>5</v>
      </c>
      <c r="S128" s="837">
        <v>1</v>
      </c>
      <c r="T128" s="836">
        <v>5</v>
      </c>
      <c r="U128" s="838">
        <v>1</v>
      </c>
    </row>
    <row r="129" spans="1:21" ht="14.45" customHeight="1" x14ac:dyDescent="0.2">
      <c r="A129" s="831">
        <v>6</v>
      </c>
      <c r="B129" s="832" t="s">
        <v>1655</v>
      </c>
      <c r="C129" s="832" t="s">
        <v>1661</v>
      </c>
      <c r="D129" s="833" t="s">
        <v>1965</v>
      </c>
      <c r="E129" s="834" t="s">
        <v>1673</v>
      </c>
      <c r="F129" s="832" t="s">
        <v>1657</v>
      </c>
      <c r="G129" s="832" t="s">
        <v>1679</v>
      </c>
      <c r="H129" s="832" t="s">
        <v>579</v>
      </c>
      <c r="I129" s="832" t="s">
        <v>1957</v>
      </c>
      <c r="J129" s="832" t="s">
        <v>1958</v>
      </c>
      <c r="K129" s="832" t="s">
        <v>1959</v>
      </c>
      <c r="L129" s="835">
        <v>700</v>
      </c>
      <c r="M129" s="835">
        <v>700</v>
      </c>
      <c r="N129" s="832">
        <v>1</v>
      </c>
      <c r="O129" s="836">
        <v>1</v>
      </c>
      <c r="P129" s="835"/>
      <c r="Q129" s="837">
        <v>0</v>
      </c>
      <c r="R129" s="832"/>
      <c r="S129" s="837">
        <v>0</v>
      </c>
      <c r="T129" s="836"/>
      <c r="U129" s="838">
        <v>0</v>
      </c>
    </row>
    <row r="130" spans="1:21" ht="14.45" customHeight="1" x14ac:dyDescent="0.2">
      <c r="A130" s="831">
        <v>6</v>
      </c>
      <c r="B130" s="832" t="s">
        <v>1655</v>
      </c>
      <c r="C130" s="832" t="s">
        <v>1661</v>
      </c>
      <c r="D130" s="833" t="s">
        <v>1965</v>
      </c>
      <c r="E130" s="834" t="s">
        <v>1673</v>
      </c>
      <c r="F130" s="832" t="s">
        <v>1657</v>
      </c>
      <c r="G130" s="832" t="s">
        <v>1679</v>
      </c>
      <c r="H130" s="832" t="s">
        <v>579</v>
      </c>
      <c r="I130" s="832" t="s">
        <v>1960</v>
      </c>
      <c r="J130" s="832" t="s">
        <v>1961</v>
      </c>
      <c r="K130" s="832" t="s">
        <v>1962</v>
      </c>
      <c r="L130" s="835">
        <v>337.15</v>
      </c>
      <c r="M130" s="835">
        <v>337.15</v>
      </c>
      <c r="N130" s="832">
        <v>1</v>
      </c>
      <c r="O130" s="836">
        <v>1</v>
      </c>
      <c r="P130" s="835">
        <v>337.15</v>
      </c>
      <c r="Q130" s="837">
        <v>1</v>
      </c>
      <c r="R130" s="832">
        <v>1</v>
      </c>
      <c r="S130" s="837">
        <v>1</v>
      </c>
      <c r="T130" s="836">
        <v>1</v>
      </c>
      <c r="U130" s="838">
        <v>1</v>
      </c>
    </row>
    <row r="131" spans="1:21" ht="14.45" customHeight="1" x14ac:dyDescent="0.2">
      <c r="A131" s="831">
        <v>6</v>
      </c>
      <c r="B131" s="832" t="s">
        <v>1655</v>
      </c>
      <c r="C131" s="832" t="s">
        <v>1659</v>
      </c>
      <c r="D131" s="833" t="s">
        <v>1966</v>
      </c>
      <c r="E131" s="834" t="s">
        <v>1667</v>
      </c>
      <c r="F131" s="832" t="s">
        <v>1657</v>
      </c>
      <c r="G131" s="832" t="s">
        <v>1679</v>
      </c>
      <c r="H131" s="832" t="s">
        <v>579</v>
      </c>
      <c r="I131" s="832" t="s">
        <v>1683</v>
      </c>
      <c r="J131" s="832" t="s">
        <v>1684</v>
      </c>
      <c r="K131" s="832" t="s">
        <v>1685</v>
      </c>
      <c r="L131" s="835">
        <v>1978.94</v>
      </c>
      <c r="M131" s="835">
        <v>1978.94</v>
      </c>
      <c r="N131" s="832">
        <v>1</v>
      </c>
      <c r="O131" s="836">
        <v>1</v>
      </c>
      <c r="P131" s="835">
        <v>1978.94</v>
      </c>
      <c r="Q131" s="837">
        <v>1</v>
      </c>
      <c r="R131" s="832">
        <v>1</v>
      </c>
      <c r="S131" s="837">
        <v>1</v>
      </c>
      <c r="T131" s="836">
        <v>1</v>
      </c>
      <c r="U131" s="838">
        <v>1</v>
      </c>
    </row>
    <row r="132" spans="1:21" ht="14.45" customHeight="1" thickBot="1" x14ac:dyDescent="0.25">
      <c r="A132" s="839">
        <v>6</v>
      </c>
      <c r="B132" s="840" t="s">
        <v>1655</v>
      </c>
      <c r="C132" s="840" t="s">
        <v>1659</v>
      </c>
      <c r="D132" s="841" t="s">
        <v>1966</v>
      </c>
      <c r="E132" s="842" t="s">
        <v>1672</v>
      </c>
      <c r="F132" s="840" t="s">
        <v>1656</v>
      </c>
      <c r="G132" s="840" t="s">
        <v>1819</v>
      </c>
      <c r="H132" s="840" t="s">
        <v>618</v>
      </c>
      <c r="I132" s="840" t="s">
        <v>1963</v>
      </c>
      <c r="J132" s="840" t="s">
        <v>1821</v>
      </c>
      <c r="K132" s="840" t="s">
        <v>1964</v>
      </c>
      <c r="L132" s="843">
        <v>490.89</v>
      </c>
      <c r="M132" s="843">
        <v>490.89</v>
      </c>
      <c r="N132" s="840">
        <v>1</v>
      </c>
      <c r="O132" s="844">
        <v>1</v>
      </c>
      <c r="P132" s="843">
        <v>490.89</v>
      </c>
      <c r="Q132" s="845">
        <v>1</v>
      </c>
      <c r="R132" s="840">
        <v>1</v>
      </c>
      <c r="S132" s="845">
        <v>1</v>
      </c>
      <c r="T132" s="844">
        <v>1</v>
      </c>
      <c r="U132" s="846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84899D7D-B665-45D2-8865-0491FAB56EEC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3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" style="329" customWidth="1"/>
    <col min="5" max="5" width="5.5703125" style="332" customWidth="1"/>
    <col min="6" max="6" width="10" style="329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0" t="s">
        <v>1968</v>
      </c>
      <c r="B1" s="551"/>
      <c r="C1" s="551"/>
      <c r="D1" s="551"/>
      <c r="E1" s="551"/>
      <c r="F1" s="551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5" customHeight="1" thickBot="1" x14ac:dyDescent="0.2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5" customHeight="1" x14ac:dyDescent="0.2">
      <c r="A5" s="856" t="s">
        <v>1670</v>
      </c>
      <c r="B5" s="225">
        <v>886.2600000000001</v>
      </c>
      <c r="C5" s="830">
        <v>0.91930916446242417</v>
      </c>
      <c r="D5" s="225">
        <v>77.790000000000006</v>
      </c>
      <c r="E5" s="830">
        <v>8.0690835537575847E-2</v>
      </c>
      <c r="F5" s="848">
        <v>964.05000000000007</v>
      </c>
    </row>
    <row r="6" spans="1:6" ht="14.45" customHeight="1" x14ac:dyDescent="0.2">
      <c r="A6" s="857" t="s">
        <v>1667</v>
      </c>
      <c r="B6" s="849">
        <v>326.51</v>
      </c>
      <c r="C6" s="837">
        <v>1</v>
      </c>
      <c r="D6" s="849"/>
      <c r="E6" s="837">
        <v>0</v>
      </c>
      <c r="F6" s="850">
        <v>326.51</v>
      </c>
    </row>
    <row r="7" spans="1:6" ht="14.45" customHeight="1" x14ac:dyDescent="0.2">
      <c r="A7" s="857" t="s">
        <v>1671</v>
      </c>
      <c r="B7" s="849">
        <v>79.099999999999994</v>
      </c>
      <c r="C7" s="837">
        <v>2.7064849569391741E-2</v>
      </c>
      <c r="D7" s="849">
        <v>2843.51</v>
      </c>
      <c r="E7" s="837">
        <v>0.9729351504306083</v>
      </c>
      <c r="F7" s="850">
        <v>2922.61</v>
      </c>
    </row>
    <row r="8" spans="1:6" ht="14.45" customHeight="1" x14ac:dyDescent="0.2">
      <c r="A8" s="857" t="s">
        <v>1673</v>
      </c>
      <c r="B8" s="849"/>
      <c r="C8" s="837">
        <v>0</v>
      </c>
      <c r="D8" s="849">
        <v>423.58000000000004</v>
      </c>
      <c r="E8" s="837">
        <v>1</v>
      </c>
      <c r="F8" s="850">
        <v>423.58000000000004</v>
      </c>
    </row>
    <row r="9" spans="1:6" ht="14.45" customHeight="1" x14ac:dyDescent="0.2">
      <c r="A9" s="857" t="s">
        <v>1668</v>
      </c>
      <c r="B9" s="849"/>
      <c r="C9" s="837">
        <v>0</v>
      </c>
      <c r="D9" s="849">
        <v>463.08000000000004</v>
      </c>
      <c r="E9" s="837">
        <v>1</v>
      </c>
      <c r="F9" s="850">
        <v>463.08000000000004</v>
      </c>
    </row>
    <row r="10" spans="1:6" ht="14.45" customHeight="1" x14ac:dyDescent="0.2">
      <c r="A10" s="857" t="s">
        <v>1666</v>
      </c>
      <c r="B10" s="849"/>
      <c r="C10" s="837">
        <v>0</v>
      </c>
      <c r="D10" s="849">
        <v>544.87</v>
      </c>
      <c r="E10" s="837">
        <v>1</v>
      </c>
      <c r="F10" s="850">
        <v>544.87</v>
      </c>
    </row>
    <row r="11" spans="1:6" ht="14.45" customHeight="1" thickBot="1" x14ac:dyDescent="0.25">
      <c r="A11" s="858" t="s">
        <v>1672</v>
      </c>
      <c r="B11" s="853"/>
      <c r="C11" s="854">
        <v>0</v>
      </c>
      <c r="D11" s="853">
        <v>3657.36</v>
      </c>
      <c r="E11" s="854">
        <v>1</v>
      </c>
      <c r="F11" s="855">
        <v>3657.36</v>
      </c>
    </row>
    <row r="12" spans="1:6" ht="14.45" customHeight="1" thickBot="1" x14ac:dyDescent="0.25">
      <c r="A12" s="771" t="s">
        <v>3</v>
      </c>
      <c r="B12" s="772">
        <v>1291.8700000000001</v>
      </c>
      <c r="C12" s="773">
        <v>0.13887999002371518</v>
      </c>
      <c r="D12" s="772">
        <v>8010.19</v>
      </c>
      <c r="E12" s="773">
        <v>0.86112000997628468</v>
      </c>
      <c r="F12" s="774">
        <v>9302.0600000000013</v>
      </c>
    </row>
    <row r="13" spans="1:6" ht="14.45" customHeight="1" thickBot="1" x14ac:dyDescent="0.25"/>
    <row r="14" spans="1:6" ht="14.45" customHeight="1" x14ac:dyDescent="0.2">
      <c r="A14" s="856" t="s">
        <v>1346</v>
      </c>
      <c r="B14" s="225">
        <v>279.52999999999997</v>
      </c>
      <c r="C14" s="830">
        <v>1</v>
      </c>
      <c r="D14" s="225"/>
      <c r="E14" s="830">
        <v>0</v>
      </c>
      <c r="F14" s="848">
        <v>279.52999999999997</v>
      </c>
    </row>
    <row r="15" spans="1:6" ht="14.45" customHeight="1" x14ac:dyDescent="0.2">
      <c r="A15" s="857" t="s">
        <v>1381</v>
      </c>
      <c r="B15" s="849">
        <v>252.54000000000002</v>
      </c>
      <c r="C15" s="837">
        <v>1</v>
      </c>
      <c r="D15" s="849"/>
      <c r="E15" s="837">
        <v>0</v>
      </c>
      <c r="F15" s="850">
        <v>252.54000000000002</v>
      </c>
    </row>
    <row r="16" spans="1:6" ht="14.45" customHeight="1" x14ac:dyDescent="0.2">
      <c r="A16" s="857" t="s">
        <v>1337</v>
      </c>
      <c r="B16" s="849">
        <v>186.54</v>
      </c>
      <c r="C16" s="837">
        <v>1</v>
      </c>
      <c r="D16" s="849"/>
      <c r="E16" s="837">
        <v>0</v>
      </c>
      <c r="F16" s="850">
        <v>186.54</v>
      </c>
    </row>
    <row r="17" spans="1:6" ht="14.45" customHeight="1" x14ac:dyDescent="0.2">
      <c r="A17" s="857" t="s">
        <v>1969</v>
      </c>
      <c r="B17" s="849">
        <v>176.32</v>
      </c>
      <c r="C17" s="837">
        <v>1</v>
      </c>
      <c r="D17" s="849"/>
      <c r="E17" s="837">
        <v>0</v>
      </c>
      <c r="F17" s="850">
        <v>176.32</v>
      </c>
    </row>
    <row r="18" spans="1:6" ht="14.45" customHeight="1" x14ac:dyDescent="0.2">
      <c r="A18" s="857" t="s">
        <v>1970</v>
      </c>
      <c r="B18" s="849">
        <v>123.2</v>
      </c>
      <c r="C18" s="837">
        <v>1</v>
      </c>
      <c r="D18" s="849"/>
      <c r="E18" s="837">
        <v>0</v>
      </c>
      <c r="F18" s="850">
        <v>123.2</v>
      </c>
    </row>
    <row r="19" spans="1:6" ht="14.45" customHeight="1" x14ac:dyDescent="0.2">
      <c r="A19" s="857" t="s">
        <v>1336</v>
      </c>
      <c r="B19" s="849">
        <v>105.32</v>
      </c>
      <c r="C19" s="837">
        <v>1</v>
      </c>
      <c r="D19" s="849"/>
      <c r="E19" s="837">
        <v>0</v>
      </c>
      <c r="F19" s="850">
        <v>105.32</v>
      </c>
    </row>
    <row r="20" spans="1:6" ht="14.45" customHeight="1" x14ac:dyDescent="0.2">
      <c r="A20" s="857" t="s">
        <v>1971</v>
      </c>
      <c r="B20" s="849">
        <v>79.099999999999994</v>
      </c>
      <c r="C20" s="837">
        <v>1</v>
      </c>
      <c r="D20" s="849"/>
      <c r="E20" s="837">
        <v>0</v>
      </c>
      <c r="F20" s="850">
        <v>79.099999999999994</v>
      </c>
    </row>
    <row r="21" spans="1:6" ht="14.45" customHeight="1" x14ac:dyDescent="0.2">
      <c r="A21" s="857" t="s">
        <v>1358</v>
      </c>
      <c r="B21" s="849">
        <v>72.55</v>
      </c>
      <c r="C21" s="837">
        <v>1</v>
      </c>
      <c r="D21" s="849"/>
      <c r="E21" s="837">
        <v>0</v>
      </c>
      <c r="F21" s="850">
        <v>72.55</v>
      </c>
    </row>
    <row r="22" spans="1:6" ht="14.45" customHeight="1" x14ac:dyDescent="0.2">
      <c r="A22" s="857" t="s">
        <v>1376</v>
      </c>
      <c r="B22" s="849">
        <v>16.77</v>
      </c>
      <c r="C22" s="837">
        <v>1</v>
      </c>
      <c r="D22" s="849"/>
      <c r="E22" s="837">
        <v>0</v>
      </c>
      <c r="F22" s="850">
        <v>16.77</v>
      </c>
    </row>
    <row r="23" spans="1:6" ht="14.45" customHeight="1" x14ac:dyDescent="0.2">
      <c r="A23" s="857" t="s">
        <v>1379</v>
      </c>
      <c r="B23" s="849"/>
      <c r="C23" s="837">
        <v>0</v>
      </c>
      <c r="D23" s="849">
        <v>766.96</v>
      </c>
      <c r="E23" s="837">
        <v>1</v>
      </c>
      <c r="F23" s="850">
        <v>766.96</v>
      </c>
    </row>
    <row r="24" spans="1:6" ht="14.45" customHeight="1" x14ac:dyDescent="0.2">
      <c r="A24" s="857" t="s">
        <v>1972</v>
      </c>
      <c r="B24" s="849"/>
      <c r="C24" s="837">
        <v>0</v>
      </c>
      <c r="D24" s="849">
        <v>141.25</v>
      </c>
      <c r="E24" s="837">
        <v>1</v>
      </c>
      <c r="F24" s="850">
        <v>141.25</v>
      </c>
    </row>
    <row r="25" spans="1:6" ht="14.45" customHeight="1" x14ac:dyDescent="0.2">
      <c r="A25" s="857" t="s">
        <v>1973</v>
      </c>
      <c r="B25" s="849"/>
      <c r="C25" s="837">
        <v>0</v>
      </c>
      <c r="D25" s="849">
        <v>1229.5999999999999</v>
      </c>
      <c r="E25" s="837">
        <v>1</v>
      </c>
      <c r="F25" s="850">
        <v>1229.5999999999999</v>
      </c>
    </row>
    <row r="26" spans="1:6" ht="14.45" customHeight="1" x14ac:dyDescent="0.2">
      <c r="A26" s="857" t="s">
        <v>1974</v>
      </c>
      <c r="B26" s="849"/>
      <c r="C26" s="837">
        <v>0</v>
      </c>
      <c r="D26" s="849">
        <v>120.78</v>
      </c>
      <c r="E26" s="837">
        <v>1</v>
      </c>
      <c r="F26" s="850">
        <v>120.78</v>
      </c>
    </row>
    <row r="27" spans="1:6" ht="14.45" customHeight="1" x14ac:dyDescent="0.2">
      <c r="A27" s="857" t="s">
        <v>1328</v>
      </c>
      <c r="B27" s="849"/>
      <c r="C27" s="837">
        <v>0</v>
      </c>
      <c r="D27" s="849">
        <v>5009.24</v>
      </c>
      <c r="E27" s="837">
        <v>1</v>
      </c>
      <c r="F27" s="850">
        <v>5009.24</v>
      </c>
    </row>
    <row r="28" spans="1:6" ht="14.45" customHeight="1" x14ac:dyDescent="0.2">
      <c r="A28" s="857" t="s">
        <v>1975</v>
      </c>
      <c r="B28" s="849"/>
      <c r="C28" s="837">
        <v>0</v>
      </c>
      <c r="D28" s="849">
        <v>664.57</v>
      </c>
      <c r="E28" s="837">
        <v>1</v>
      </c>
      <c r="F28" s="850">
        <v>664.57</v>
      </c>
    </row>
    <row r="29" spans="1:6" ht="14.45" customHeight="1" x14ac:dyDescent="0.2">
      <c r="A29" s="857" t="s">
        <v>1369</v>
      </c>
      <c r="B29" s="849">
        <v>0</v>
      </c>
      <c r="C29" s="837"/>
      <c r="D29" s="849"/>
      <c r="E29" s="837"/>
      <c r="F29" s="850">
        <v>0</v>
      </c>
    </row>
    <row r="30" spans="1:6" ht="14.45" customHeight="1" x14ac:dyDescent="0.2">
      <c r="A30" s="857" t="s">
        <v>1332</v>
      </c>
      <c r="B30" s="849"/>
      <c r="C30" s="837"/>
      <c r="D30" s="849">
        <v>0</v>
      </c>
      <c r="E30" s="837"/>
      <c r="F30" s="850">
        <v>0</v>
      </c>
    </row>
    <row r="31" spans="1:6" ht="14.45" customHeight="1" x14ac:dyDescent="0.2">
      <c r="A31" s="857" t="s">
        <v>1976</v>
      </c>
      <c r="B31" s="849"/>
      <c r="C31" s="837">
        <v>0</v>
      </c>
      <c r="D31" s="849">
        <v>77.790000000000006</v>
      </c>
      <c r="E31" s="837">
        <v>1</v>
      </c>
      <c r="F31" s="850">
        <v>77.790000000000006</v>
      </c>
    </row>
    <row r="32" spans="1:6" ht="14.45" customHeight="1" thickBot="1" x14ac:dyDescent="0.25">
      <c r="A32" s="858" t="s">
        <v>1361</v>
      </c>
      <c r="B32" s="853"/>
      <c r="C32" s="854"/>
      <c r="D32" s="853">
        <v>0</v>
      </c>
      <c r="E32" s="854"/>
      <c r="F32" s="855">
        <v>0</v>
      </c>
    </row>
    <row r="33" spans="1:6" ht="14.45" customHeight="1" thickBot="1" x14ac:dyDescent="0.25">
      <c r="A33" s="771" t="s">
        <v>3</v>
      </c>
      <c r="B33" s="772">
        <v>1291.8699999999999</v>
      </c>
      <c r="C33" s="773">
        <v>0.13887999002371515</v>
      </c>
      <c r="D33" s="772">
        <v>8010.19</v>
      </c>
      <c r="E33" s="773">
        <v>0.86112000997628468</v>
      </c>
      <c r="F33" s="774">
        <v>9302.0600000000013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{312405B1-A198-4D0B-90AF-2DA8483DC520}</x14:id>
        </ext>
      </extLst>
    </cfRule>
  </conditionalFormatting>
  <conditionalFormatting sqref="F14:F3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{56F381AA-9323-4B65-8AE4-127F4B6C636C}</x14:id>
        </ext>
      </extLst>
    </cfRule>
  </conditionalFormatting>
  <hyperlinks>
    <hyperlink ref="A2" location="Obsah!A1" display="Zpět na Obsah  KL 01  1.-4.měsíc" xr:uid="{1F60AEA3-85D9-40C2-AF46-67C62FC0D32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2405B1-A198-4D0B-90AF-2DA8483DC52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56F381AA-9323-4B65-8AE4-127F4B6C636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F14:F32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3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9" customWidth="1"/>
    <col min="7" max="7" width="10" style="329" customWidth="1"/>
    <col min="8" max="8" width="6.7109375" style="332" customWidth="1"/>
    <col min="9" max="9" width="6.7109375" style="329" customWidth="1"/>
    <col min="10" max="10" width="10" style="329" customWidth="1"/>
    <col min="11" max="11" width="6.7109375" style="332" customWidth="1"/>
    <col min="12" max="12" width="6.7109375" style="329" customWidth="1"/>
    <col min="13" max="13" width="10" style="329" customWidth="1"/>
    <col min="14" max="16384" width="8.85546875" style="247"/>
  </cols>
  <sheetData>
    <row r="1" spans="1:13" ht="18.600000000000001" customHeight="1" thickBot="1" x14ac:dyDescent="0.35">
      <c r="A1" s="551" t="s">
        <v>1985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14</v>
      </c>
      <c r="G3" s="47">
        <f>SUBTOTAL(9,G6:G1048576)</f>
        <v>1291.8699999999997</v>
      </c>
      <c r="H3" s="48">
        <f>IF(M3=0,0,G3/M3)</f>
        <v>0.13887999002371512</v>
      </c>
      <c r="I3" s="47">
        <f>SUBTOTAL(9,I6:I1048576)</f>
        <v>30</v>
      </c>
      <c r="J3" s="47">
        <f>SUBTOTAL(9,J6:J1048576)</f>
        <v>8010.1900000000005</v>
      </c>
      <c r="K3" s="48">
        <f>IF(M3=0,0,J3/M3)</f>
        <v>0.86112000997628479</v>
      </c>
      <c r="L3" s="47">
        <f>SUBTOTAL(9,L6:L1048576)</f>
        <v>44</v>
      </c>
      <c r="M3" s="49">
        <f>SUBTOTAL(9,M6:M1048576)</f>
        <v>9302.0600000000013</v>
      </c>
    </row>
    <row r="4" spans="1:13" ht="14.45" customHeight="1" thickBot="1" x14ac:dyDescent="0.2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5" customHeight="1" thickBot="1" x14ac:dyDescent="0.2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5" customHeight="1" x14ac:dyDescent="0.2">
      <c r="A6" s="824" t="s">
        <v>1666</v>
      </c>
      <c r="B6" s="825" t="s">
        <v>1977</v>
      </c>
      <c r="C6" s="825" t="s">
        <v>1902</v>
      </c>
      <c r="D6" s="825" t="s">
        <v>1903</v>
      </c>
      <c r="E6" s="825" t="s">
        <v>1904</v>
      </c>
      <c r="F6" s="225"/>
      <c r="G6" s="225"/>
      <c r="H6" s="830">
        <v>0</v>
      </c>
      <c r="I6" s="225">
        <v>1</v>
      </c>
      <c r="J6" s="225">
        <v>119.7</v>
      </c>
      <c r="K6" s="830">
        <v>1</v>
      </c>
      <c r="L6" s="225">
        <v>1</v>
      </c>
      <c r="M6" s="848">
        <v>119.7</v>
      </c>
    </row>
    <row r="7" spans="1:13" ht="14.45" customHeight="1" x14ac:dyDescent="0.2">
      <c r="A7" s="831" t="s">
        <v>1666</v>
      </c>
      <c r="B7" s="832" t="s">
        <v>1977</v>
      </c>
      <c r="C7" s="832" t="s">
        <v>1905</v>
      </c>
      <c r="D7" s="832" t="s">
        <v>1903</v>
      </c>
      <c r="E7" s="832" t="s">
        <v>1906</v>
      </c>
      <c r="F7" s="849"/>
      <c r="G7" s="849"/>
      <c r="H7" s="837">
        <v>0</v>
      </c>
      <c r="I7" s="849">
        <v>1</v>
      </c>
      <c r="J7" s="849">
        <v>425.17</v>
      </c>
      <c r="K7" s="837">
        <v>1</v>
      </c>
      <c r="L7" s="849">
        <v>1</v>
      </c>
      <c r="M7" s="850">
        <v>425.17</v>
      </c>
    </row>
    <row r="8" spans="1:13" ht="14.45" customHeight="1" x14ac:dyDescent="0.2">
      <c r="A8" s="831" t="s">
        <v>1666</v>
      </c>
      <c r="B8" s="832" t="s">
        <v>1449</v>
      </c>
      <c r="C8" s="832" t="s">
        <v>1451</v>
      </c>
      <c r="D8" s="832" t="s">
        <v>772</v>
      </c>
      <c r="E8" s="832" t="s">
        <v>774</v>
      </c>
      <c r="F8" s="849"/>
      <c r="G8" s="849"/>
      <c r="H8" s="837"/>
      <c r="I8" s="849">
        <v>1</v>
      </c>
      <c r="J8" s="849">
        <v>0</v>
      </c>
      <c r="K8" s="837"/>
      <c r="L8" s="849">
        <v>1</v>
      </c>
      <c r="M8" s="850">
        <v>0</v>
      </c>
    </row>
    <row r="9" spans="1:13" ht="14.45" customHeight="1" x14ac:dyDescent="0.2">
      <c r="A9" s="831" t="s">
        <v>1667</v>
      </c>
      <c r="B9" s="832" t="s">
        <v>1495</v>
      </c>
      <c r="C9" s="832" t="s">
        <v>1838</v>
      </c>
      <c r="D9" s="832" t="s">
        <v>1839</v>
      </c>
      <c r="E9" s="832" t="s">
        <v>1473</v>
      </c>
      <c r="F9" s="849">
        <v>3</v>
      </c>
      <c r="G9" s="849">
        <v>186.54</v>
      </c>
      <c r="H9" s="837">
        <v>1</v>
      </c>
      <c r="I9" s="849"/>
      <c r="J9" s="849"/>
      <c r="K9" s="837">
        <v>0</v>
      </c>
      <c r="L9" s="849">
        <v>3</v>
      </c>
      <c r="M9" s="850">
        <v>186.54</v>
      </c>
    </row>
    <row r="10" spans="1:13" ht="14.45" customHeight="1" x14ac:dyDescent="0.2">
      <c r="A10" s="831" t="s">
        <v>1667</v>
      </c>
      <c r="B10" s="832" t="s">
        <v>1468</v>
      </c>
      <c r="C10" s="832" t="s">
        <v>1866</v>
      </c>
      <c r="D10" s="832" t="s">
        <v>1867</v>
      </c>
      <c r="E10" s="832" t="s">
        <v>1868</v>
      </c>
      <c r="F10" s="849">
        <v>1</v>
      </c>
      <c r="G10" s="849">
        <v>0</v>
      </c>
      <c r="H10" s="837"/>
      <c r="I10" s="849"/>
      <c r="J10" s="849"/>
      <c r="K10" s="837"/>
      <c r="L10" s="849">
        <v>1</v>
      </c>
      <c r="M10" s="850">
        <v>0</v>
      </c>
    </row>
    <row r="11" spans="1:13" ht="14.45" customHeight="1" x14ac:dyDescent="0.2">
      <c r="A11" s="831" t="s">
        <v>1667</v>
      </c>
      <c r="B11" s="832" t="s">
        <v>1978</v>
      </c>
      <c r="C11" s="832" t="s">
        <v>1841</v>
      </c>
      <c r="D11" s="832" t="s">
        <v>1842</v>
      </c>
      <c r="E11" s="832" t="s">
        <v>1494</v>
      </c>
      <c r="F11" s="849">
        <v>1</v>
      </c>
      <c r="G11" s="849">
        <v>123.2</v>
      </c>
      <c r="H11" s="837">
        <v>1</v>
      </c>
      <c r="I11" s="849"/>
      <c r="J11" s="849"/>
      <c r="K11" s="837">
        <v>0</v>
      </c>
      <c r="L11" s="849">
        <v>1</v>
      </c>
      <c r="M11" s="850">
        <v>123.2</v>
      </c>
    </row>
    <row r="12" spans="1:13" ht="14.45" customHeight="1" x14ac:dyDescent="0.2">
      <c r="A12" s="831" t="s">
        <v>1667</v>
      </c>
      <c r="B12" s="832" t="s">
        <v>1445</v>
      </c>
      <c r="C12" s="832" t="s">
        <v>1872</v>
      </c>
      <c r="D12" s="832" t="s">
        <v>1873</v>
      </c>
      <c r="E12" s="832" t="s">
        <v>1874</v>
      </c>
      <c r="F12" s="849">
        <v>1</v>
      </c>
      <c r="G12" s="849">
        <v>16.77</v>
      </c>
      <c r="H12" s="837">
        <v>1</v>
      </c>
      <c r="I12" s="849"/>
      <c r="J12" s="849"/>
      <c r="K12" s="837">
        <v>0</v>
      </c>
      <c r="L12" s="849">
        <v>1</v>
      </c>
      <c r="M12" s="850">
        <v>16.77</v>
      </c>
    </row>
    <row r="13" spans="1:13" ht="14.45" customHeight="1" x14ac:dyDescent="0.2">
      <c r="A13" s="831" t="s">
        <v>1668</v>
      </c>
      <c r="B13" s="832" t="s">
        <v>1423</v>
      </c>
      <c r="C13" s="832" t="s">
        <v>1424</v>
      </c>
      <c r="D13" s="832" t="s">
        <v>982</v>
      </c>
      <c r="E13" s="832" t="s">
        <v>1425</v>
      </c>
      <c r="F13" s="849"/>
      <c r="G13" s="849"/>
      <c r="H13" s="837">
        <v>0</v>
      </c>
      <c r="I13" s="849">
        <v>3</v>
      </c>
      <c r="J13" s="849">
        <v>463.08000000000004</v>
      </c>
      <c r="K13" s="837">
        <v>1</v>
      </c>
      <c r="L13" s="849">
        <v>3</v>
      </c>
      <c r="M13" s="850">
        <v>463.08000000000004</v>
      </c>
    </row>
    <row r="14" spans="1:13" ht="14.45" customHeight="1" x14ac:dyDescent="0.2">
      <c r="A14" s="831" t="s">
        <v>1670</v>
      </c>
      <c r="B14" s="832" t="s">
        <v>1389</v>
      </c>
      <c r="C14" s="832" t="s">
        <v>1702</v>
      </c>
      <c r="D14" s="832" t="s">
        <v>1703</v>
      </c>
      <c r="E14" s="832" t="s">
        <v>1704</v>
      </c>
      <c r="F14" s="849">
        <v>1</v>
      </c>
      <c r="G14" s="849">
        <v>105.32</v>
      </c>
      <c r="H14" s="837">
        <v>1</v>
      </c>
      <c r="I14" s="849"/>
      <c r="J14" s="849"/>
      <c r="K14" s="837">
        <v>0</v>
      </c>
      <c r="L14" s="849">
        <v>1</v>
      </c>
      <c r="M14" s="850">
        <v>105.32</v>
      </c>
    </row>
    <row r="15" spans="1:13" ht="14.45" customHeight="1" x14ac:dyDescent="0.2">
      <c r="A15" s="831" t="s">
        <v>1670</v>
      </c>
      <c r="B15" s="832" t="s">
        <v>1979</v>
      </c>
      <c r="C15" s="832" t="s">
        <v>1749</v>
      </c>
      <c r="D15" s="832" t="s">
        <v>1750</v>
      </c>
      <c r="E15" s="832" t="s">
        <v>1751</v>
      </c>
      <c r="F15" s="849"/>
      <c r="G15" s="849"/>
      <c r="H15" s="837">
        <v>0</v>
      </c>
      <c r="I15" s="849">
        <v>1</v>
      </c>
      <c r="J15" s="849">
        <v>77.790000000000006</v>
      </c>
      <c r="K15" s="837">
        <v>1</v>
      </c>
      <c r="L15" s="849">
        <v>1</v>
      </c>
      <c r="M15" s="850">
        <v>77.790000000000006</v>
      </c>
    </row>
    <row r="16" spans="1:13" ht="14.45" customHeight="1" x14ac:dyDescent="0.2">
      <c r="A16" s="831" t="s">
        <v>1670</v>
      </c>
      <c r="B16" s="832" t="s">
        <v>1401</v>
      </c>
      <c r="C16" s="832" t="s">
        <v>1698</v>
      </c>
      <c r="D16" s="832" t="s">
        <v>1699</v>
      </c>
      <c r="E16" s="832" t="s">
        <v>1700</v>
      </c>
      <c r="F16" s="849">
        <v>1</v>
      </c>
      <c r="G16" s="849">
        <v>279.52999999999997</v>
      </c>
      <c r="H16" s="837">
        <v>1</v>
      </c>
      <c r="I16" s="849"/>
      <c r="J16" s="849"/>
      <c r="K16" s="837">
        <v>0</v>
      </c>
      <c r="L16" s="849">
        <v>1</v>
      </c>
      <c r="M16" s="850">
        <v>279.52999999999997</v>
      </c>
    </row>
    <row r="17" spans="1:13" ht="14.45" customHeight="1" x14ac:dyDescent="0.2">
      <c r="A17" s="831" t="s">
        <v>1670</v>
      </c>
      <c r="B17" s="832" t="s">
        <v>1514</v>
      </c>
      <c r="C17" s="832" t="s">
        <v>1795</v>
      </c>
      <c r="D17" s="832" t="s">
        <v>1519</v>
      </c>
      <c r="E17" s="832" t="s">
        <v>1796</v>
      </c>
      <c r="F17" s="849">
        <v>3</v>
      </c>
      <c r="G17" s="849">
        <v>252.54000000000002</v>
      </c>
      <c r="H17" s="837">
        <v>1</v>
      </c>
      <c r="I17" s="849"/>
      <c r="J17" s="849"/>
      <c r="K17" s="837">
        <v>0</v>
      </c>
      <c r="L17" s="849">
        <v>3</v>
      </c>
      <c r="M17" s="850">
        <v>252.54000000000002</v>
      </c>
    </row>
    <row r="18" spans="1:13" ht="14.45" customHeight="1" x14ac:dyDescent="0.2">
      <c r="A18" s="831" t="s">
        <v>1670</v>
      </c>
      <c r="B18" s="832" t="s">
        <v>1440</v>
      </c>
      <c r="C18" s="832" t="s">
        <v>1694</v>
      </c>
      <c r="D18" s="832" t="s">
        <v>1695</v>
      </c>
      <c r="E18" s="832" t="s">
        <v>1696</v>
      </c>
      <c r="F18" s="849">
        <v>1</v>
      </c>
      <c r="G18" s="849">
        <v>72.55</v>
      </c>
      <c r="H18" s="837">
        <v>1</v>
      </c>
      <c r="I18" s="849"/>
      <c r="J18" s="849"/>
      <c r="K18" s="837">
        <v>0</v>
      </c>
      <c r="L18" s="849">
        <v>1</v>
      </c>
      <c r="M18" s="850">
        <v>72.55</v>
      </c>
    </row>
    <row r="19" spans="1:13" ht="14.45" customHeight="1" x14ac:dyDescent="0.2">
      <c r="A19" s="831" t="s">
        <v>1670</v>
      </c>
      <c r="B19" s="832" t="s">
        <v>1980</v>
      </c>
      <c r="C19" s="832" t="s">
        <v>1706</v>
      </c>
      <c r="D19" s="832" t="s">
        <v>1707</v>
      </c>
      <c r="E19" s="832" t="s">
        <v>1704</v>
      </c>
      <c r="F19" s="849">
        <v>1</v>
      </c>
      <c r="G19" s="849">
        <v>176.32</v>
      </c>
      <c r="H19" s="837">
        <v>1</v>
      </c>
      <c r="I19" s="849"/>
      <c r="J19" s="849"/>
      <c r="K19" s="837">
        <v>0</v>
      </c>
      <c r="L19" s="849">
        <v>1</v>
      </c>
      <c r="M19" s="850">
        <v>176.32</v>
      </c>
    </row>
    <row r="20" spans="1:13" ht="14.45" customHeight="1" x14ac:dyDescent="0.2">
      <c r="A20" s="831" t="s">
        <v>1671</v>
      </c>
      <c r="B20" s="832" t="s">
        <v>1386</v>
      </c>
      <c r="C20" s="832" t="s">
        <v>1820</v>
      </c>
      <c r="D20" s="832" t="s">
        <v>1821</v>
      </c>
      <c r="E20" s="832" t="s">
        <v>1822</v>
      </c>
      <c r="F20" s="849"/>
      <c r="G20" s="849"/>
      <c r="H20" s="837">
        <v>0</v>
      </c>
      <c r="I20" s="849">
        <v>2</v>
      </c>
      <c r="J20" s="849">
        <v>1472.66</v>
      </c>
      <c r="K20" s="837">
        <v>1</v>
      </c>
      <c r="L20" s="849">
        <v>2</v>
      </c>
      <c r="M20" s="850">
        <v>1472.66</v>
      </c>
    </row>
    <row r="21" spans="1:13" ht="14.45" customHeight="1" x14ac:dyDescent="0.2">
      <c r="A21" s="831" t="s">
        <v>1671</v>
      </c>
      <c r="B21" s="832" t="s">
        <v>1482</v>
      </c>
      <c r="C21" s="832" t="s">
        <v>1824</v>
      </c>
      <c r="D21" s="832" t="s">
        <v>905</v>
      </c>
      <c r="E21" s="832" t="s">
        <v>1825</v>
      </c>
      <c r="F21" s="849"/>
      <c r="G21" s="849"/>
      <c r="H21" s="837"/>
      <c r="I21" s="849">
        <v>1</v>
      </c>
      <c r="J21" s="849">
        <v>0</v>
      </c>
      <c r="K21" s="837"/>
      <c r="L21" s="849">
        <v>1</v>
      </c>
      <c r="M21" s="850">
        <v>0</v>
      </c>
    </row>
    <row r="22" spans="1:13" ht="14.45" customHeight="1" x14ac:dyDescent="0.2">
      <c r="A22" s="831" t="s">
        <v>1671</v>
      </c>
      <c r="B22" s="832" t="s">
        <v>1981</v>
      </c>
      <c r="C22" s="832" t="s">
        <v>1827</v>
      </c>
      <c r="D22" s="832" t="s">
        <v>1828</v>
      </c>
      <c r="E22" s="832" t="s">
        <v>1829</v>
      </c>
      <c r="F22" s="849">
        <v>1</v>
      </c>
      <c r="G22" s="849">
        <v>79.099999999999994</v>
      </c>
      <c r="H22" s="837">
        <v>1</v>
      </c>
      <c r="I22" s="849"/>
      <c r="J22" s="849"/>
      <c r="K22" s="837">
        <v>0</v>
      </c>
      <c r="L22" s="849">
        <v>1</v>
      </c>
      <c r="M22" s="850">
        <v>79.099999999999994</v>
      </c>
    </row>
    <row r="23" spans="1:13" ht="14.45" customHeight="1" x14ac:dyDescent="0.2">
      <c r="A23" s="831" t="s">
        <v>1671</v>
      </c>
      <c r="B23" s="832" t="s">
        <v>1982</v>
      </c>
      <c r="C23" s="832" t="s">
        <v>1831</v>
      </c>
      <c r="D23" s="832" t="s">
        <v>1832</v>
      </c>
      <c r="E23" s="832" t="s">
        <v>1833</v>
      </c>
      <c r="F23" s="849"/>
      <c r="G23" s="849"/>
      <c r="H23" s="837">
        <v>0</v>
      </c>
      <c r="I23" s="849">
        <v>10</v>
      </c>
      <c r="J23" s="849">
        <v>1229.5999999999999</v>
      </c>
      <c r="K23" s="837">
        <v>1</v>
      </c>
      <c r="L23" s="849">
        <v>10</v>
      </c>
      <c r="M23" s="850">
        <v>1229.5999999999999</v>
      </c>
    </row>
    <row r="24" spans="1:13" ht="14.45" customHeight="1" x14ac:dyDescent="0.2">
      <c r="A24" s="831" t="s">
        <v>1671</v>
      </c>
      <c r="B24" s="832" t="s">
        <v>1983</v>
      </c>
      <c r="C24" s="832" t="s">
        <v>1816</v>
      </c>
      <c r="D24" s="832" t="s">
        <v>1817</v>
      </c>
      <c r="E24" s="832" t="s">
        <v>1818</v>
      </c>
      <c r="F24" s="849"/>
      <c r="G24" s="849"/>
      <c r="H24" s="837">
        <v>0</v>
      </c>
      <c r="I24" s="849">
        <v>1</v>
      </c>
      <c r="J24" s="849">
        <v>141.25</v>
      </c>
      <c r="K24" s="837">
        <v>1</v>
      </c>
      <c r="L24" s="849">
        <v>1</v>
      </c>
      <c r="M24" s="850">
        <v>141.25</v>
      </c>
    </row>
    <row r="25" spans="1:13" ht="14.45" customHeight="1" x14ac:dyDescent="0.2">
      <c r="A25" s="831" t="s">
        <v>1672</v>
      </c>
      <c r="B25" s="832" t="s">
        <v>1386</v>
      </c>
      <c r="C25" s="832" t="s">
        <v>1883</v>
      </c>
      <c r="D25" s="832" t="s">
        <v>1884</v>
      </c>
      <c r="E25" s="832" t="s">
        <v>1885</v>
      </c>
      <c r="F25" s="849"/>
      <c r="G25" s="849"/>
      <c r="H25" s="837">
        <v>0</v>
      </c>
      <c r="I25" s="849">
        <v>1</v>
      </c>
      <c r="J25" s="849">
        <v>2309.36</v>
      </c>
      <c r="K25" s="837">
        <v>1</v>
      </c>
      <c r="L25" s="849">
        <v>1</v>
      </c>
      <c r="M25" s="850">
        <v>2309.36</v>
      </c>
    </row>
    <row r="26" spans="1:13" ht="14.45" customHeight="1" x14ac:dyDescent="0.2">
      <c r="A26" s="831" t="s">
        <v>1672</v>
      </c>
      <c r="B26" s="832" t="s">
        <v>1386</v>
      </c>
      <c r="C26" s="832" t="s">
        <v>1820</v>
      </c>
      <c r="D26" s="832" t="s">
        <v>1821</v>
      </c>
      <c r="E26" s="832" t="s">
        <v>1822</v>
      </c>
      <c r="F26" s="849"/>
      <c r="G26" s="849"/>
      <c r="H26" s="837">
        <v>0</v>
      </c>
      <c r="I26" s="849">
        <v>1</v>
      </c>
      <c r="J26" s="849">
        <v>736.33</v>
      </c>
      <c r="K26" s="837">
        <v>1</v>
      </c>
      <c r="L26" s="849">
        <v>1</v>
      </c>
      <c r="M26" s="850">
        <v>736.33</v>
      </c>
    </row>
    <row r="27" spans="1:13" ht="14.45" customHeight="1" x14ac:dyDescent="0.2">
      <c r="A27" s="831" t="s">
        <v>1672</v>
      </c>
      <c r="B27" s="832" t="s">
        <v>1386</v>
      </c>
      <c r="C27" s="832" t="s">
        <v>1963</v>
      </c>
      <c r="D27" s="832" t="s">
        <v>1821</v>
      </c>
      <c r="E27" s="832" t="s">
        <v>1964</v>
      </c>
      <c r="F27" s="849"/>
      <c r="G27" s="849"/>
      <c r="H27" s="837">
        <v>0</v>
      </c>
      <c r="I27" s="849">
        <v>1</v>
      </c>
      <c r="J27" s="849">
        <v>490.89</v>
      </c>
      <c r="K27" s="837">
        <v>1</v>
      </c>
      <c r="L27" s="849">
        <v>1</v>
      </c>
      <c r="M27" s="850">
        <v>490.89</v>
      </c>
    </row>
    <row r="28" spans="1:13" ht="14.45" customHeight="1" x14ac:dyDescent="0.2">
      <c r="A28" s="831" t="s">
        <v>1672</v>
      </c>
      <c r="B28" s="832" t="s">
        <v>1449</v>
      </c>
      <c r="C28" s="832" t="s">
        <v>1451</v>
      </c>
      <c r="D28" s="832" t="s">
        <v>772</v>
      </c>
      <c r="E28" s="832" t="s">
        <v>774</v>
      </c>
      <c r="F28" s="849"/>
      <c r="G28" s="849"/>
      <c r="H28" s="837"/>
      <c r="I28" s="849">
        <v>1</v>
      </c>
      <c r="J28" s="849">
        <v>0</v>
      </c>
      <c r="K28" s="837"/>
      <c r="L28" s="849">
        <v>1</v>
      </c>
      <c r="M28" s="850">
        <v>0</v>
      </c>
    </row>
    <row r="29" spans="1:13" ht="14.45" customHeight="1" x14ac:dyDescent="0.2">
      <c r="A29" s="831" t="s">
        <v>1672</v>
      </c>
      <c r="B29" s="832" t="s">
        <v>1984</v>
      </c>
      <c r="C29" s="832" t="s">
        <v>1898</v>
      </c>
      <c r="D29" s="832" t="s">
        <v>1899</v>
      </c>
      <c r="E29" s="832" t="s">
        <v>1900</v>
      </c>
      <c r="F29" s="849"/>
      <c r="G29" s="849"/>
      <c r="H29" s="837">
        <v>0</v>
      </c>
      <c r="I29" s="849">
        <v>2</v>
      </c>
      <c r="J29" s="849">
        <v>120.78</v>
      </c>
      <c r="K29" s="837">
        <v>1</v>
      </c>
      <c r="L29" s="849">
        <v>2</v>
      </c>
      <c r="M29" s="850">
        <v>120.78</v>
      </c>
    </row>
    <row r="30" spans="1:13" ht="14.45" customHeight="1" x14ac:dyDescent="0.2">
      <c r="A30" s="831" t="s">
        <v>1673</v>
      </c>
      <c r="B30" s="832" t="s">
        <v>1423</v>
      </c>
      <c r="C30" s="832" t="s">
        <v>1424</v>
      </c>
      <c r="D30" s="832" t="s">
        <v>982</v>
      </c>
      <c r="E30" s="832" t="s">
        <v>1425</v>
      </c>
      <c r="F30" s="849"/>
      <c r="G30" s="849"/>
      <c r="H30" s="837">
        <v>0</v>
      </c>
      <c r="I30" s="849">
        <v>1</v>
      </c>
      <c r="J30" s="849">
        <v>154.36000000000001</v>
      </c>
      <c r="K30" s="837">
        <v>1</v>
      </c>
      <c r="L30" s="849">
        <v>1</v>
      </c>
      <c r="M30" s="850">
        <v>154.36000000000001</v>
      </c>
    </row>
    <row r="31" spans="1:13" ht="14.45" customHeight="1" x14ac:dyDescent="0.2">
      <c r="A31" s="831" t="s">
        <v>1673</v>
      </c>
      <c r="B31" s="832" t="s">
        <v>1423</v>
      </c>
      <c r="C31" s="832" t="s">
        <v>1954</v>
      </c>
      <c r="D31" s="832" t="s">
        <v>1955</v>
      </c>
      <c r="E31" s="832" t="s">
        <v>1956</v>
      </c>
      <c r="F31" s="849"/>
      <c r="G31" s="849"/>
      <c r="H31" s="837">
        <v>0</v>
      </c>
      <c r="I31" s="849">
        <v>1</v>
      </c>
      <c r="J31" s="849">
        <v>149.52000000000001</v>
      </c>
      <c r="K31" s="837">
        <v>1</v>
      </c>
      <c r="L31" s="849">
        <v>1</v>
      </c>
      <c r="M31" s="850">
        <v>149.52000000000001</v>
      </c>
    </row>
    <row r="32" spans="1:13" ht="14.45" customHeight="1" thickBot="1" x14ac:dyDescent="0.25">
      <c r="A32" s="839" t="s">
        <v>1673</v>
      </c>
      <c r="B32" s="840" t="s">
        <v>1977</v>
      </c>
      <c r="C32" s="840" t="s">
        <v>1902</v>
      </c>
      <c r="D32" s="840" t="s">
        <v>1903</v>
      </c>
      <c r="E32" s="840" t="s">
        <v>1904</v>
      </c>
      <c r="F32" s="851"/>
      <c r="G32" s="851"/>
      <c r="H32" s="845">
        <v>0</v>
      </c>
      <c r="I32" s="851">
        <v>1</v>
      </c>
      <c r="J32" s="851">
        <v>119.7</v>
      </c>
      <c r="K32" s="845">
        <v>1</v>
      </c>
      <c r="L32" s="851">
        <v>1</v>
      </c>
      <c r="M32" s="852">
        <v>119.7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E22B48C4-B1F3-4657-81FF-DD461E9EDC5E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8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29" t="s">
        <v>577</v>
      </c>
      <c r="B5" s="730" t="s">
        <v>578</v>
      </c>
      <c r="C5" s="731" t="s">
        <v>579</v>
      </c>
      <c r="D5" s="731" t="s">
        <v>579</v>
      </c>
      <c r="E5" s="731"/>
      <c r="F5" s="731" t="s">
        <v>579</v>
      </c>
      <c r="G5" s="731" t="s">
        <v>579</v>
      </c>
      <c r="H5" s="731" t="s">
        <v>579</v>
      </c>
      <c r="I5" s="732" t="s">
        <v>579</v>
      </c>
      <c r="J5" s="733" t="s">
        <v>73</v>
      </c>
    </row>
    <row r="6" spans="1:10" ht="14.45" customHeight="1" x14ac:dyDescent="0.2">
      <c r="A6" s="729" t="s">
        <v>577</v>
      </c>
      <c r="B6" s="730" t="s">
        <v>1986</v>
      </c>
      <c r="C6" s="731">
        <v>6421.4172300000037</v>
      </c>
      <c r="D6" s="731">
        <v>7788.8297700000039</v>
      </c>
      <c r="E6" s="731"/>
      <c r="F6" s="731">
        <v>8487.2977100000062</v>
      </c>
      <c r="G6" s="731">
        <v>9000.0020000000004</v>
      </c>
      <c r="H6" s="731">
        <v>-512.70428999999422</v>
      </c>
      <c r="I6" s="732">
        <v>0.9430328693260297</v>
      </c>
      <c r="J6" s="733" t="s">
        <v>1</v>
      </c>
    </row>
    <row r="7" spans="1:10" ht="14.45" customHeight="1" x14ac:dyDescent="0.2">
      <c r="A7" s="729" t="s">
        <v>577</v>
      </c>
      <c r="B7" s="730" t="s">
        <v>1987</v>
      </c>
      <c r="C7" s="731">
        <v>3297.6847399999997</v>
      </c>
      <c r="D7" s="731">
        <v>4036.1068499999997</v>
      </c>
      <c r="E7" s="731"/>
      <c r="F7" s="731">
        <v>2674.0323299999995</v>
      </c>
      <c r="G7" s="731">
        <v>4000</v>
      </c>
      <c r="H7" s="731">
        <v>-1325.9676700000005</v>
      </c>
      <c r="I7" s="732">
        <v>0.66850808249999993</v>
      </c>
      <c r="J7" s="733" t="s">
        <v>1</v>
      </c>
    </row>
    <row r="8" spans="1:10" ht="14.45" customHeight="1" x14ac:dyDescent="0.2">
      <c r="A8" s="729" t="s">
        <v>577</v>
      </c>
      <c r="B8" s="730" t="s">
        <v>1988</v>
      </c>
      <c r="C8" s="731">
        <v>10909.316779999999</v>
      </c>
      <c r="D8" s="731">
        <v>14570.334000000003</v>
      </c>
      <c r="E8" s="731"/>
      <c r="F8" s="731">
        <v>11557.12018</v>
      </c>
      <c r="G8" s="731">
        <v>12500</v>
      </c>
      <c r="H8" s="731">
        <v>-942.87982000000011</v>
      </c>
      <c r="I8" s="732">
        <v>0.92456961439999996</v>
      </c>
      <c r="J8" s="733" t="s">
        <v>1</v>
      </c>
    </row>
    <row r="9" spans="1:10" ht="14.45" customHeight="1" x14ac:dyDescent="0.2">
      <c r="A9" s="729" t="s">
        <v>577</v>
      </c>
      <c r="B9" s="730" t="s">
        <v>1989</v>
      </c>
      <c r="C9" s="731">
        <v>928.10978999999998</v>
      </c>
      <c r="D9" s="731">
        <v>2081.3312100000007</v>
      </c>
      <c r="E9" s="731"/>
      <c r="F9" s="731">
        <v>1275.3819899999999</v>
      </c>
      <c r="G9" s="731">
        <v>1905</v>
      </c>
      <c r="H9" s="731">
        <v>-629.61801000000014</v>
      </c>
      <c r="I9" s="732">
        <v>0.66949185826771651</v>
      </c>
      <c r="J9" s="733" t="s">
        <v>1</v>
      </c>
    </row>
    <row r="10" spans="1:10" ht="14.45" customHeight="1" x14ac:dyDescent="0.2">
      <c r="A10" s="729" t="s">
        <v>577</v>
      </c>
      <c r="B10" s="730" t="s">
        <v>1990</v>
      </c>
      <c r="C10" s="731">
        <v>5.31968</v>
      </c>
      <c r="D10" s="731">
        <v>2.35494</v>
      </c>
      <c r="E10" s="731"/>
      <c r="F10" s="731">
        <v>2.9436</v>
      </c>
      <c r="G10" s="731">
        <v>5</v>
      </c>
      <c r="H10" s="731">
        <v>-2.0564</v>
      </c>
      <c r="I10" s="732">
        <v>0.58872000000000002</v>
      </c>
      <c r="J10" s="733" t="s">
        <v>1</v>
      </c>
    </row>
    <row r="11" spans="1:10" ht="14.45" customHeight="1" x14ac:dyDescent="0.2">
      <c r="A11" s="729" t="s">
        <v>577</v>
      </c>
      <c r="B11" s="730" t="s">
        <v>1991</v>
      </c>
      <c r="C11" s="731">
        <v>0</v>
      </c>
      <c r="D11" s="731">
        <v>0</v>
      </c>
      <c r="E11" s="731"/>
      <c r="F11" s="731">
        <v>0.15640000000000001</v>
      </c>
      <c r="G11" s="731">
        <v>0.5</v>
      </c>
      <c r="H11" s="731">
        <v>-0.34360000000000002</v>
      </c>
      <c r="I11" s="732">
        <v>0.31280000000000002</v>
      </c>
      <c r="J11" s="733" t="s">
        <v>1</v>
      </c>
    </row>
    <row r="12" spans="1:10" ht="14.45" customHeight="1" x14ac:dyDescent="0.2">
      <c r="A12" s="729" t="s">
        <v>577</v>
      </c>
      <c r="B12" s="730" t="s">
        <v>1992</v>
      </c>
      <c r="C12" s="731">
        <v>637.87748999999974</v>
      </c>
      <c r="D12" s="731">
        <v>815.37586999999996</v>
      </c>
      <c r="E12" s="731"/>
      <c r="F12" s="731">
        <v>808.73345999999992</v>
      </c>
      <c r="G12" s="731">
        <v>806.18251196289066</v>
      </c>
      <c r="H12" s="731">
        <v>2.550948037109265</v>
      </c>
      <c r="I12" s="732">
        <v>1.0031642314231033</v>
      </c>
      <c r="J12" s="733" t="s">
        <v>1</v>
      </c>
    </row>
    <row r="13" spans="1:10" ht="14.45" customHeight="1" x14ac:dyDescent="0.2">
      <c r="A13" s="729" t="s">
        <v>577</v>
      </c>
      <c r="B13" s="730" t="s">
        <v>1993</v>
      </c>
      <c r="C13" s="731">
        <v>1689.7992999999997</v>
      </c>
      <c r="D13" s="731">
        <v>2475.7999099999997</v>
      </c>
      <c r="E13" s="731"/>
      <c r="F13" s="731">
        <v>2753.4455399999988</v>
      </c>
      <c r="G13" s="731">
        <v>2353.878366699219</v>
      </c>
      <c r="H13" s="731">
        <v>399.56717330077981</v>
      </c>
      <c r="I13" s="732">
        <v>1.1697484368578832</v>
      </c>
      <c r="J13" s="733" t="s">
        <v>1</v>
      </c>
    </row>
    <row r="14" spans="1:10" ht="14.45" customHeight="1" x14ac:dyDescent="0.2">
      <c r="A14" s="729" t="s">
        <v>577</v>
      </c>
      <c r="B14" s="730" t="s">
        <v>1994</v>
      </c>
      <c r="C14" s="731">
        <v>29.780260000000002</v>
      </c>
      <c r="D14" s="731">
        <v>30.913189999999997</v>
      </c>
      <c r="E14" s="731"/>
      <c r="F14" s="731">
        <v>91.88318000000001</v>
      </c>
      <c r="G14" s="731">
        <v>45.500000976562504</v>
      </c>
      <c r="H14" s="731">
        <v>46.383179023437506</v>
      </c>
      <c r="I14" s="732">
        <v>2.0194105061081196</v>
      </c>
      <c r="J14" s="733" t="s">
        <v>1</v>
      </c>
    </row>
    <row r="15" spans="1:10" ht="14.45" customHeight="1" x14ac:dyDescent="0.2">
      <c r="A15" s="729" t="s">
        <v>577</v>
      </c>
      <c r="B15" s="730" t="s">
        <v>1995</v>
      </c>
      <c r="C15" s="731">
        <v>360.00758000000002</v>
      </c>
      <c r="D15" s="731">
        <v>386.39527000000004</v>
      </c>
      <c r="E15" s="731"/>
      <c r="F15" s="731">
        <v>425.00220000000007</v>
      </c>
      <c r="G15" s="731">
        <v>385</v>
      </c>
      <c r="H15" s="731">
        <v>40.002200000000073</v>
      </c>
      <c r="I15" s="732">
        <v>1.1039018181818183</v>
      </c>
      <c r="J15" s="733" t="s">
        <v>1</v>
      </c>
    </row>
    <row r="16" spans="1:10" ht="14.45" customHeight="1" x14ac:dyDescent="0.2">
      <c r="A16" s="729" t="s">
        <v>577</v>
      </c>
      <c r="B16" s="730" t="s">
        <v>1996</v>
      </c>
      <c r="C16" s="731">
        <v>35.383340000000004</v>
      </c>
      <c r="D16" s="731">
        <v>46.129910000000002</v>
      </c>
      <c r="E16" s="731"/>
      <c r="F16" s="731">
        <v>42.33202</v>
      </c>
      <c r="G16" s="731">
        <v>59.999998962402344</v>
      </c>
      <c r="H16" s="731">
        <v>-17.667978962402344</v>
      </c>
      <c r="I16" s="732">
        <v>0.70553367886766816</v>
      </c>
      <c r="J16" s="733" t="s">
        <v>1</v>
      </c>
    </row>
    <row r="17" spans="1:10" ht="14.45" customHeight="1" x14ac:dyDescent="0.2">
      <c r="A17" s="729" t="s">
        <v>577</v>
      </c>
      <c r="B17" s="730" t="s">
        <v>1997</v>
      </c>
      <c r="C17" s="731">
        <v>196.82264000000001</v>
      </c>
      <c r="D17" s="731">
        <v>227.72370000000001</v>
      </c>
      <c r="E17" s="731"/>
      <c r="F17" s="731">
        <v>175.41885000000002</v>
      </c>
      <c r="G17" s="731">
        <v>239.99999072265626</v>
      </c>
      <c r="H17" s="731">
        <v>-64.581140722656244</v>
      </c>
      <c r="I17" s="732">
        <v>0.73091190325383748</v>
      </c>
      <c r="J17" s="733" t="s">
        <v>1</v>
      </c>
    </row>
    <row r="18" spans="1:10" ht="14.45" customHeight="1" x14ac:dyDescent="0.2">
      <c r="A18" s="729" t="s">
        <v>577</v>
      </c>
      <c r="B18" s="730" t="s">
        <v>1998</v>
      </c>
      <c r="C18" s="731">
        <v>0</v>
      </c>
      <c r="D18" s="731">
        <v>112.37034</v>
      </c>
      <c r="E18" s="731"/>
      <c r="F18" s="731">
        <v>105.80879</v>
      </c>
      <c r="G18" s="731">
        <v>75</v>
      </c>
      <c r="H18" s="731">
        <v>30.808790000000002</v>
      </c>
      <c r="I18" s="732">
        <v>1.4107838666666668</v>
      </c>
      <c r="J18" s="733" t="s">
        <v>1</v>
      </c>
    </row>
    <row r="19" spans="1:10" ht="14.45" customHeight="1" x14ac:dyDescent="0.2">
      <c r="A19" s="729" t="s">
        <v>577</v>
      </c>
      <c r="B19" s="730" t="s">
        <v>1999</v>
      </c>
      <c r="C19" s="731">
        <v>1130.4011</v>
      </c>
      <c r="D19" s="731">
        <v>308.07569999999998</v>
      </c>
      <c r="E19" s="731"/>
      <c r="F19" s="731">
        <v>409.29118999999992</v>
      </c>
      <c r="G19" s="731">
        <v>375</v>
      </c>
      <c r="H19" s="731">
        <v>34.291189999999915</v>
      </c>
      <c r="I19" s="732">
        <v>1.0914431733333332</v>
      </c>
      <c r="J19" s="733" t="s">
        <v>1</v>
      </c>
    </row>
    <row r="20" spans="1:10" ht="14.45" customHeight="1" x14ac:dyDescent="0.2">
      <c r="A20" s="729" t="s">
        <v>577</v>
      </c>
      <c r="B20" s="730" t="s">
        <v>2000</v>
      </c>
      <c r="C20" s="731">
        <v>180.43510000000006</v>
      </c>
      <c r="D20" s="731">
        <v>148.67668</v>
      </c>
      <c r="E20" s="731"/>
      <c r="F20" s="731">
        <v>152.12939999999998</v>
      </c>
      <c r="G20" s="731">
        <v>148.52048559570312</v>
      </c>
      <c r="H20" s="731">
        <v>3.6089144042968542</v>
      </c>
      <c r="I20" s="732">
        <v>1.0242991018365029</v>
      </c>
      <c r="J20" s="733" t="s">
        <v>1</v>
      </c>
    </row>
    <row r="21" spans="1:10" ht="14.45" customHeight="1" x14ac:dyDescent="0.2">
      <c r="A21" s="729" t="s">
        <v>577</v>
      </c>
      <c r="B21" s="730" t="s">
        <v>2001</v>
      </c>
      <c r="C21" s="731">
        <v>7.2550400000000002</v>
      </c>
      <c r="D21" s="731">
        <v>0</v>
      </c>
      <c r="E21" s="731"/>
      <c r="F21" s="731">
        <v>135.70094</v>
      </c>
      <c r="G21" s="731">
        <v>0</v>
      </c>
      <c r="H21" s="731">
        <v>135.70094</v>
      </c>
      <c r="I21" s="732" t="s">
        <v>579</v>
      </c>
      <c r="J21" s="733" t="s">
        <v>1</v>
      </c>
    </row>
    <row r="22" spans="1:10" ht="14.45" customHeight="1" x14ac:dyDescent="0.2">
      <c r="A22" s="729" t="s">
        <v>577</v>
      </c>
      <c r="B22" s="730" t="s">
        <v>2002</v>
      </c>
      <c r="C22" s="731">
        <v>0</v>
      </c>
      <c r="D22" s="731">
        <v>9.3149999999999995</v>
      </c>
      <c r="E22" s="731"/>
      <c r="F22" s="731">
        <v>0</v>
      </c>
      <c r="G22" s="731">
        <v>0</v>
      </c>
      <c r="H22" s="731">
        <v>0</v>
      </c>
      <c r="I22" s="732" t="s">
        <v>579</v>
      </c>
      <c r="J22" s="733" t="s">
        <v>1</v>
      </c>
    </row>
    <row r="23" spans="1:10" ht="14.45" customHeight="1" x14ac:dyDescent="0.2">
      <c r="A23" s="729" t="s">
        <v>577</v>
      </c>
      <c r="B23" s="730" t="s">
        <v>589</v>
      </c>
      <c r="C23" s="731">
        <v>25829.610069999999</v>
      </c>
      <c r="D23" s="731">
        <v>33039.73234000001</v>
      </c>
      <c r="E23" s="731"/>
      <c r="F23" s="731">
        <v>29096.677780000005</v>
      </c>
      <c r="G23" s="731">
        <v>31899.583354919432</v>
      </c>
      <c r="H23" s="731">
        <v>-2802.9055749194267</v>
      </c>
      <c r="I23" s="732">
        <v>0.91213347385343913</v>
      </c>
      <c r="J23" s="733" t="s">
        <v>590</v>
      </c>
    </row>
    <row r="25" spans="1:10" ht="14.45" customHeight="1" x14ac:dyDescent="0.2">
      <c r="A25" s="729" t="s">
        <v>577</v>
      </c>
      <c r="B25" s="730" t="s">
        <v>578</v>
      </c>
      <c r="C25" s="731" t="s">
        <v>579</v>
      </c>
      <c r="D25" s="731" t="s">
        <v>579</v>
      </c>
      <c r="E25" s="731"/>
      <c r="F25" s="731" t="s">
        <v>579</v>
      </c>
      <c r="G25" s="731" t="s">
        <v>579</v>
      </c>
      <c r="H25" s="731" t="s">
        <v>579</v>
      </c>
      <c r="I25" s="732" t="s">
        <v>579</v>
      </c>
      <c r="J25" s="733" t="s">
        <v>73</v>
      </c>
    </row>
    <row r="26" spans="1:10" ht="14.45" customHeight="1" x14ac:dyDescent="0.2">
      <c r="A26" s="729" t="s">
        <v>591</v>
      </c>
      <c r="B26" s="730" t="s">
        <v>592</v>
      </c>
      <c r="C26" s="731" t="s">
        <v>579</v>
      </c>
      <c r="D26" s="731" t="s">
        <v>579</v>
      </c>
      <c r="E26" s="731"/>
      <c r="F26" s="731" t="s">
        <v>579</v>
      </c>
      <c r="G26" s="731" t="s">
        <v>579</v>
      </c>
      <c r="H26" s="731" t="s">
        <v>579</v>
      </c>
      <c r="I26" s="732" t="s">
        <v>579</v>
      </c>
      <c r="J26" s="733" t="s">
        <v>0</v>
      </c>
    </row>
    <row r="27" spans="1:10" ht="14.45" customHeight="1" x14ac:dyDescent="0.2">
      <c r="A27" s="729" t="s">
        <v>591</v>
      </c>
      <c r="B27" s="730" t="s">
        <v>1992</v>
      </c>
      <c r="C27" s="731">
        <v>14.590289999999998</v>
      </c>
      <c r="D27" s="731">
        <v>14.809249999999997</v>
      </c>
      <c r="E27" s="731"/>
      <c r="F27" s="731">
        <v>16.710289999999997</v>
      </c>
      <c r="G27" s="731">
        <v>20</v>
      </c>
      <c r="H27" s="731">
        <v>-3.289710000000003</v>
      </c>
      <c r="I27" s="732">
        <v>0.83551449999999983</v>
      </c>
      <c r="J27" s="733" t="s">
        <v>1</v>
      </c>
    </row>
    <row r="28" spans="1:10" ht="14.45" customHeight="1" x14ac:dyDescent="0.2">
      <c r="A28" s="729" t="s">
        <v>591</v>
      </c>
      <c r="B28" s="730" t="s">
        <v>1993</v>
      </c>
      <c r="C28" s="731">
        <v>18.195040000000002</v>
      </c>
      <c r="D28" s="731">
        <v>20.655140000000003</v>
      </c>
      <c r="E28" s="731"/>
      <c r="F28" s="731">
        <v>36.432049999999997</v>
      </c>
      <c r="G28" s="731">
        <v>49</v>
      </c>
      <c r="H28" s="731">
        <v>-12.567950000000003</v>
      </c>
      <c r="I28" s="732">
        <v>0.7435112244897959</v>
      </c>
      <c r="J28" s="733" t="s">
        <v>1</v>
      </c>
    </row>
    <row r="29" spans="1:10" ht="14.45" customHeight="1" x14ac:dyDescent="0.2">
      <c r="A29" s="729" t="s">
        <v>591</v>
      </c>
      <c r="B29" s="730" t="s">
        <v>1994</v>
      </c>
      <c r="C29" s="731">
        <v>2.4504999999999999</v>
      </c>
      <c r="D29" s="731">
        <v>0</v>
      </c>
      <c r="E29" s="731"/>
      <c r="F29" s="731">
        <v>4.0640000000000001</v>
      </c>
      <c r="G29" s="731">
        <v>8</v>
      </c>
      <c r="H29" s="731">
        <v>-3.9359999999999999</v>
      </c>
      <c r="I29" s="732">
        <v>0.50800000000000001</v>
      </c>
      <c r="J29" s="733" t="s">
        <v>1</v>
      </c>
    </row>
    <row r="30" spans="1:10" ht="14.45" customHeight="1" x14ac:dyDescent="0.2">
      <c r="A30" s="729" t="s">
        <v>591</v>
      </c>
      <c r="B30" s="730" t="s">
        <v>1996</v>
      </c>
      <c r="C30" s="731">
        <v>1.5009999999999999</v>
      </c>
      <c r="D30" s="731">
        <v>2.0960000000000001</v>
      </c>
      <c r="E30" s="731"/>
      <c r="F30" s="731">
        <v>2.3250000000000002</v>
      </c>
      <c r="G30" s="731">
        <v>2</v>
      </c>
      <c r="H30" s="731">
        <v>0.32500000000000018</v>
      </c>
      <c r="I30" s="732">
        <v>1.1625000000000001</v>
      </c>
      <c r="J30" s="733" t="s">
        <v>1</v>
      </c>
    </row>
    <row r="31" spans="1:10" ht="14.45" customHeight="1" x14ac:dyDescent="0.2">
      <c r="A31" s="729" t="s">
        <v>591</v>
      </c>
      <c r="B31" s="730" t="s">
        <v>1997</v>
      </c>
      <c r="C31" s="731">
        <v>7.5414000000000003</v>
      </c>
      <c r="D31" s="731">
        <v>6.7484999999999999</v>
      </c>
      <c r="E31" s="731"/>
      <c r="F31" s="731">
        <v>7.8345000000000002</v>
      </c>
      <c r="G31" s="731">
        <v>8</v>
      </c>
      <c r="H31" s="731">
        <v>-0.16549999999999976</v>
      </c>
      <c r="I31" s="732">
        <v>0.97931250000000003</v>
      </c>
      <c r="J31" s="733" t="s">
        <v>1</v>
      </c>
    </row>
    <row r="32" spans="1:10" ht="14.45" customHeight="1" x14ac:dyDescent="0.2">
      <c r="A32" s="729" t="s">
        <v>591</v>
      </c>
      <c r="B32" s="730" t="s">
        <v>2000</v>
      </c>
      <c r="C32" s="731">
        <v>2.52033</v>
      </c>
      <c r="D32" s="731">
        <v>2.5732000000000004</v>
      </c>
      <c r="E32" s="731"/>
      <c r="F32" s="731">
        <v>1.25379</v>
      </c>
      <c r="G32" s="731">
        <v>5</v>
      </c>
      <c r="H32" s="731">
        <v>-3.74621</v>
      </c>
      <c r="I32" s="732">
        <v>0.25075799999999998</v>
      </c>
      <c r="J32" s="733" t="s">
        <v>1</v>
      </c>
    </row>
    <row r="33" spans="1:10" ht="14.45" customHeight="1" x14ac:dyDescent="0.2">
      <c r="A33" s="729" t="s">
        <v>591</v>
      </c>
      <c r="B33" s="730" t="s">
        <v>593</v>
      </c>
      <c r="C33" s="731">
        <v>46.798560000000002</v>
      </c>
      <c r="D33" s="731">
        <v>46.882089999999998</v>
      </c>
      <c r="E33" s="731"/>
      <c r="F33" s="731">
        <v>68.619629999999987</v>
      </c>
      <c r="G33" s="731">
        <v>91</v>
      </c>
      <c r="H33" s="731">
        <v>-22.380370000000013</v>
      </c>
      <c r="I33" s="732">
        <v>0.75406186813186793</v>
      </c>
      <c r="J33" s="733" t="s">
        <v>594</v>
      </c>
    </row>
    <row r="34" spans="1:10" ht="14.45" customHeight="1" x14ac:dyDescent="0.2">
      <c r="A34" s="729" t="s">
        <v>579</v>
      </c>
      <c r="B34" s="730" t="s">
        <v>579</v>
      </c>
      <c r="C34" s="731" t="s">
        <v>579</v>
      </c>
      <c r="D34" s="731" t="s">
        <v>579</v>
      </c>
      <c r="E34" s="731"/>
      <c r="F34" s="731" t="s">
        <v>579</v>
      </c>
      <c r="G34" s="731" t="s">
        <v>579</v>
      </c>
      <c r="H34" s="731" t="s">
        <v>579</v>
      </c>
      <c r="I34" s="732" t="s">
        <v>579</v>
      </c>
      <c r="J34" s="733" t="s">
        <v>595</v>
      </c>
    </row>
    <row r="35" spans="1:10" ht="14.45" customHeight="1" x14ac:dyDescent="0.2">
      <c r="A35" s="729" t="s">
        <v>596</v>
      </c>
      <c r="B35" s="730" t="s">
        <v>597</v>
      </c>
      <c r="C35" s="731" t="s">
        <v>579</v>
      </c>
      <c r="D35" s="731" t="s">
        <v>579</v>
      </c>
      <c r="E35" s="731"/>
      <c r="F35" s="731" t="s">
        <v>579</v>
      </c>
      <c r="G35" s="731" t="s">
        <v>579</v>
      </c>
      <c r="H35" s="731" t="s">
        <v>579</v>
      </c>
      <c r="I35" s="732" t="s">
        <v>579</v>
      </c>
      <c r="J35" s="733" t="s">
        <v>0</v>
      </c>
    </row>
    <row r="36" spans="1:10" ht="14.45" customHeight="1" x14ac:dyDescent="0.2">
      <c r="A36" s="729" t="s">
        <v>596</v>
      </c>
      <c r="B36" s="730" t="s">
        <v>1990</v>
      </c>
      <c r="C36" s="731">
        <v>0</v>
      </c>
      <c r="D36" s="731">
        <v>0</v>
      </c>
      <c r="E36" s="731"/>
      <c r="F36" s="731">
        <v>0</v>
      </c>
      <c r="G36" s="731">
        <v>0</v>
      </c>
      <c r="H36" s="731">
        <v>0</v>
      </c>
      <c r="I36" s="732" t="s">
        <v>579</v>
      </c>
      <c r="J36" s="733" t="s">
        <v>1</v>
      </c>
    </row>
    <row r="37" spans="1:10" ht="14.45" customHeight="1" x14ac:dyDescent="0.2">
      <c r="A37" s="729" t="s">
        <v>596</v>
      </c>
      <c r="B37" s="730" t="s">
        <v>1992</v>
      </c>
      <c r="C37" s="731">
        <v>21.331289999999999</v>
      </c>
      <c r="D37" s="731">
        <v>20.736759999999997</v>
      </c>
      <c r="E37" s="731"/>
      <c r="F37" s="731">
        <v>24.384619999999998</v>
      </c>
      <c r="G37" s="731">
        <v>24</v>
      </c>
      <c r="H37" s="731">
        <v>0.38461999999999819</v>
      </c>
      <c r="I37" s="732">
        <v>1.0160258333333332</v>
      </c>
      <c r="J37" s="733" t="s">
        <v>1</v>
      </c>
    </row>
    <row r="38" spans="1:10" ht="14.45" customHeight="1" x14ac:dyDescent="0.2">
      <c r="A38" s="729" t="s">
        <v>596</v>
      </c>
      <c r="B38" s="730" t="s">
        <v>1993</v>
      </c>
      <c r="C38" s="731">
        <v>26.258599999999994</v>
      </c>
      <c r="D38" s="731">
        <v>32.394139999999993</v>
      </c>
      <c r="E38" s="731"/>
      <c r="F38" s="731">
        <v>59.985740000000007</v>
      </c>
      <c r="G38" s="731">
        <v>58</v>
      </c>
      <c r="H38" s="731">
        <v>1.9857400000000069</v>
      </c>
      <c r="I38" s="732">
        <v>1.0342368965517243</v>
      </c>
      <c r="J38" s="733" t="s">
        <v>1</v>
      </c>
    </row>
    <row r="39" spans="1:10" ht="14.45" customHeight="1" x14ac:dyDescent="0.2">
      <c r="A39" s="729" t="s">
        <v>596</v>
      </c>
      <c r="B39" s="730" t="s">
        <v>1994</v>
      </c>
      <c r="C39" s="731">
        <v>3.9750999999999999</v>
      </c>
      <c r="D39" s="731">
        <v>2.0339999999999998</v>
      </c>
      <c r="E39" s="731"/>
      <c r="F39" s="731">
        <v>8.1280000000000001</v>
      </c>
      <c r="G39" s="731">
        <v>10</v>
      </c>
      <c r="H39" s="731">
        <v>-1.8719999999999999</v>
      </c>
      <c r="I39" s="732">
        <v>0.81279999999999997</v>
      </c>
      <c r="J39" s="733" t="s">
        <v>1</v>
      </c>
    </row>
    <row r="40" spans="1:10" ht="14.45" customHeight="1" x14ac:dyDescent="0.2">
      <c r="A40" s="729" t="s">
        <v>596</v>
      </c>
      <c r="B40" s="730" t="s">
        <v>1996</v>
      </c>
      <c r="C40" s="731">
        <v>1.32</v>
      </c>
      <c r="D40" s="731">
        <v>2.6587499999999999</v>
      </c>
      <c r="E40" s="731"/>
      <c r="F40" s="731">
        <v>3.0927500000000001</v>
      </c>
      <c r="G40" s="731">
        <v>2</v>
      </c>
      <c r="H40" s="731">
        <v>1.0927500000000001</v>
      </c>
      <c r="I40" s="732">
        <v>1.5463750000000001</v>
      </c>
      <c r="J40" s="733" t="s">
        <v>1</v>
      </c>
    </row>
    <row r="41" spans="1:10" ht="14.45" customHeight="1" x14ac:dyDescent="0.2">
      <c r="A41" s="729" t="s">
        <v>596</v>
      </c>
      <c r="B41" s="730" t="s">
        <v>1997</v>
      </c>
      <c r="C41" s="731">
        <v>8.3411000000000008</v>
      </c>
      <c r="D41" s="731">
        <v>8.0570000000000004</v>
      </c>
      <c r="E41" s="731"/>
      <c r="F41" s="731">
        <v>9.5214999999999996</v>
      </c>
      <c r="G41" s="731">
        <v>9</v>
      </c>
      <c r="H41" s="731">
        <v>0.52149999999999963</v>
      </c>
      <c r="I41" s="732">
        <v>1.0579444444444444</v>
      </c>
      <c r="J41" s="733" t="s">
        <v>1</v>
      </c>
    </row>
    <row r="42" spans="1:10" ht="14.45" customHeight="1" x14ac:dyDescent="0.2">
      <c r="A42" s="729" t="s">
        <v>596</v>
      </c>
      <c r="B42" s="730" t="s">
        <v>2000</v>
      </c>
      <c r="C42" s="731">
        <v>0</v>
      </c>
      <c r="D42" s="731">
        <v>0.71805999999999992</v>
      </c>
      <c r="E42" s="731"/>
      <c r="F42" s="731">
        <v>1.0927</v>
      </c>
      <c r="G42" s="731">
        <v>4</v>
      </c>
      <c r="H42" s="731">
        <v>-2.9073000000000002</v>
      </c>
      <c r="I42" s="732">
        <v>0.273175</v>
      </c>
      <c r="J42" s="733" t="s">
        <v>1</v>
      </c>
    </row>
    <row r="43" spans="1:10" ht="14.45" customHeight="1" x14ac:dyDescent="0.2">
      <c r="A43" s="729" t="s">
        <v>596</v>
      </c>
      <c r="B43" s="730" t="s">
        <v>598</v>
      </c>
      <c r="C43" s="731">
        <v>61.226089999999999</v>
      </c>
      <c r="D43" s="731">
        <v>66.598709999999983</v>
      </c>
      <c r="E43" s="731"/>
      <c r="F43" s="731">
        <v>106.20531</v>
      </c>
      <c r="G43" s="731">
        <v>106</v>
      </c>
      <c r="H43" s="731">
        <v>0.20530999999999722</v>
      </c>
      <c r="I43" s="732">
        <v>1.0019368867924527</v>
      </c>
      <c r="J43" s="733" t="s">
        <v>594</v>
      </c>
    </row>
    <row r="44" spans="1:10" ht="14.45" customHeight="1" x14ac:dyDescent="0.2">
      <c r="A44" s="729" t="s">
        <v>579</v>
      </c>
      <c r="B44" s="730" t="s">
        <v>579</v>
      </c>
      <c r="C44" s="731" t="s">
        <v>579</v>
      </c>
      <c r="D44" s="731" t="s">
        <v>579</v>
      </c>
      <c r="E44" s="731"/>
      <c r="F44" s="731" t="s">
        <v>579</v>
      </c>
      <c r="G44" s="731" t="s">
        <v>579</v>
      </c>
      <c r="H44" s="731" t="s">
        <v>579</v>
      </c>
      <c r="I44" s="732" t="s">
        <v>579</v>
      </c>
      <c r="J44" s="733" t="s">
        <v>595</v>
      </c>
    </row>
    <row r="45" spans="1:10" ht="14.45" customHeight="1" x14ac:dyDescent="0.2">
      <c r="A45" s="729" t="s">
        <v>599</v>
      </c>
      <c r="B45" s="730" t="s">
        <v>600</v>
      </c>
      <c r="C45" s="731" t="s">
        <v>579</v>
      </c>
      <c r="D45" s="731" t="s">
        <v>579</v>
      </c>
      <c r="E45" s="731"/>
      <c r="F45" s="731" t="s">
        <v>579</v>
      </c>
      <c r="G45" s="731" t="s">
        <v>579</v>
      </c>
      <c r="H45" s="731" t="s">
        <v>579</v>
      </c>
      <c r="I45" s="732" t="s">
        <v>579</v>
      </c>
      <c r="J45" s="733" t="s">
        <v>0</v>
      </c>
    </row>
    <row r="46" spans="1:10" ht="14.45" customHeight="1" x14ac:dyDescent="0.2">
      <c r="A46" s="729" t="s">
        <v>599</v>
      </c>
      <c r="B46" s="730" t="s">
        <v>1992</v>
      </c>
      <c r="C46" s="731">
        <v>1.9599000000000002</v>
      </c>
      <c r="D46" s="731">
        <v>1.4231500000000001</v>
      </c>
      <c r="E46" s="731"/>
      <c r="F46" s="731">
        <v>2.4867499999999998</v>
      </c>
      <c r="G46" s="731">
        <v>2</v>
      </c>
      <c r="H46" s="731">
        <v>0.48674999999999979</v>
      </c>
      <c r="I46" s="732">
        <v>1.2433749999999999</v>
      </c>
      <c r="J46" s="733" t="s">
        <v>1</v>
      </c>
    </row>
    <row r="47" spans="1:10" ht="14.45" customHeight="1" x14ac:dyDescent="0.2">
      <c r="A47" s="729" t="s">
        <v>599</v>
      </c>
      <c r="B47" s="730" t="s">
        <v>1993</v>
      </c>
      <c r="C47" s="731">
        <v>1.48428</v>
      </c>
      <c r="D47" s="731">
        <v>1.00685</v>
      </c>
      <c r="E47" s="731"/>
      <c r="F47" s="731">
        <v>1.4071</v>
      </c>
      <c r="G47" s="731">
        <v>1</v>
      </c>
      <c r="H47" s="731">
        <v>0.40710000000000002</v>
      </c>
      <c r="I47" s="732">
        <v>1.4071</v>
      </c>
      <c r="J47" s="733" t="s">
        <v>1</v>
      </c>
    </row>
    <row r="48" spans="1:10" ht="14.45" customHeight="1" x14ac:dyDescent="0.2">
      <c r="A48" s="729" t="s">
        <v>599</v>
      </c>
      <c r="B48" s="730" t="s">
        <v>1996</v>
      </c>
      <c r="C48" s="731">
        <v>0.19450000000000001</v>
      </c>
      <c r="D48" s="731">
        <v>0.14099999999999999</v>
      </c>
      <c r="E48" s="731"/>
      <c r="F48" s="731">
        <v>0.18099999999999999</v>
      </c>
      <c r="G48" s="731">
        <v>1</v>
      </c>
      <c r="H48" s="731">
        <v>-0.81899999999999995</v>
      </c>
      <c r="I48" s="732">
        <v>0.18099999999999999</v>
      </c>
      <c r="J48" s="733" t="s">
        <v>1</v>
      </c>
    </row>
    <row r="49" spans="1:10" ht="14.45" customHeight="1" x14ac:dyDescent="0.2">
      <c r="A49" s="729" t="s">
        <v>599</v>
      </c>
      <c r="B49" s="730" t="s">
        <v>1997</v>
      </c>
      <c r="C49" s="731">
        <v>1.1735</v>
      </c>
      <c r="D49" s="731">
        <v>2.0747</v>
      </c>
      <c r="E49" s="731"/>
      <c r="F49" s="731">
        <v>0.998</v>
      </c>
      <c r="G49" s="731">
        <v>2</v>
      </c>
      <c r="H49" s="731">
        <v>-1.002</v>
      </c>
      <c r="I49" s="732">
        <v>0.499</v>
      </c>
      <c r="J49" s="733" t="s">
        <v>1</v>
      </c>
    </row>
    <row r="50" spans="1:10" ht="14.45" customHeight="1" x14ac:dyDescent="0.2">
      <c r="A50" s="729" t="s">
        <v>599</v>
      </c>
      <c r="B50" s="730" t="s">
        <v>601</v>
      </c>
      <c r="C50" s="731">
        <v>4.8121800000000006</v>
      </c>
      <c r="D50" s="731">
        <v>4.6456999999999997</v>
      </c>
      <c r="E50" s="731"/>
      <c r="F50" s="731">
        <v>5.0728499999999999</v>
      </c>
      <c r="G50" s="731">
        <v>6</v>
      </c>
      <c r="H50" s="731">
        <v>-0.92715000000000014</v>
      </c>
      <c r="I50" s="732">
        <v>0.84547499999999998</v>
      </c>
      <c r="J50" s="733" t="s">
        <v>594</v>
      </c>
    </row>
    <row r="51" spans="1:10" ht="14.45" customHeight="1" x14ac:dyDescent="0.2">
      <c r="A51" s="729" t="s">
        <v>579</v>
      </c>
      <c r="B51" s="730" t="s">
        <v>579</v>
      </c>
      <c r="C51" s="731" t="s">
        <v>579</v>
      </c>
      <c r="D51" s="731" t="s">
        <v>579</v>
      </c>
      <c r="E51" s="731"/>
      <c r="F51" s="731" t="s">
        <v>579</v>
      </c>
      <c r="G51" s="731" t="s">
        <v>579</v>
      </c>
      <c r="H51" s="731" t="s">
        <v>579</v>
      </c>
      <c r="I51" s="732" t="s">
        <v>579</v>
      </c>
      <c r="J51" s="733" t="s">
        <v>595</v>
      </c>
    </row>
    <row r="52" spans="1:10" ht="14.45" customHeight="1" x14ac:dyDescent="0.2">
      <c r="A52" s="729" t="s">
        <v>602</v>
      </c>
      <c r="B52" s="730" t="s">
        <v>603</v>
      </c>
      <c r="C52" s="731" t="s">
        <v>579</v>
      </c>
      <c r="D52" s="731" t="s">
        <v>579</v>
      </c>
      <c r="E52" s="731"/>
      <c r="F52" s="731" t="s">
        <v>579</v>
      </c>
      <c r="G52" s="731" t="s">
        <v>579</v>
      </c>
      <c r="H52" s="731" t="s">
        <v>579</v>
      </c>
      <c r="I52" s="732" t="s">
        <v>579</v>
      </c>
      <c r="J52" s="733" t="s">
        <v>0</v>
      </c>
    </row>
    <row r="53" spans="1:10" ht="14.45" customHeight="1" x14ac:dyDescent="0.2">
      <c r="A53" s="729" t="s">
        <v>602</v>
      </c>
      <c r="B53" s="730" t="s">
        <v>1990</v>
      </c>
      <c r="C53" s="731">
        <v>5.31968</v>
      </c>
      <c r="D53" s="731">
        <v>2.35494</v>
      </c>
      <c r="E53" s="731"/>
      <c r="F53" s="731">
        <v>2.9436</v>
      </c>
      <c r="G53" s="731">
        <v>5</v>
      </c>
      <c r="H53" s="731">
        <v>-2.0564</v>
      </c>
      <c r="I53" s="732">
        <v>0.58872000000000002</v>
      </c>
      <c r="J53" s="733" t="s">
        <v>1</v>
      </c>
    </row>
    <row r="54" spans="1:10" ht="14.45" customHeight="1" x14ac:dyDescent="0.2">
      <c r="A54" s="729" t="s">
        <v>602</v>
      </c>
      <c r="B54" s="730" t="s">
        <v>1991</v>
      </c>
      <c r="C54" s="731">
        <v>0</v>
      </c>
      <c r="D54" s="731">
        <v>0</v>
      </c>
      <c r="E54" s="731"/>
      <c r="F54" s="731">
        <v>0.15640000000000001</v>
      </c>
      <c r="G54" s="731">
        <v>1</v>
      </c>
      <c r="H54" s="731">
        <v>-0.84360000000000002</v>
      </c>
      <c r="I54" s="732">
        <v>0.15640000000000001</v>
      </c>
      <c r="J54" s="733" t="s">
        <v>1</v>
      </c>
    </row>
    <row r="55" spans="1:10" ht="14.45" customHeight="1" x14ac:dyDescent="0.2">
      <c r="A55" s="729" t="s">
        <v>602</v>
      </c>
      <c r="B55" s="730" t="s">
        <v>1992</v>
      </c>
      <c r="C55" s="731">
        <v>192.53088999999994</v>
      </c>
      <c r="D55" s="731">
        <v>184.31094999999996</v>
      </c>
      <c r="E55" s="731"/>
      <c r="F55" s="731">
        <v>197.93681999999995</v>
      </c>
      <c r="G55" s="731">
        <v>194</v>
      </c>
      <c r="H55" s="731">
        <v>3.9368199999999547</v>
      </c>
      <c r="I55" s="732">
        <v>1.0202928865979379</v>
      </c>
      <c r="J55" s="733" t="s">
        <v>1</v>
      </c>
    </row>
    <row r="56" spans="1:10" ht="14.45" customHeight="1" x14ac:dyDescent="0.2">
      <c r="A56" s="729" t="s">
        <v>602</v>
      </c>
      <c r="B56" s="730" t="s">
        <v>1993</v>
      </c>
      <c r="C56" s="731">
        <v>605.97989999999993</v>
      </c>
      <c r="D56" s="731">
        <v>603.40280999999993</v>
      </c>
      <c r="E56" s="731"/>
      <c r="F56" s="731">
        <v>728.38633000000004</v>
      </c>
      <c r="G56" s="731">
        <v>615</v>
      </c>
      <c r="H56" s="731">
        <v>113.38633000000004</v>
      </c>
      <c r="I56" s="732">
        <v>1.1843680162601626</v>
      </c>
      <c r="J56" s="733" t="s">
        <v>1</v>
      </c>
    </row>
    <row r="57" spans="1:10" ht="14.45" customHeight="1" x14ac:dyDescent="0.2">
      <c r="A57" s="729" t="s">
        <v>602</v>
      </c>
      <c r="B57" s="730" t="s">
        <v>1994</v>
      </c>
      <c r="C57" s="731">
        <v>23.354659999999999</v>
      </c>
      <c r="D57" s="731">
        <v>28.879189999999998</v>
      </c>
      <c r="E57" s="731"/>
      <c r="F57" s="731">
        <v>79.691180000000003</v>
      </c>
      <c r="G57" s="731">
        <v>28</v>
      </c>
      <c r="H57" s="731">
        <v>51.691180000000003</v>
      </c>
      <c r="I57" s="732">
        <v>2.8461135714285715</v>
      </c>
      <c r="J57" s="733" t="s">
        <v>1</v>
      </c>
    </row>
    <row r="58" spans="1:10" ht="14.45" customHeight="1" x14ac:dyDescent="0.2">
      <c r="A58" s="729" t="s">
        <v>602</v>
      </c>
      <c r="B58" s="730" t="s">
        <v>1996</v>
      </c>
      <c r="C58" s="731">
        <v>6.9485000000000001</v>
      </c>
      <c r="D58" s="731">
        <v>13.21358</v>
      </c>
      <c r="E58" s="731"/>
      <c r="F58" s="731">
        <v>7.5658500000000002</v>
      </c>
      <c r="G58" s="731">
        <v>12</v>
      </c>
      <c r="H58" s="731">
        <v>-4.4341499999999998</v>
      </c>
      <c r="I58" s="732">
        <v>0.63048749999999998</v>
      </c>
      <c r="J58" s="733" t="s">
        <v>1</v>
      </c>
    </row>
    <row r="59" spans="1:10" ht="14.45" customHeight="1" x14ac:dyDescent="0.2">
      <c r="A59" s="729" t="s">
        <v>602</v>
      </c>
      <c r="B59" s="730" t="s">
        <v>1997</v>
      </c>
      <c r="C59" s="731">
        <v>91.988350000000011</v>
      </c>
      <c r="D59" s="731">
        <v>92.184900000000013</v>
      </c>
      <c r="E59" s="731"/>
      <c r="F59" s="731">
        <v>69.399199999999993</v>
      </c>
      <c r="G59" s="731">
        <v>81</v>
      </c>
      <c r="H59" s="731">
        <v>-11.600800000000007</v>
      </c>
      <c r="I59" s="732">
        <v>0.85678024691358012</v>
      </c>
      <c r="J59" s="733" t="s">
        <v>1</v>
      </c>
    </row>
    <row r="60" spans="1:10" ht="14.45" customHeight="1" x14ac:dyDescent="0.2">
      <c r="A60" s="729" t="s">
        <v>602</v>
      </c>
      <c r="B60" s="730" t="s">
        <v>1998</v>
      </c>
      <c r="C60" s="731">
        <v>0</v>
      </c>
      <c r="D60" s="731">
        <v>112.37034</v>
      </c>
      <c r="E60" s="731"/>
      <c r="F60" s="731">
        <v>105.80879</v>
      </c>
      <c r="G60" s="731">
        <v>75</v>
      </c>
      <c r="H60" s="731">
        <v>30.808790000000002</v>
      </c>
      <c r="I60" s="732">
        <v>1.4107838666666668</v>
      </c>
      <c r="J60" s="733" t="s">
        <v>1</v>
      </c>
    </row>
    <row r="61" spans="1:10" ht="14.45" customHeight="1" x14ac:dyDescent="0.2">
      <c r="A61" s="729" t="s">
        <v>602</v>
      </c>
      <c r="B61" s="730" t="s">
        <v>1999</v>
      </c>
      <c r="C61" s="731">
        <v>141.59385</v>
      </c>
      <c r="D61" s="731">
        <v>104.64779999999999</v>
      </c>
      <c r="E61" s="731"/>
      <c r="F61" s="731">
        <v>123.18886999999998</v>
      </c>
      <c r="G61" s="731">
        <v>132</v>
      </c>
      <c r="H61" s="731">
        <v>-8.8111300000000199</v>
      </c>
      <c r="I61" s="732">
        <v>0.93324901515151504</v>
      </c>
      <c r="J61" s="733" t="s">
        <v>1</v>
      </c>
    </row>
    <row r="62" spans="1:10" ht="14.45" customHeight="1" x14ac:dyDescent="0.2">
      <c r="A62" s="729" t="s">
        <v>602</v>
      </c>
      <c r="B62" s="730" t="s">
        <v>2000</v>
      </c>
      <c r="C62" s="731">
        <v>177.23717000000005</v>
      </c>
      <c r="D62" s="731">
        <v>145.38541999999998</v>
      </c>
      <c r="E62" s="731"/>
      <c r="F62" s="731">
        <v>148.42770999999996</v>
      </c>
      <c r="G62" s="731">
        <v>139</v>
      </c>
      <c r="H62" s="731">
        <v>9.4277099999999621</v>
      </c>
      <c r="I62" s="732">
        <v>1.0678252517985609</v>
      </c>
      <c r="J62" s="733" t="s">
        <v>1</v>
      </c>
    </row>
    <row r="63" spans="1:10" ht="14.45" customHeight="1" x14ac:dyDescent="0.2">
      <c r="A63" s="729" t="s">
        <v>602</v>
      </c>
      <c r="B63" s="730" t="s">
        <v>2002</v>
      </c>
      <c r="C63" s="731">
        <v>0</v>
      </c>
      <c r="D63" s="731">
        <v>9.3149999999999995</v>
      </c>
      <c r="E63" s="731"/>
      <c r="F63" s="731">
        <v>0</v>
      </c>
      <c r="G63" s="731">
        <v>0</v>
      </c>
      <c r="H63" s="731">
        <v>0</v>
      </c>
      <c r="I63" s="732" t="s">
        <v>579</v>
      </c>
      <c r="J63" s="733" t="s">
        <v>1</v>
      </c>
    </row>
    <row r="64" spans="1:10" ht="14.45" customHeight="1" x14ac:dyDescent="0.2">
      <c r="A64" s="729" t="s">
        <v>602</v>
      </c>
      <c r="B64" s="730" t="s">
        <v>604</v>
      </c>
      <c r="C64" s="731">
        <v>1244.953</v>
      </c>
      <c r="D64" s="731">
        <v>1296.06493</v>
      </c>
      <c r="E64" s="731"/>
      <c r="F64" s="731">
        <v>1463.5047499999998</v>
      </c>
      <c r="G64" s="731">
        <v>1282</v>
      </c>
      <c r="H64" s="731">
        <v>181.50474999999983</v>
      </c>
      <c r="I64" s="732">
        <v>1.1415793681747268</v>
      </c>
      <c r="J64" s="733" t="s">
        <v>594</v>
      </c>
    </row>
    <row r="65" spans="1:10" ht="14.45" customHeight="1" x14ac:dyDescent="0.2">
      <c r="A65" s="729" t="s">
        <v>579</v>
      </c>
      <c r="B65" s="730" t="s">
        <v>579</v>
      </c>
      <c r="C65" s="731" t="s">
        <v>579</v>
      </c>
      <c r="D65" s="731" t="s">
        <v>579</v>
      </c>
      <c r="E65" s="731"/>
      <c r="F65" s="731" t="s">
        <v>579</v>
      </c>
      <c r="G65" s="731" t="s">
        <v>579</v>
      </c>
      <c r="H65" s="731" t="s">
        <v>579</v>
      </c>
      <c r="I65" s="732" t="s">
        <v>579</v>
      </c>
      <c r="J65" s="733" t="s">
        <v>595</v>
      </c>
    </row>
    <row r="66" spans="1:10" ht="14.45" customHeight="1" x14ac:dyDescent="0.2">
      <c r="A66" s="729" t="s">
        <v>605</v>
      </c>
      <c r="B66" s="730" t="s">
        <v>606</v>
      </c>
      <c r="C66" s="731" t="s">
        <v>579</v>
      </c>
      <c r="D66" s="731" t="s">
        <v>579</v>
      </c>
      <c r="E66" s="731"/>
      <c r="F66" s="731" t="s">
        <v>579</v>
      </c>
      <c r="G66" s="731" t="s">
        <v>579</v>
      </c>
      <c r="H66" s="731" t="s">
        <v>579</v>
      </c>
      <c r="I66" s="732" t="s">
        <v>579</v>
      </c>
      <c r="J66" s="733" t="s">
        <v>0</v>
      </c>
    </row>
    <row r="67" spans="1:10" ht="14.45" customHeight="1" x14ac:dyDescent="0.2">
      <c r="A67" s="729" t="s">
        <v>605</v>
      </c>
      <c r="B67" s="730" t="s">
        <v>1986</v>
      </c>
      <c r="C67" s="731">
        <v>6421.4172300000037</v>
      </c>
      <c r="D67" s="731">
        <v>7788.8297700000039</v>
      </c>
      <c r="E67" s="731"/>
      <c r="F67" s="731">
        <v>8487.2977100000062</v>
      </c>
      <c r="G67" s="731">
        <v>9000</v>
      </c>
      <c r="H67" s="731">
        <v>-512.70228999999381</v>
      </c>
      <c r="I67" s="732">
        <v>0.94303307888888954</v>
      </c>
      <c r="J67" s="733" t="s">
        <v>1</v>
      </c>
    </row>
    <row r="68" spans="1:10" ht="14.45" customHeight="1" x14ac:dyDescent="0.2">
      <c r="A68" s="729" t="s">
        <v>605</v>
      </c>
      <c r="B68" s="730" t="s">
        <v>1987</v>
      </c>
      <c r="C68" s="731">
        <v>3297.6847399999997</v>
      </c>
      <c r="D68" s="731">
        <v>4036.1068499999997</v>
      </c>
      <c r="E68" s="731"/>
      <c r="F68" s="731">
        <v>2674.0323299999995</v>
      </c>
      <c r="G68" s="731">
        <v>4000</v>
      </c>
      <c r="H68" s="731">
        <v>-1325.9676700000005</v>
      </c>
      <c r="I68" s="732">
        <v>0.66850808249999993</v>
      </c>
      <c r="J68" s="733" t="s">
        <v>1</v>
      </c>
    </row>
    <row r="69" spans="1:10" ht="14.45" customHeight="1" x14ac:dyDescent="0.2">
      <c r="A69" s="729" t="s">
        <v>605</v>
      </c>
      <c r="B69" s="730" t="s">
        <v>1988</v>
      </c>
      <c r="C69" s="731">
        <v>10909.316779999999</v>
      </c>
      <c r="D69" s="731">
        <v>14570.334000000003</v>
      </c>
      <c r="E69" s="731"/>
      <c r="F69" s="731">
        <v>11557.12018</v>
      </c>
      <c r="G69" s="731">
        <v>12500</v>
      </c>
      <c r="H69" s="731">
        <v>-942.87982000000011</v>
      </c>
      <c r="I69" s="732">
        <v>0.92456961439999996</v>
      </c>
      <c r="J69" s="733" t="s">
        <v>1</v>
      </c>
    </row>
    <row r="70" spans="1:10" ht="14.45" customHeight="1" x14ac:dyDescent="0.2">
      <c r="A70" s="729" t="s">
        <v>605</v>
      </c>
      <c r="B70" s="730" t="s">
        <v>1989</v>
      </c>
      <c r="C70" s="731">
        <v>928.10978999999998</v>
      </c>
      <c r="D70" s="731">
        <v>2081.3312100000007</v>
      </c>
      <c r="E70" s="731"/>
      <c r="F70" s="731">
        <v>1275.3819899999999</v>
      </c>
      <c r="G70" s="731">
        <v>1905</v>
      </c>
      <c r="H70" s="731">
        <v>-629.61801000000014</v>
      </c>
      <c r="I70" s="732">
        <v>0.66949185826771651</v>
      </c>
      <c r="J70" s="733" t="s">
        <v>1</v>
      </c>
    </row>
    <row r="71" spans="1:10" ht="14.45" customHeight="1" x14ac:dyDescent="0.2">
      <c r="A71" s="729" t="s">
        <v>605</v>
      </c>
      <c r="B71" s="730" t="s">
        <v>1992</v>
      </c>
      <c r="C71" s="731">
        <v>407.4651199999999</v>
      </c>
      <c r="D71" s="731">
        <v>594.09576000000004</v>
      </c>
      <c r="E71" s="731"/>
      <c r="F71" s="731">
        <v>567.21497999999997</v>
      </c>
      <c r="G71" s="731">
        <v>568</v>
      </c>
      <c r="H71" s="731">
        <v>-0.78502000000003136</v>
      </c>
      <c r="I71" s="732">
        <v>0.9986179225352112</v>
      </c>
      <c r="J71" s="733" t="s">
        <v>1</v>
      </c>
    </row>
    <row r="72" spans="1:10" ht="14.45" customHeight="1" x14ac:dyDescent="0.2">
      <c r="A72" s="729" t="s">
        <v>605</v>
      </c>
      <c r="B72" s="730" t="s">
        <v>1993</v>
      </c>
      <c r="C72" s="731">
        <v>1037.8814799999998</v>
      </c>
      <c r="D72" s="731">
        <v>1818.34097</v>
      </c>
      <c r="E72" s="731"/>
      <c r="F72" s="731">
        <v>1927.2343199999989</v>
      </c>
      <c r="G72" s="731">
        <v>1631</v>
      </c>
      <c r="H72" s="731">
        <v>296.23431999999889</v>
      </c>
      <c r="I72" s="732">
        <v>1.1816274187614952</v>
      </c>
      <c r="J72" s="733" t="s">
        <v>1</v>
      </c>
    </row>
    <row r="73" spans="1:10" ht="14.45" customHeight="1" x14ac:dyDescent="0.2">
      <c r="A73" s="729" t="s">
        <v>605</v>
      </c>
      <c r="B73" s="730" t="s">
        <v>1995</v>
      </c>
      <c r="C73" s="731">
        <v>360.00758000000002</v>
      </c>
      <c r="D73" s="731">
        <v>386.39527000000004</v>
      </c>
      <c r="E73" s="731"/>
      <c r="F73" s="731">
        <v>425.00220000000007</v>
      </c>
      <c r="G73" s="731">
        <v>385</v>
      </c>
      <c r="H73" s="731">
        <v>40.002200000000073</v>
      </c>
      <c r="I73" s="732">
        <v>1.1039018181818183</v>
      </c>
      <c r="J73" s="733" t="s">
        <v>1</v>
      </c>
    </row>
    <row r="74" spans="1:10" ht="14.45" customHeight="1" x14ac:dyDescent="0.2">
      <c r="A74" s="729" t="s">
        <v>605</v>
      </c>
      <c r="B74" s="730" t="s">
        <v>1996</v>
      </c>
      <c r="C74" s="731">
        <v>25.419340000000002</v>
      </c>
      <c r="D74" s="731">
        <v>28.020580000000002</v>
      </c>
      <c r="E74" s="731"/>
      <c r="F74" s="731">
        <v>29.16742</v>
      </c>
      <c r="G74" s="731">
        <v>43</v>
      </c>
      <c r="H74" s="731">
        <v>-13.83258</v>
      </c>
      <c r="I74" s="732">
        <v>0.67831209302325579</v>
      </c>
      <c r="J74" s="733" t="s">
        <v>1</v>
      </c>
    </row>
    <row r="75" spans="1:10" ht="14.45" customHeight="1" x14ac:dyDescent="0.2">
      <c r="A75" s="729" t="s">
        <v>605</v>
      </c>
      <c r="B75" s="730" t="s">
        <v>1997</v>
      </c>
      <c r="C75" s="731">
        <v>87.778289999999998</v>
      </c>
      <c r="D75" s="731">
        <v>118.65860000000001</v>
      </c>
      <c r="E75" s="731"/>
      <c r="F75" s="731">
        <v>87.665650000000014</v>
      </c>
      <c r="G75" s="731">
        <v>141</v>
      </c>
      <c r="H75" s="731">
        <v>-53.334349999999986</v>
      </c>
      <c r="I75" s="732">
        <v>0.62174219858156043</v>
      </c>
      <c r="J75" s="733" t="s">
        <v>1</v>
      </c>
    </row>
    <row r="76" spans="1:10" ht="14.45" customHeight="1" x14ac:dyDescent="0.2">
      <c r="A76" s="729" t="s">
        <v>605</v>
      </c>
      <c r="B76" s="730" t="s">
        <v>1999</v>
      </c>
      <c r="C76" s="731">
        <v>988.80724999999995</v>
      </c>
      <c r="D76" s="731">
        <v>203.42789999999999</v>
      </c>
      <c r="E76" s="731"/>
      <c r="F76" s="731">
        <v>286.10231999999996</v>
      </c>
      <c r="G76" s="731">
        <v>243</v>
      </c>
      <c r="H76" s="731">
        <v>43.102319999999963</v>
      </c>
      <c r="I76" s="732">
        <v>1.1773758024691356</v>
      </c>
      <c r="J76" s="733" t="s">
        <v>1</v>
      </c>
    </row>
    <row r="77" spans="1:10" ht="14.45" customHeight="1" x14ac:dyDescent="0.2">
      <c r="A77" s="729" t="s">
        <v>605</v>
      </c>
      <c r="B77" s="730" t="s">
        <v>2000</v>
      </c>
      <c r="C77" s="731">
        <v>0.67759999999999998</v>
      </c>
      <c r="D77" s="731">
        <v>0</v>
      </c>
      <c r="E77" s="731"/>
      <c r="F77" s="731">
        <v>1.3552</v>
      </c>
      <c r="G77" s="731">
        <v>1</v>
      </c>
      <c r="H77" s="731">
        <v>0.35519999999999996</v>
      </c>
      <c r="I77" s="732">
        <v>1.3552</v>
      </c>
      <c r="J77" s="733" t="s">
        <v>1</v>
      </c>
    </row>
    <row r="78" spans="1:10" ht="14.45" customHeight="1" x14ac:dyDescent="0.2">
      <c r="A78" s="729" t="s">
        <v>605</v>
      </c>
      <c r="B78" s="730" t="s">
        <v>2001</v>
      </c>
      <c r="C78" s="731">
        <v>7.2550400000000002</v>
      </c>
      <c r="D78" s="731">
        <v>0</v>
      </c>
      <c r="E78" s="731"/>
      <c r="F78" s="731">
        <v>135.70094</v>
      </c>
      <c r="G78" s="731">
        <v>0</v>
      </c>
      <c r="H78" s="731">
        <v>135.70094</v>
      </c>
      <c r="I78" s="732" t="s">
        <v>579</v>
      </c>
      <c r="J78" s="733" t="s">
        <v>1</v>
      </c>
    </row>
    <row r="79" spans="1:10" ht="14.45" customHeight="1" x14ac:dyDescent="0.2">
      <c r="A79" s="729" t="s">
        <v>605</v>
      </c>
      <c r="B79" s="730" t="s">
        <v>607</v>
      </c>
      <c r="C79" s="731">
        <v>24471.820240000005</v>
      </c>
      <c r="D79" s="731">
        <v>31625.540910000007</v>
      </c>
      <c r="E79" s="731"/>
      <c r="F79" s="731">
        <v>27453.27524000001</v>
      </c>
      <c r="G79" s="731">
        <v>30415</v>
      </c>
      <c r="H79" s="731">
        <v>-2961.7247599999901</v>
      </c>
      <c r="I79" s="732">
        <v>0.90262289133651197</v>
      </c>
      <c r="J79" s="733" t="s">
        <v>594</v>
      </c>
    </row>
    <row r="80" spans="1:10" ht="14.45" customHeight="1" x14ac:dyDescent="0.2">
      <c r="A80" s="729" t="s">
        <v>579</v>
      </c>
      <c r="B80" s="730" t="s">
        <v>579</v>
      </c>
      <c r="C80" s="731" t="s">
        <v>579</v>
      </c>
      <c r="D80" s="731" t="s">
        <v>579</v>
      </c>
      <c r="E80" s="731"/>
      <c r="F80" s="731" t="s">
        <v>579</v>
      </c>
      <c r="G80" s="731" t="s">
        <v>579</v>
      </c>
      <c r="H80" s="731" t="s">
        <v>579</v>
      </c>
      <c r="I80" s="732" t="s">
        <v>579</v>
      </c>
      <c r="J80" s="733" t="s">
        <v>595</v>
      </c>
    </row>
    <row r="81" spans="1:10" ht="14.45" customHeight="1" x14ac:dyDescent="0.2">
      <c r="A81" s="729" t="s">
        <v>577</v>
      </c>
      <c r="B81" s="730" t="s">
        <v>589</v>
      </c>
      <c r="C81" s="731">
        <v>25829.610070000002</v>
      </c>
      <c r="D81" s="731">
        <v>33039.73234000001</v>
      </c>
      <c r="E81" s="731"/>
      <c r="F81" s="731">
        <v>29096.677780000005</v>
      </c>
      <c r="G81" s="731">
        <v>31900</v>
      </c>
      <c r="H81" s="731">
        <v>-2803.3222199999946</v>
      </c>
      <c r="I81" s="732">
        <v>0.91212156050156756</v>
      </c>
      <c r="J81" s="733" t="s">
        <v>590</v>
      </c>
    </row>
  </sheetData>
  <mergeCells count="3">
    <mergeCell ref="A1:I1"/>
    <mergeCell ref="F3:I3"/>
    <mergeCell ref="C4:D4"/>
  </mergeCells>
  <conditionalFormatting sqref="F24 F82:F65537">
    <cfRule type="cellIs" dxfId="41" priority="18" stopIfTrue="1" operator="greaterThan">
      <formula>1</formula>
    </cfRule>
  </conditionalFormatting>
  <conditionalFormatting sqref="H5:H23">
    <cfRule type="expression" dxfId="40" priority="14">
      <formula>$H5&gt;0</formula>
    </cfRule>
  </conditionalFormatting>
  <conditionalFormatting sqref="I5:I23">
    <cfRule type="expression" dxfId="39" priority="15">
      <formula>$I5&gt;1</formula>
    </cfRule>
  </conditionalFormatting>
  <conditionalFormatting sqref="B5:B23">
    <cfRule type="expression" dxfId="38" priority="11">
      <formula>OR($J5="NS",$J5="SumaNS",$J5="Účet")</formula>
    </cfRule>
  </conditionalFormatting>
  <conditionalFormatting sqref="F5:I23 B5:D23">
    <cfRule type="expression" dxfId="37" priority="17">
      <formula>AND($J5&lt;&gt;"",$J5&lt;&gt;"mezeraKL")</formula>
    </cfRule>
  </conditionalFormatting>
  <conditionalFormatting sqref="B5:D23 F5:I23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3 F5:I23">
    <cfRule type="expression" dxfId="35" priority="13">
      <formula>OR($J5="SumaNS",$J5="NS")</formula>
    </cfRule>
  </conditionalFormatting>
  <conditionalFormatting sqref="A5:A23">
    <cfRule type="expression" dxfId="34" priority="9">
      <formula>AND($J5&lt;&gt;"mezeraKL",$J5&lt;&gt;"")</formula>
    </cfRule>
  </conditionalFormatting>
  <conditionalFormatting sqref="A5:A23">
    <cfRule type="expression" dxfId="33" priority="10">
      <formula>AND($J5&lt;&gt;"",$J5&lt;&gt;"mezeraKL")</formula>
    </cfRule>
  </conditionalFormatting>
  <conditionalFormatting sqref="H25:H81">
    <cfRule type="expression" dxfId="32" priority="6">
      <formula>$H25&gt;0</formula>
    </cfRule>
  </conditionalFormatting>
  <conditionalFormatting sqref="A25:A81">
    <cfRule type="expression" dxfId="31" priority="5">
      <formula>AND($J25&lt;&gt;"mezeraKL",$J25&lt;&gt;"")</formula>
    </cfRule>
  </conditionalFormatting>
  <conditionalFormatting sqref="I25:I81">
    <cfRule type="expression" dxfId="30" priority="7">
      <formula>$I25&gt;1</formula>
    </cfRule>
  </conditionalFormatting>
  <conditionalFormatting sqref="B25:B81">
    <cfRule type="expression" dxfId="29" priority="4">
      <formula>OR($J25="NS",$J25="SumaNS",$J25="Účet")</formula>
    </cfRule>
  </conditionalFormatting>
  <conditionalFormatting sqref="A25:D81 F25:I81">
    <cfRule type="expression" dxfId="28" priority="8">
      <formula>AND($J25&lt;&gt;"",$J25&lt;&gt;"mezeraKL")</formula>
    </cfRule>
  </conditionalFormatting>
  <conditionalFormatting sqref="B25:D81 F25:I81">
    <cfRule type="expression" dxfId="27" priority="1">
      <formula>OR($J25="KL",$J25="SumaKL")</formula>
    </cfRule>
    <cfRule type="expression" priority="3" stopIfTrue="1">
      <formula>OR($J25="mezeraNS",$J25="mezeraKL")</formula>
    </cfRule>
  </conditionalFormatting>
  <conditionalFormatting sqref="B25:D81 F25:I81">
    <cfRule type="expression" dxfId="26" priority="2">
      <formula>OR($J25="SumaNS",$J25="NS")</formula>
    </cfRule>
  </conditionalFormatting>
  <hyperlinks>
    <hyperlink ref="A2" location="Obsah!A1" display="Zpět na Obsah  KL 01  1.-4.měsíc" xr:uid="{2B304E01-0AE1-4B95-A8F0-E54C39DBD3F9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70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49" t="s">
        <v>3140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5" customHeight="1" thickBot="1" x14ac:dyDescent="0.2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65.833278770941178</v>
      </c>
      <c r="J3" s="203">
        <f>SUBTOTAL(9,J5:J1048576)</f>
        <v>440972</v>
      </c>
      <c r="K3" s="204">
        <f>SUBTOTAL(9,K5:K1048576)</f>
        <v>29030632.606179476</v>
      </c>
    </row>
    <row r="4" spans="1:11" s="330" customFormat="1" ht="14.45" customHeight="1" thickBot="1" x14ac:dyDescent="0.2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5" customHeight="1" x14ac:dyDescent="0.2">
      <c r="A5" s="824" t="s">
        <v>577</v>
      </c>
      <c r="B5" s="825" t="s">
        <v>578</v>
      </c>
      <c r="C5" s="828" t="s">
        <v>591</v>
      </c>
      <c r="D5" s="862" t="s">
        <v>592</v>
      </c>
      <c r="E5" s="828" t="s">
        <v>2003</v>
      </c>
      <c r="F5" s="862" t="s">
        <v>2004</v>
      </c>
      <c r="G5" s="828" t="s">
        <v>2005</v>
      </c>
      <c r="H5" s="828" t="s">
        <v>2006</v>
      </c>
      <c r="I5" s="225">
        <v>6.25</v>
      </c>
      <c r="J5" s="225">
        <v>100</v>
      </c>
      <c r="K5" s="848">
        <v>625</v>
      </c>
    </row>
    <row r="6" spans="1:11" ht="14.45" customHeight="1" x14ac:dyDescent="0.2">
      <c r="A6" s="831" t="s">
        <v>577</v>
      </c>
      <c r="B6" s="832" t="s">
        <v>578</v>
      </c>
      <c r="C6" s="835" t="s">
        <v>591</v>
      </c>
      <c r="D6" s="863" t="s">
        <v>592</v>
      </c>
      <c r="E6" s="835" t="s">
        <v>2003</v>
      </c>
      <c r="F6" s="863" t="s">
        <v>2004</v>
      </c>
      <c r="G6" s="835" t="s">
        <v>2007</v>
      </c>
      <c r="H6" s="835" t="s">
        <v>2008</v>
      </c>
      <c r="I6" s="849">
        <v>1.2885713917868478</v>
      </c>
      <c r="J6" s="849">
        <v>2500</v>
      </c>
      <c r="K6" s="850">
        <v>3222</v>
      </c>
    </row>
    <row r="7" spans="1:11" ht="14.45" customHeight="1" x14ac:dyDescent="0.2">
      <c r="A7" s="831" t="s">
        <v>577</v>
      </c>
      <c r="B7" s="832" t="s">
        <v>578</v>
      </c>
      <c r="C7" s="835" t="s">
        <v>591</v>
      </c>
      <c r="D7" s="863" t="s">
        <v>592</v>
      </c>
      <c r="E7" s="835" t="s">
        <v>2003</v>
      </c>
      <c r="F7" s="863" t="s">
        <v>2004</v>
      </c>
      <c r="G7" s="835" t="s">
        <v>2009</v>
      </c>
      <c r="H7" s="835" t="s">
        <v>2010</v>
      </c>
      <c r="I7" s="849">
        <v>0.43999999761581421</v>
      </c>
      <c r="J7" s="849">
        <v>200</v>
      </c>
      <c r="K7" s="850">
        <v>88</v>
      </c>
    </row>
    <row r="8" spans="1:11" ht="14.45" customHeight="1" x14ac:dyDescent="0.2">
      <c r="A8" s="831" t="s">
        <v>577</v>
      </c>
      <c r="B8" s="832" t="s">
        <v>578</v>
      </c>
      <c r="C8" s="835" t="s">
        <v>591</v>
      </c>
      <c r="D8" s="863" t="s">
        <v>592</v>
      </c>
      <c r="E8" s="835" t="s">
        <v>2003</v>
      </c>
      <c r="F8" s="863" t="s">
        <v>2004</v>
      </c>
      <c r="G8" s="835" t="s">
        <v>2011</v>
      </c>
      <c r="H8" s="835" t="s">
        <v>2012</v>
      </c>
      <c r="I8" s="849">
        <v>111.55000305175781</v>
      </c>
      <c r="J8" s="849">
        <v>3</v>
      </c>
      <c r="K8" s="850">
        <v>334.65000915527344</v>
      </c>
    </row>
    <row r="9" spans="1:11" ht="14.45" customHeight="1" x14ac:dyDescent="0.2">
      <c r="A9" s="831" t="s">
        <v>577</v>
      </c>
      <c r="B9" s="832" t="s">
        <v>578</v>
      </c>
      <c r="C9" s="835" t="s">
        <v>591</v>
      </c>
      <c r="D9" s="863" t="s">
        <v>592</v>
      </c>
      <c r="E9" s="835" t="s">
        <v>2003</v>
      </c>
      <c r="F9" s="863" t="s">
        <v>2004</v>
      </c>
      <c r="G9" s="835" t="s">
        <v>2013</v>
      </c>
      <c r="H9" s="835" t="s">
        <v>2014</v>
      </c>
      <c r="I9" s="849">
        <v>22.149999618530273</v>
      </c>
      <c r="J9" s="849">
        <v>5</v>
      </c>
      <c r="K9" s="850">
        <v>110.75</v>
      </c>
    </row>
    <row r="10" spans="1:11" ht="14.45" customHeight="1" x14ac:dyDescent="0.2">
      <c r="A10" s="831" t="s">
        <v>577</v>
      </c>
      <c r="B10" s="832" t="s">
        <v>578</v>
      </c>
      <c r="C10" s="835" t="s">
        <v>591</v>
      </c>
      <c r="D10" s="863" t="s">
        <v>592</v>
      </c>
      <c r="E10" s="835" t="s">
        <v>2003</v>
      </c>
      <c r="F10" s="863" t="s">
        <v>2004</v>
      </c>
      <c r="G10" s="835" t="s">
        <v>2015</v>
      </c>
      <c r="H10" s="835" t="s">
        <v>2016</v>
      </c>
      <c r="I10" s="849">
        <v>13.039999961853027</v>
      </c>
      <c r="J10" s="849">
        <v>40</v>
      </c>
      <c r="K10" s="850">
        <v>521.6400146484375</v>
      </c>
    </row>
    <row r="11" spans="1:11" ht="14.45" customHeight="1" x14ac:dyDescent="0.2">
      <c r="A11" s="831" t="s">
        <v>577</v>
      </c>
      <c r="B11" s="832" t="s">
        <v>578</v>
      </c>
      <c r="C11" s="835" t="s">
        <v>591</v>
      </c>
      <c r="D11" s="863" t="s">
        <v>592</v>
      </c>
      <c r="E11" s="835" t="s">
        <v>2003</v>
      </c>
      <c r="F11" s="863" t="s">
        <v>2004</v>
      </c>
      <c r="G11" s="835" t="s">
        <v>2017</v>
      </c>
      <c r="H11" s="835" t="s">
        <v>2018</v>
      </c>
      <c r="I11" s="849">
        <v>1.3799999952316284</v>
      </c>
      <c r="J11" s="849">
        <v>450</v>
      </c>
      <c r="K11" s="850">
        <v>621</v>
      </c>
    </row>
    <row r="12" spans="1:11" ht="14.45" customHeight="1" x14ac:dyDescent="0.2">
      <c r="A12" s="831" t="s">
        <v>577</v>
      </c>
      <c r="B12" s="832" t="s">
        <v>578</v>
      </c>
      <c r="C12" s="835" t="s">
        <v>591</v>
      </c>
      <c r="D12" s="863" t="s">
        <v>592</v>
      </c>
      <c r="E12" s="835" t="s">
        <v>2003</v>
      </c>
      <c r="F12" s="863" t="s">
        <v>2004</v>
      </c>
      <c r="G12" s="835" t="s">
        <v>2019</v>
      </c>
      <c r="H12" s="835" t="s">
        <v>2020</v>
      </c>
      <c r="I12" s="849">
        <v>1.5159999847412109</v>
      </c>
      <c r="J12" s="849">
        <v>400</v>
      </c>
      <c r="K12" s="850">
        <v>606.5</v>
      </c>
    </row>
    <row r="13" spans="1:11" ht="14.45" customHeight="1" x14ac:dyDescent="0.2">
      <c r="A13" s="831" t="s">
        <v>577</v>
      </c>
      <c r="B13" s="832" t="s">
        <v>578</v>
      </c>
      <c r="C13" s="835" t="s">
        <v>591</v>
      </c>
      <c r="D13" s="863" t="s">
        <v>592</v>
      </c>
      <c r="E13" s="835" t="s">
        <v>2003</v>
      </c>
      <c r="F13" s="863" t="s">
        <v>2004</v>
      </c>
      <c r="G13" s="835" t="s">
        <v>2021</v>
      </c>
      <c r="H13" s="835" t="s">
        <v>2022</v>
      </c>
      <c r="I13" s="849">
        <v>2.0649999380111694</v>
      </c>
      <c r="J13" s="849">
        <v>650</v>
      </c>
      <c r="K13" s="850">
        <v>1342</v>
      </c>
    </row>
    <row r="14" spans="1:11" ht="14.45" customHeight="1" x14ac:dyDescent="0.2">
      <c r="A14" s="831" t="s">
        <v>577</v>
      </c>
      <c r="B14" s="832" t="s">
        <v>578</v>
      </c>
      <c r="C14" s="835" t="s">
        <v>591</v>
      </c>
      <c r="D14" s="863" t="s">
        <v>592</v>
      </c>
      <c r="E14" s="835" t="s">
        <v>2003</v>
      </c>
      <c r="F14" s="863" t="s">
        <v>2004</v>
      </c>
      <c r="G14" s="835" t="s">
        <v>2023</v>
      </c>
      <c r="H14" s="835" t="s">
        <v>2024</v>
      </c>
      <c r="I14" s="849">
        <v>3.3616665601730347</v>
      </c>
      <c r="J14" s="849">
        <v>600</v>
      </c>
      <c r="K14" s="850">
        <v>2017</v>
      </c>
    </row>
    <row r="15" spans="1:11" ht="14.45" customHeight="1" x14ac:dyDescent="0.2">
      <c r="A15" s="831" t="s">
        <v>577</v>
      </c>
      <c r="B15" s="832" t="s">
        <v>578</v>
      </c>
      <c r="C15" s="835" t="s">
        <v>591</v>
      </c>
      <c r="D15" s="863" t="s">
        <v>592</v>
      </c>
      <c r="E15" s="835" t="s">
        <v>2003</v>
      </c>
      <c r="F15" s="863" t="s">
        <v>2004</v>
      </c>
      <c r="G15" s="835" t="s">
        <v>2025</v>
      </c>
      <c r="H15" s="835" t="s">
        <v>2026</v>
      </c>
      <c r="I15" s="849">
        <v>8.119999885559082</v>
      </c>
      <c r="J15" s="849">
        <v>44</v>
      </c>
      <c r="K15" s="850">
        <v>357.27999877929688</v>
      </c>
    </row>
    <row r="16" spans="1:11" ht="14.45" customHeight="1" x14ac:dyDescent="0.2">
      <c r="A16" s="831" t="s">
        <v>577</v>
      </c>
      <c r="B16" s="832" t="s">
        <v>578</v>
      </c>
      <c r="C16" s="835" t="s">
        <v>591</v>
      </c>
      <c r="D16" s="863" t="s">
        <v>592</v>
      </c>
      <c r="E16" s="835" t="s">
        <v>2003</v>
      </c>
      <c r="F16" s="863" t="s">
        <v>2004</v>
      </c>
      <c r="G16" s="835" t="s">
        <v>2027</v>
      </c>
      <c r="H16" s="835" t="s">
        <v>2028</v>
      </c>
      <c r="I16" s="849">
        <v>8.3940002441406243</v>
      </c>
      <c r="J16" s="849">
        <v>96</v>
      </c>
      <c r="K16" s="850">
        <v>805.68000030517578</v>
      </c>
    </row>
    <row r="17" spans="1:11" ht="14.45" customHeight="1" x14ac:dyDescent="0.2">
      <c r="A17" s="831" t="s">
        <v>577</v>
      </c>
      <c r="B17" s="832" t="s">
        <v>578</v>
      </c>
      <c r="C17" s="835" t="s">
        <v>591</v>
      </c>
      <c r="D17" s="863" t="s">
        <v>592</v>
      </c>
      <c r="E17" s="835" t="s">
        <v>2003</v>
      </c>
      <c r="F17" s="863" t="s">
        <v>2004</v>
      </c>
      <c r="G17" s="835" t="s">
        <v>2029</v>
      </c>
      <c r="H17" s="835" t="s">
        <v>2030</v>
      </c>
      <c r="I17" s="849">
        <v>10.520000457763672</v>
      </c>
      <c r="J17" s="849">
        <v>180</v>
      </c>
      <c r="K17" s="850">
        <v>1893.6000061035156</v>
      </c>
    </row>
    <row r="18" spans="1:11" ht="14.45" customHeight="1" x14ac:dyDescent="0.2">
      <c r="A18" s="831" t="s">
        <v>577</v>
      </c>
      <c r="B18" s="832" t="s">
        <v>578</v>
      </c>
      <c r="C18" s="835" t="s">
        <v>591</v>
      </c>
      <c r="D18" s="863" t="s">
        <v>592</v>
      </c>
      <c r="E18" s="835" t="s">
        <v>2003</v>
      </c>
      <c r="F18" s="863" t="s">
        <v>2004</v>
      </c>
      <c r="G18" s="835" t="s">
        <v>2031</v>
      </c>
      <c r="H18" s="835" t="s">
        <v>2032</v>
      </c>
      <c r="I18" s="849">
        <v>96.210001627604171</v>
      </c>
      <c r="J18" s="849">
        <v>5</v>
      </c>
      <c r="K18" s="850">
        <v>481.010009765625</v>
      </c>
    </row>
    <row r="19" spans="1:11" ht="14.45" customHeight="1" x14ac:dyDescent="0.2">
      <c r="A19" s="831" t="s">
        <v>577</v>
      </c>
      <c r="B19" s="832" t="s">
        <v>578</v>
      </c>
      <c r="C19" s="835" t="s">
        <v>591</v>
      </c>
      <c r="D19" s="863" t="s">
        <v>592</v>
      </c>
      <c r="E19" s="835" t="s">
        <v>2003</v>
      </c>
      <c r="F19" s="863" t="s">
        <v>2004</v>
      </c>
      <c r="G19" s="835" t="s">
        <v>2033</v>
      </c>
      <c r="H19" s="835" t="s">
        <v>2034</v>
      </c>
      <c r="I19" s="849">
        <v>72.220001220703125</v>
      </c>
      <c r="J19" s="849">
        <v>9</v>
      </c>
      <c r="K19" s="850">
        <v>649.98001098632813</v>
      </c>
    </row>
    <row r="20" spans="1:11" ht="14.45" customHeight="1" x14ac:dyDescent="0.2">
      <c r="A20" s="831" t="s">
        <v>577</v>
      </c>
      <c r="B20" s="832" t="s">
        <v>578</v>
      </c>
      <c r="C20" s="835" t="s">
        <v>591</v>
      </c>
      <c r="D20" s="863" t="s">
        <v>592</v>
      </c>
      <c r="E20" s="835" t="s">
        <v>2003</v>
      </c>
      <c r="F20" s="863" t="s">
        <v>2004</v>
      </c>
      <c r="G20" s="835" t="s">
        <v>2035</v>
      </c>
      <c r="H20" s="835" t="s">
        <v>2036</v>
      </c>
      <c r="I20" s="849">
        <v>105.44999694824219</v>
      </c>
      <c r="J20" s="849">
        <v>1</v>
      </c>
      <c r="K20" s="850">
        <v>105.44999694824219</v>
      </c>
    </row>
    <row r="21" spans="1:11" ht="14.45" customHeight="1" x14ac:dyDescent="0.2">
      <c r="A21" s="831" t="s">
        <v>577</v>
      </c>
      <c r="B21" s="832" t="s">
        <v>578</v>
      </c>
      <c r="C21" s="835" t="s">
        <v>591</v>
      </c>
      <c r="D21" s="863" t="s">
        <v>592</v>
      </c>
      <c r="E21" s="835" t="s">
        <v>2003</v>
      </c>
      <c r="F21" s="863" t="s">
        <v>2004</v>
      </c>
      <c r="G21" s="835" t="s">
        <v>2037</v>
      </c>
      <c r="H21" s="835" t="s">
        <v>2038</v>
      </c>
      <c r="I21" s="849">
        <v>112.52999877929688</v>
      </c>
      <c r="J21" s="849">
        <v>3</v>
      </c>
      <c r="K21" s="850">
        <v>337.58999633789063</v>
      </c>
    </row>
    <row r="22" spans="1:11" ht="14.45" customHeight="1" x14ac:dyDescent="0.2">
      <c r="A22" s="831" t="s">
        <v>577</v>
      </c>
      <c r="B22" s="832" t="s">
        <v>578</v>
      </c>
      <c r="C22" s="835" t="s">
        <v>591</v>
      </c>
      <c r="D22" s="863" t="s">
        <v>592</v>
      </c>
      <c r="E22" s="835" t="s">
        <v>2003</v>
      </c>
      <c r="F22" s="863" t="s">
        <v>2004</v>
      </c>
      <c r="G22" s="835" t="s">
        <v>2039</v>
      </c>
      <c r="H22" s="835" t="s">
        <v>2040</v>
      </c>
      <c r="I22" s="849">
        <v>2.7400000095367432</v>
      </c>
      <c r="J22" s="849">
        <v>3</v>
      </c>
      <c r="K22" s="850">
        <v>8.2200002670288086</v>
      </c>
    </row>
    <row r="23" spans="1:11" ht="14.45" customHeight="1" x14ac:dyDescent="0.2">
      <c r="A23" s="831" t="s">
        <v>577</v>
      </c>
      <c r="B23" s="832" t="s">
        <v>578</v>
      </c>
      <c r="C23" s="835" t="s">
        <v>591</v>
      </c>
      <c r="D23" s="863" t="s">
        <v>592</v>
      </c>
      <c r="E23" s="835" t="s">
        <v>2003</v>
      </c>
      <c r="F23" s="863" t="s">
        <v>2004</v>
      </c>
      <c r="G23" s="835" t="s">
        <v>2041</v>
      </c>
      <c r="H23" s="835" t="s">
        <v>2042</v>
      </c>
      <c r="I23" s="849">
        <v>12.029999732971191</v>
      </c>
      <c r="J23" s="849">
        <v>20</v>
      </c>
      <c r="K23" s="850">
        <v>240.60000610351563</v>
      </c>
    </row>
    <row r="24" spans="1:11" ht="14.45" customHeight="1" x14ac:dyDescent="0.2">
      <c r="A24" s="831" t="s">
        <v>577</v>
      </c>
      <c r="B24" s="832" t="s">
        <v>578</v>
      </c>
      <c r="C24" s="835" t="s">
        <v>591</v>
      </c>
      <c r="D24" s="863" t="s">
        <v>592</v>
      </c>
      <c r="E24" s="835" t="s">
        <v>2003</v>
      </c>
      <c r="F24" s="863" t="s">
        <v>2004</v>
      </c>
      <c r="G24" s="835" t="s">
        <v>2043</v>
      </c>
      <c r="H24" s="835" t="s">
        <v>2044</v>
      </c>
      <c r="I24" s="849">
        <v>10.119999885559082</v>
      </c>
      <c r="J24" s="849">
        <v>32</v>
      </c>
      <c r="K24" s="850">
        <v>323.83999061584473</v>
      </c>
    </row>
    <row r="25" spans="1:11" ht="14.45" customHeight="1" x14ac:dyDescent="0.2">
      <c r="A25" s="831" t="s">
        <v>577</v>
      </c>
      <c r="B25" s="832" t="s">
        <v>578</v>
      </c>
      <c r="C25" s="835" t="s">
        <v>591</v>
      </c>
      <c r="D25" s="863" t="s">
        <v>592</v>
      </c>
      <c r="E25" s="835" t="s">
        <v>2003</v>
      </c>
      <c r="F25" s="863" t="s">
        <v>2004</v>
      </c>
      <c r="G25" s="835" t="s">
        <v>2045</v>
      </c>
      <c r="H25" s="835" t="s">
        <v>2046</v>
      </c>
      <c r="I25" s="849">
        <v>0.67000001668930054</v>
      </c>
      <c r="J25" s="849">
        <v>1000</v>
      </c>
      <c r="K25" s="850">
        <v>670</v>
      </c>
    </row>
    <row r="26" spans="1:11" ht="14.45" customHeight="1" x14ac:dyDescent="0.2">
      <c r="A26" s="831" t="s">
        <v>577</v>
      </c>
      <c r="B26" s="832" t="s">
        <v>578</v>
      </c>
      <c r="C26" s="835" t="s">
        <v>591</v>
      </c>
      <c r="D26" s="863" t="s">
        <v>592</v>
      </c>
      <c r="E26" s="835" t="s">
        <v>2003</v>
      </c>
      <c r="F26" s="863" t="s">
        <v>2004</v>
      </c>
      <c r="G26" s="835" t="s">
        <v>2047</v>
      </c>
      <c r="H26" s="835" t="s">
        <v>2048</v>
      </c>
      <c r="I26" s="849">
        <v>30.071666717529297</v>
      </c>
      <c r="J26" s="849">
        <v>21</v>
      </c>
      <c r="K26" s="850">
        <v>631.37999725341797</v>
      </c>
    </row>
    <row r="27" spans="1:11" ht="14.45" customHeight="1" x14ac:dyDescent="0.2">
      <c r="A27" s="831" t="s">
        <v>577</v>
      </c>
      <c r="B27" s="832" t="s">
        <v>578</v>
      </c>
      <c r="C27" s="835" t="s">
        <v>591</v>
      </c>
      <c r="D27" s="863" t="s">
        <v>592</v>
      </c>
      <c r="E27" s="835" t="s">
        <v>2003</v>
      </c>
      <c r="F27" s="863" t="s">
        <v>2004</v>
      </c>
      <c r="G27" s="835" t="s">
        <v>2049</v>
      </c>
      <c r="H27" s="835" t="s">
        <v>2050</v>
      </c>
      <c r="I27" s="849">
        <v>29.879999160766602</v>
      </c>
      <c r="J27" s="849">
        <v>24</v>
      </c>
      <c r="K27" s="850">
        <v>717.1199951171875</v>
      </c>
    </row>
    <row r="28" spans="1:11" ht="14.45" customHeight="1" x14ac:dyDescent="0.2">
      <c r="A28" s="831" t="s">
        <v>577</v>
      </c>
      <c r="B28" s="832" t="s">
        <v>578</v>
      </c>
      <c r="C28" s="835" t="s">
        <v>591</v>
      </c>
      <c r="D28" s="863" t="s">
        <v>592</v>
      </c>
      <c r="E28" s="835" t="s">
        <v>2051</v>
      </c>
      <c r="F28" s="863" t="s">
        <v>2052</v>
      </c>
      <c r="G28" s="835" t="s">
        <v>2053</v>
      </c>
      <c r="H28" s="835" t="s">
        <v>2054</v>
      </c>
      <c r="I28" s="849">
        <v>13.800000190734863</v>
      </c>
      <c r="J28" s="849">
        <v>10</v>
      </c>
      <c r="K28" s="850">
        <v>137.97999572753906</v>
      </c>
    </row>
    <row r="29" spans="1:11" ht="14.45" customHeight="1" x14ac:dyDescent="0.2">
      <c r="A29" s="831" t="s">
        <v>577</v>
      </c>
      <c r="B29" s="832" t="s">
        <v>578</v>
      </c>
      <c r="C29" s="835" t="s">
        <v>591</v>
      </c>
      <c r="D29" s="863" t="s">
        <v>592</v>
      </c>
      <c r="E29" s="835" t="s">
        <v>2051</v>
      </c>
      <c r="F29" s="863" t="s">
        <v>2052</v>
      </c>
      <c r="G29" s="835" t="s">
        <v>2055</v>
      </c>
      <c r="H29" s="835" t="s">
        <v>2056</v>
      </c>
      <c r="I29" s="849">
        <v>1.333333303531011E-2</v>
      </c>
      <c r="J29" s="849">
        <v>250</v>
      </c>
      <c r="K29" s="850">
        <v>3.5</v>
      </c>
    </row>
    <row r="30" spans="1:11" ht="14.45" customHeight="1" x14ac:dyDescent="0.2">
      <c r="A30" s="831" t="s">
        <v>577</v>
      </c>
      <c r="B30" s="832" t="s">
        <v>578</v>
      </c>
      <c r="C30" s="835" t="s">
        <v>591</v>
      </c>
      <c r="D30" s="863" t="s">
        <v>592</v>
      </c>
      <c r="E30" s="835" t="s">
        <v>2051</v>
      </c>
      <c r="F30" s="863" t="s">
        <v>2052</v>
      </c>
      <c r="G30" s="835" t="s">
        <v>2057</v>
      </c>
      <c r="H30" s="835" t="s">
        <v>2058</v>
      </c>
      <c r="I30" s="849">
        <v>6.0500001907348633</v>
      </c>
      <c r="J30" s="849">
        <v>50</v>
      </c>
      <c r="K30" s="850">
        <v>302.5</v>
      </c>
    </row>
    <row r="31" spans="1:11" ht="14.45" customHeight="1" x14ac:dyDescent="0.2">
      <c r="A31" s="831" t="s">
        <v>577</v>
      </c>
      <c r="B31" s="832" t="s">
        <v>578</v>
      </c>
      <c r="C31" s="835" t="s">
        <v>591</v>
      </c>
      <c r="D31" s="863" t="s">
        <v>592</v>
      </c>
      <c r="E31" s="835" t="s">
        <v>2051</v>
      </c>
      <c r="F31" s="863" t="s">
        <v>2052</v>
      </c>
      <c r="G31" s="835" t="s">
        <v>2059</v>
      </c>
      <c r="H31" s="835" t="s">
        <v>2060</v>
      </c>
      <c r="I31" s="849">
        <v>3.4166667461395264</v>
      </c>
      <c r="J31" s="849">
        <v>440</v>
      </c>
      <c r="K31" s="850">
        <v>1502.6000061035156</v>
      </c>
    </row>
    <row r="32" spans="1:11" ht="14.45" customHeight="1" x14ac:dyDescent="0.2">
      <c r="A32" s="831" t="s">
        <v>577</v>
      </c>
      <c r="B32" s="832" t="s">
        <v>578</v>
      </c>
      <c r="C32" s="835" t="s">
        <v>591</v>
      </c>
      <c r="D32" s="863" t="s">
        <v>592</v>
      </c>
      <c r="E32" s="835" t="s">
        <v>2051</v>
      </c>
      <c r="F32" s="863" t="s">
        <v>2052</v>
      </c>
      <c r="G32" s="835" t="s">
        <v>2061</v>
      </c>
      <c r="H32" s="835" t="s">
        <v>2062</v>
      </c>
      <c r="I32" s="849">
        <v>17.979999542236328</v>
      </c>
      <c r="J32" s="849">
        <v>400</v>
      </c>
      <c r="K32" s="850">
        <v>7192</v>
      </c>
    </row>
    <row r="33" spans="1:11" ht="14.45" customHeight="1" x14ac:dyDescent="0.2">
      <c r="A33" s="831" t="s">
        <v>577</v>
      </c>
      <c r="B33" s="832" t="s">
        <v>578</v>
      </c>
      <c r="C33" s="835" t="s">
        <v>591</v>
      </c>
      <c r="D33" s="863" t="s">
        <v>592</v>
      </c>
      <c r="E33" s="835" t="s">
        <v>2051</v>
      </c>
      <c r="F33" s="863" t="s">
        <v>2052</v>
      </c>
      <c r="G33" s="835" t="s">
        <v>2063</v>
      </c>
      <c r="H33" s="835" t="s">
        <v>2064</v>
      </c>
      <c r="I33" s="849">
        <v>17.979999542236328</v>
      </c>
      <c r="J33" s="849">
        <v>50</v>
      </c>
      <c r="K33" s="850">
        <v>899</v>
      </c>
    </row>
    <row r="34" spans="1:11" ht="14.45" customHeight="1" x14ac:dyDescent="0.2">
      <c r="A34" s="831" t="s">
        <v>577</v>
      </c>
      <c r="B34" s="832" t="s">
        <v>578</v>
      </c>
      <c r="C34" s="835" t="s">
        <v>591</v>
      </c>
      <c r="D34" s="863" t="s">
        <v>592</v>
      </c>
      <c r="E34" s="835" t="s">
        <v>2051</v>
      </c>
      <c r="F34" s="863" t="s">
        <v>2052</v>
      </c>
      <c r="G34" s="835" t="s">
        <v>2065</v>
      </c>
      <c r="H34" s="835" t="s">
        <v>2066</v>
      </c>
      <c r="I34" s="849">
        <v>13.199999809265137</v>
      </c>
      <c r="J34" s="849">
        <v>150</v>
      </c>
      <c r="K34" s="850">
        <v>1980</v>
      </c>
    </row>
    <row r="35" spans="1:11" ht="14.45" customHeight="1" x14ac:dyDescent="0.2">
      <c r="A35" s="831" t="s">
        <v>577</v>
      </c>
      <c r="B35" s="832" t="s">
        <v>578</v>
      </c>
      <c r="C35" s="835" t="s">
        <v>591</v>
      </c>
      <c r="D35" s="863" t="s">
        <v>592</v>
      </c>
      <c r="E35" s="835" t="s">
        <v>2051</v>
      </c>
      <c r="F35" s="863" t="s">
        <v>2052</v>
      </c>
      <c r="G35" s="835" t="s">
        <v>2067</v>
      </c>
      <c r="H35" s="835" t="s">
        <v>2068</v>
      </c>
      <c r="I35" s="849">
        <v>13.203333218892416</v>
      </c>
      <c r="J35" s="849">
        <v>50</v>
      </c>
      <c r="K35" s="850">
        <v>660.29998779296875</v>
      </c>
    </row>
    <row r="36" spans="1:11" ht="14.45" customHeight="1" x14ac:dyDescent="0.2">
      <c r="A36" s="831" t="s">
        <v>577</v>
      </c>
      <c r="B36" s="832" t="s">
        <v>578</v>
      </c>
      <c r="C36" s="835" t="s">
        <v>591</v>
      </c>
      <c r="D36" s="863" t="s">
        <v>592</v>
      </c>
      <c r="E36" s="835" t="s">
        <v>2051</v>
      </c>
      <c r="F36" s="863" t="s">
        <v>2052</v>
      </c>
      <c r="G36" s="835" t="s">
        <v>2069</v>
      </c>
      <c r="H36" s="835" t="s">
        <v>2070</v>
      </c>
      <c r="I36" s="849">
        <v>22.989999771118164</v>
      </c>
      <c r="J36" s="849">
        <v>40</v>
      </c>
      <c r="K36" s="850">
        <v>919.5999755859375</v>
      </c>
    </row>
    <row r="37" spans="1:11" ht="14.45" customHeight="1" x14ac:dyDescent="0.2">
      <c r="A37" s="831" t="s">
        <v>577</v>
      </c>
      <c r="B37" s="832" t="s">
        <v>578</v>
      </c>
      <c r="C37" s="835" t="s">
        <v>591</v>
      </c>
      <c r="D37" s="863" t="s">
        <v>592</v>
      </c>
      <c r="E37" s="835" t="s">
        <v>2051</v>
      </c>
      <c r="F37" s="863" t="s">
        <v>2052</v>
      </c>
      <c r="G37" s="835" t="s">
        <v>2071</v>
      </c>
      <c r="H37" s="835" t="s">
        <v>2072</v>
      </c>
      <c r="I37" s="849">
        <v>8.509999847412109</v>
      </c>
      <c r="J37" s="849">
        <v>200</v>
      </c>
      <c r="K37" s="850">
        <v>1676.9000091552734</v>
      </c>
    </row>
    <row r="38" spans="1:11" ht="14.45" customHeight="1" x14ac:dyDescent="0.2">
      <c r="A38" s="831" t="s">
        <v>577</v>
      </c>
      <c r="B38" s="832" t="s">
        <v>578</v>
      </c>
      <c r="C38" s="835" t="s">
        <v>591</v>
      </c>
      <c r="D38" s="863" t="s">
        <v>592</v>
      </c>
      <c r="E38" s="835" t="s">
        <v>2051</v>
      </c>
      <c r="F38" s="863" t="s">
        <v>2052</v>
      </c>
      <c r="G38" s="835" t="s">
        <v>2073</v>
      </c>
      <c r="H38" s="835" t="s">
        <v>2074</v>
      </c>
      <c r="I38" s="849">
        <v>1.8700000047683716</v>
      </c>
      <c r="J38" s="849">
        <v>300</v>
      </c>
      <c r="K38" s="850">
        <v>561.5</v>
      </c>
    </row>
    <row r="39" spans="1:11" ht="14.45" customHeight="1" x14ac:dyDescent="0.2">
      <c r="A39" s="831" t="s">
        <v>577</v>
      </c>
      <c r="B39" s="832" t="s">
        <v>578</v>
      </c>
      <c r="C39" s="835" t="s">
        <v>591</v>
      </c>
      <c r="D39" s="863" t="s">
        <v>592</v>
      </c>
      <c r="E39" s="835" t="s">
        <v>2051</v>
      </c>
      <c r="F39" s="863" t="s">
        <v>2052</v>
      </c>
      <c r="G39" s="835" t="s">
        <v>2075</v>
      </c>
      <c r="H39" s="835" t="s">
        <v>2076</v>
      </c>
      <c r="I39" s="849">
        <v>592.30999755859375</v>
      </c>
      <c r="J39" s="849">
        <v>2</v>
      </c>
      <c r="K39" s="850">
        <v>1184.6199951171875</v>
      </c>
    </row>
    <row r="40" spans="1:11" ht="14.45" customHeight="1" x14ac:dyDescent="0.2">
      <c r="A40" s="831" t="s">
        <v>577</v>
      </c>
      <c r="B40" s="832" t="s">
        <v>578</v>
      </c>
      <c r="C40" s="835" t="s">
        <v>591</v>
      </c>
      <c r="D40" s="863" t="s">
        <v>592</v>
      </c>
      <c r="E40" s="835" t="s">
        <v>2051</v>
      </c>
      <c r="F40" s="863" t="s">
        <v>2052</v>
      </c>
      <c r="G40" s="835" t="s">
        <v>2077</v>
      </c>
      <c r="H40" s="835" t="s">
        <v>2078</v>
      </c>
      <c r="I40" s="849">
        <v>517.8800048828125</v>
      </c>
      <c r="J40" s="849">
        <v>1</v>
      </c>
      <c r="K40" s="850">
        <v>517.8800048828125</v>
      </c>
    </row>
    <row r="41" spans="1:11" ht="14.45" customHeight="1" x14ac:dyDescent="0.2">
      <c r="A41" s="831" t="s">
        <v>577</v>
      </c>
      <c r="B41" s="832" t="s">
        <v>578</v>
      </c>
      <c r="C41" s="835" t="s">
        <v>591</v>
      </c>
      <c r="D41" s="863" t="s">
        <v>592</v>
      </c>
      <c r="E41" s="835" t="s">
        <v>2051</v>
      </c>
      <c r="F41" s="863" t="s">
        <v>2052</v>
      </c>
      <c r="G41" s="835" t="s">
        <v>2079</v>
      </c>
      <c r="H41" s="835" t="s">
        <v>2080</v>
      </c>
      <c r="I41" s="849">
        <v>11.738333066304525</v>
      </c>
      <c r="J41" s="849">
        <v>45</v>
      </c>
      <c r="K41" s="850">
        <v>528.25000762939453</v>
      </c>
    </row>
    <row r="42" spans="1:11" ht="14.45" customHeight="1" x14ac:dyDescent="0.2">
      <c r="A42" s="831" t="s">
        <v>577</v>
      </c>
      <c r="B42" s="832" t="s">
        <v>578</v>
      </c>
      <c r="C42" s="835" t="s">
        <v>591</v>
      </c>
      <c r="D42" s="863" t="s">
        <v>592</v>
      </c>
      <c r="E42" s="835" t="s">
        <v>2051</v>
      </c>
      <c r="F42" s="863" t="s">
        <v>2052</v>
      </c>
      <c r="G42" s="835" t="s">
        <v>2081</v>
      </c>
      <c r="H42" s="835" t="s">
        <v>2082</v>
      </c>
      <c r="I42" s="849">
        <v>13.310000419616699</v>
      </c>
      <c r="J42" s="849">
        <v>8</v>
      </c>
      <c r="K42" s="850">
        <v>106.48000335693359</v>
      </c>
    </row>
    <row r="43" spans="1:11" ht="14.45" customHeight="1" x14ac:dyDescent="0.2">
      <c r="A43" s="831" t="s">
        <v>577</v>
      </c>
      <c r="B43" s="832" t="s">
        <v>578</v>
      </c>
      <c r="C43" s="835" t="s">
        <v>591</v>
      </c>
      <c r="D43" s="863" t="s">
        <v>592</v>
      </c>
      <c r="E43" s="835" t="s">
        <v>2051</v>
      </c>
      <c r="F43" s="863" t="s">
        <v>2052</v>
      </c>
      <c r="G43" s="835" t="s">
        <v>2083</v>
      </c>
      <c r="H43" s="835" t="s">
        <v>2084</v>
      </c>
      <c r="I43" s="849">
        <v>2.2899999618530273</v>
      </c>
      <c r="J43" s="849">
        <v>50</v>
      </c>
      <c r="K43" s="850">
        <v>114.5</v>
      </c>
    </row>
    <row r="44" spans="1:11" ht="14.45" customHeight="1" x14ac:dyDescent="0.2">
      <c r="A44" s="831" t="s">
        <v>577</v>
      </c>
      <c r="B44" s="832" t="s">
        <v>578</v>
      </c>
      <c r="C44" s="835" t="s">
        <v>591</v>
      </c>
      <c r="D44" s="863" t="s">
        <v>592</v>
      </c>
      <c r="E44" s="835" t="s">
        <v>2051</v>
      </c>
      <c r="F44" s="863" t="s">
        <v>2052</v>
      </c>
      <c r="G44" s="835" t="s">
        <v>2085</v>
      </c>
      <c r="H44" s="835" t="s">
        <v>2086</v>
      </c>
      <c r="I44" s="849">
        <v>214.00999450683594</v>
      </c>
      <c r="J44" s="849">
        <v>3</v>
      </c>
      <c r="K44" s="850">
        <v>642.030029296875</v>
      </c>
    </row>
    <row r="45" spans="1:11" ht="14.45" customHeight="1" x14ac:dyDescent="0.2">
      <c r="A45" s="831" t="s">
        <v>577</v>
      </c>
      <c r="B45" s="832" t="s">
        <v>578</v>
      </c>
      <c r="C45" s="835" t="s">
        <v>591</v>
      </c>
      <c r="D45" s="863" t="s">
        <v>592</v>
      </c>
      <c r="E45" s="835" t="s">
        <v>2051</v>
      </c>
      <c r="F45" s="863" t="s">
        <v>2052</v>
      </c>
      <c r="G45" s="835" t="s">
        <v>2087</v>
      </c>
      <c r="H45" s="835" t="s">
        <v>2088</v>
      </c>
      <c r="I45" s="849">
        <v>399.6199951171875</v>
      </c>
      <c r="J45" s="849">
        <v>1</v>
      </c>
      <c r="K45" s="850">
        <v>399.6199951171875</v>
      </c>
    </row>
    <row r="46" spans="1:11" ht="14.45" customHeight="1" x14ac:dyDescent="0.2">
      <c r="A46" s="831" t="s">
        <v>577</v>
      </c>
      <c r="B46" s="832" t="s">
        <v>578</v>
      </c>
      <c r="C46" s="835" t="s">
        <v>591</v>
      </c>
      <c r="D46" s="863" t="s">
        <v>592</v>
      </c>
      <c r="E46" s="835" t="s">
        <v>2051</v>
      </c>
      <c r="F46" s="863" t="s">
        <v>2052</v>
      </c>
      <c r="G46" s="835" t="s">
        <v>2089</v>
      </c>
      <c r="H46" s="835" t="s">
        <v>2090</v>
      </c>
      <c r="I46" s="849">
        <v>148.22999572753906</v>
      </c>
      <c r="J46" s="849">
        <v>3</v>
      </c>
      <c r="K46" s="850">
        <v>444.69000244140625</v>
      </c>
    </row>
    <row r="47" spans="1:11" ht="14.45" customHeight="1" x14ac:dyDescent="0.2">
      <c r="A47" s="831" t="s">
        <v>577</v>
      </c>
      <c r="B47" s="832" t="s">
        <v>578</v>
      </c>
      <c r="C47" s="835" t="s">
        <v>591</v>
      </c>
      <c r="D47" s="863" t="s">
        <v>592</v>
      </c>
      <c r="E47" s="835" t="s">
        <v>2051</v>
      </c>
      <c r="F47" s="863" t="s">
        <v>2052</v>
      </c>
      <c r="G47" s="835" t="s">
        <v>2091</v>
      </c>
      <c r="H47" s="835" t="s">
        <v>2092</v>
      </c>
      <c r="I47" s="849">
        <v>1289.8599853515625</v>
      </c>
      <c r="J47" s="849">
        <v>1</v>
      </c>
      <c r="K47" s="850">
        <v>1289.8599853515625</v>
      </c>
    </row>
    <row r="48" spans="1:11" ht="14.45" customHeight="1" x14ac:dyDescent="0.2">
      <c r="A48" s="831" t="s">
        <v>577</v>
      </c>
      <c r="B48" s="832" t="s">
        <v>578</v>
      </c>
      <c r="C48" s="835" t="s">
        <v>591</v>
      </c>
      <c r="D48" s="863" t="s">
        <v>592</v>
      </c>
      <c r="E48" s="835" t="s">
        <v>2051</v>
      </c>
      <c r="F48" s="863" t="s">
        <v>2052</v>
      </c>
      <c r="G48" s="835" t="s">
        <v>2093</v>
      </c>
      <c r="H48" s="835" t="s">
        <v>2094</v>
      </c>
      <c r="I48" s="849">
        <v>9.1999998092651367</v>
      </c>
      <c r="J48" s="849">
        <v>250</v>
      </c>
      <c r="K48" s="850">
        <v>2300</v>
      </c>
    </row>
    <row r="49" spans="1:11" ht="14.45" customHeight="1" x14ac:dyDescent="0.2">
      <c r="A49" s="831" t="s">
        <v>577</v>
      </c>
      <c r="B49" s="832" t="s">
        <v>578</v>
      </c>
      <c r="C49" s="835" t="s">
        <v>591</v>
      </c>
      <c r="D49" s="863" t="s">
        <v>592</v>
      </c>
      <c r="E49" s="835" t="s">
        <v>2051</v>
      </c>
      <c r="F49" s="863" t="s">
        <v>2052</v>
      </c>
      <c r="G49" s="835" t="s">
        <v>2093</v>
      </c>
      <c r="H49" s="835" t="s">
        <v>2095</v>
      </c>
      <c r="I49" s="849">
        <v>9.1999998092651367</v>
      </c>
      <c r="J49" s="849">
        <v>50</v>
      </c>
      <c r="K49" s="850">
        <v>460</v>
      </c>
    </row>
    <row r="50" spans="1:11" ht="14.45" customHeight="1" x14ac:dyDescent="0.2">
      <c r="A50" s="831" t="s">
        <v>577</v>
      </c>
      <c r="B50" s="832" t="s">
        <v>578</v>
      </c>
      <c r="C50" s="835" t="s">
        <v>591</v>
      </c>
      <c r="D50" s="863" t="s">
        <v>592</v>
      </c>
      <c r="E50" s="835" t="s">
        <v>2051</v>
      </c>
      <c r="F50" s="863" t="s">
        <v>2052</v>
      </c>
      <c r="G50" s="835" t="s">
        <v>2096</v>
      </c>
      <c r="H50" s="835" t="s">
        <v>2097</v>
      </c>
      <c r="I50" s="849">
        <v>6.3000001907348633</v>
      </c>
      <c r="J50" s="849">
        <v>10</v>
      </c>
      <c r="K50" s="850">
        <v>63</v>
      </c>
    </row>
    <row r="51" spans="1:11" ht="14.45" customHeight="1" x14ac:dyDescent="0.2">
      <c r="A51" s="831" t="s">
        <v>577</v>
      </c>
      <c r="B51" s="832" t="s">
        <v>578</v>
      </c>
      <c r="C51" s="835" t="s">
        <v>591</v>
      </c>
      <c r="D51" s="863" t="s">
        <v>592</v>
      </c>
      <c r="E51" s="835" t="s">
        <v>2051</v>
      </c>
      <c r="F51" s="863" t="s">
        <v>2052</v>
      </c>
      <c r="G51" s="835" t="s">
        <v>2098</v>
      </c>
      <c r="H51" s="835" t="s">
        <v>2099</v>
      </c>
      <c r="I51" s="849">
        <v>172.5</v>
      </c>
      <c r="J51" s="849">
        <v>2</v>
      </c>
      <c r="K51" s="850">
        <v>345</v>
      </c>
    </row>
    <row r="52" spans="1:11" ht="14.45" customHeight="1" x14ac:dyDescent="0.2">
      <c r="A52" s="831" t="s">
        <v>577</v>
      </c>
      <c r="B52" s="832" t="s">
        <v>578</v>
      </c>
      <c r="C52" s="835" t="s">
        <v>591</v>
      </c>
      <c r="D52" s="863" t="s">
        <v>592</v>
      </c>
      <c r="E52" s="835" t="s">
        <v>2051</v>
      </c>
      <c r="F52" s="863" t="s">
        <v>2052</v>
      </c>
      <c r="G52" s="835" t="s">
        <v>2100</v>
      </c>
      <c r="H52" s="835" t="s">
        <v>2101</v>
      </c>
      <c r="I52" s="849">
        <v>7.5</v>
      </c>
      <c r="J52" s="849">
        <v>40</v>
      </c>
      <c r="K52" s="850">
        <v>300</v>
      </c>
    </row>
    <row r="53" spans="1:11" ht="14.45" customHeight="1" x14ac:dyDescent="0.2">
      <c r="A53" s="831" t="s">
        <v>577</v>
      </c>
      <c r="B53" s="832" t="s">
        <v>578</v>
      </c>
      <c r="C53" s="835" t="s">
        <v>591</v>
      </c>
      <c r="D53" s="863" t="s">
        <v>592</v>
      </c>
      <c r="E53" s="835" t="s">
        <v>2051</v>
      </c>
      <c r="F53" s="863" t="s">
        <v>2052</v>
      </c>
      <c r="G53" s="835" t="s">
        <v>2102</v>
      </c>
      <c r="H53" s="835" t="s">
        <v>2103</v>
      </c>
      <c r="I53" s="849">
        <v>1.088750034570694</v>
      </c>
      <c r="J53" s="849">
        <v>2300</v>
      </c>
      <c r="K53" s="850">
        <v>2503</v>
      </c>
    </row>
    <row r="54" spans="1:11" ht="14.45" customHeight="1" x14ac:dyDescent="0.2">
      <c r="A54" s="831" t="s">
        <v>577</v>
      </c>
      <c r="B54" s="832" t="s">
        <v>578</v>
      </c>
      <c r="C54" s="835" t="s">
        <v>591</v>
      </c>
      <c r="D54" s="863" t="s">
        <v>592</v>
      </c>
      <c r="E54" s="835" t="s">
        <v>2051</v>
      </c>
      <c r="F54" s="863" t="s">
        <v>2052</v>
      </c>
      <c r="G54" s="835" t="s">
        <v>2104</v>
      </c>
      <c r="H54" s="835" t="s">
        <v>2105</v>
      </c>
      <c r="I54" s="849">
        <v>0.47499999403953552</v>
      </c>
      <c r="J54" s="849">
        <v>2200</v>
      </c>
      <c r="K54" s="850">
        <v>1046</v>
      </c>
    </row>
    <row r="55" spans="1:11" ht="14.45" customHeight="1" x14ac:dyDescent="0.2">
      <c r="A55" s="831" t="s">
        <v>577</v>
      </c>
      <c r="B55" s="832" t="s">
        <v>578</v>
      </c>
      <c r="C55" s="835" t="s">
        <v>591</v>
      </c>
      <c r="D55" s="863" t="s">
        <v>592</v>
      </c>
      <c r="E55" s="835" t="s">
        <v>2051</v>
      </c>
      <c r="F55" s="863" t="s">
        <v>2052</v>
      </c>
      <c r="G55" s="835" t="s">
        <v>2106</v>
      </c>
      <c r="H55" s="835" t="s">
        <v>2107</v>
      </c>
      <c r="I55" s="849">
        <v>1.6739999532699585</v>
      </c>
      <c r="J55" s="849">
        <v>800</v>
      </c>
      <c r="K55" s="850">
        <v>1340</v>
      </c>
    </row>
    <row r="56" spans="1:11" ht="14.45" customHeight="1" x14ac:dyDescent="0.2">
      <c r="A56" s="831" t="s">
        <v>577</v>
      </c>
      <c r="B56" s="832" t="s">
        <v>578</v>
      </c>
      <c r="C56" s="835" t="s">
        <v>591</v>
      </c>
      <c r="D56" s="863" t="s">
        <v>592</v>
      </c>
      <c r="E56" s="835" t="s">
        <v>2051</v>
      </c>
      <c r="F56" s="863" t="s">
        <v>2052</v>
      </c>
      <c r="G56" s="835" t="s">
        <v>2108</v>
      </c>
      <c r="H56" s="835" t="s">
        <v>2109</v>
      </c>
      <c r="I56" s="849">
        <v>0.67000001668930054</v>
      </c>
      <c r="J56" s="849">
        <v>1400</v>
      </c>
      <c r="K56" s="850">
        <v>938</v>
      </c>
    </row>
    <row r="57" spans="1:11" ht="14.45" customHeight="1" x14ac:dyDescent="0.2">
      <c r="A57" s="831" t="s">
        <v>577</v>
      </c>
      <c r="B57" s="832" t="s">
        <v>578</v>
      </c>
      <c r="C57" s="835" t="s">
        <v>591</v>
      </c>
      <c r="D57" s="863" t="s">
        <v>592</v>
      </c>
      <c r="E57" s="835" t="s">
        <v>2051</v>
      </c>
      <c r="F57" s="863" t="s">
        <v>2052</v>
      </c>
      <c r="G57" s="835" t="s">
        <v>2110</v>
      </c>
      <c r="H57" s="835" t="s">
        <v>2111</v>
      </c>
      <c r="I57" s="849">
        <v>17.909999847412109</v>
      </c>
      <c r="J57" s="849">
        <v>100</v>
      </c>
      <c r="K57" s="850">
        <v>1790.800048828125</v>
      </c>
    </row>
    <row r="58" spans="1:11" ht="14.45" customHeight="1" x14ac:dyDescent="0.2">
      <c r="A58" s="831" t="s">
        <v>577</v>
      </c>
      <c r="B58" s="832" t="s">
        <v>578</v>
      </c>
      <c r="C58" s="835" t="s">
        <v>591</v>
      </c>
      <c r="D58" s="863" t="s">
        <v>592</v>
      </c>
      <c r="E58" s="835" t="s">
        <v>2051</v>
      </c>
      <c r="F58" s="863" t="s">
        <v>2052</v>
      </c>
      <c r="G58" s="835" t="s">
        <v>2112</v>
      </c>
      <c r="H58" s="835" t="s">
        <v>2113</v>
      </c>
      <c r="I58" s="849">
        <v>1.5516666173934937</v>
      </c>
      <c r="J58" s="849">
        <v>1200</v>
      </c>
      <c r="K58" s="850">
        <v>1862</v>
      </c>
    </row>
    <row r="59" spans="1:11" ht="14.45" customHeight="1" x14ac:dyDescent="0.2">
      <c r="A59" s="831" t="s">
        <v>577</v>
      </c>
      <c r="B59" s="832" t="s">
        <v>578</v>
      </c>
      <c r="C59" s="835" t="s">
        <v>591</v>
      </c>
      <c r="D59" s="863" t="s">
        <v>592</v>
      </c>
      <c r="E59" s="835" t="s">
        <v>2051</v>
      </c>
      <c r="F59" s="863" t="s">
        <v>2052</v>
      </c>
      <c r="G59" s="835" t="s">
        <v>2114</v>
      </c>
      <c r="H59" s="835" t="s">
        <v>2115</v>
      </c>
      <c r="I59" s="849">
        <v>2.1800000667572021</v>
      </c>
      <c r="J59" s="849">
        <v>100</v>
      </c>
      <c r="K59" s="850">
        <v>217.74000549316406</v>
      </c>
    </row>
    <row r="60" spans="1:11" ht="14.45" customHeight="1" x14ac:dyDescent="0.2">
      <c r="A60" s="831" t="s">
        <v>577</v>
      </c>
      <c r="B60" s="832" t="s">
        <v>578</v>
      </c>
      <c r="C60" s="835" t="s">
        <v>591</v>
      </c>
      <c r="D60" s="863" t="s">
        <v>592</v>
      </c>
      <c r="E60" s="835" t="s">
        <v>2051</v>
      </c>
      <c r="F60" s="863" t="s">
        <v>2052</v>
      </c>
      <c r="G60" s="835" t="s">
        <v>2116</v>
      </c>
      <c r="H60" s="835" t="s">
        <v>2117</v>
      </c>
      <c r="I60" s="849">
        <v>35.090000152587891</v>
      </c>
      <c r="J60" s="849">
        <v>3</v>
      </c>
      <c r="K60" s="850">
        <v>105.26999664306641</v>
      </c>
    </row>
    <row r="61" spans="1:11" ht="14.45" customHeight="1" x14ac:dyDescent="0.2">
      <c r="A61" s="831" t="s">
        <v>577</v>
      </c>
      <c r="B61" s="832" t="s">
        <v>578</v>
      </c>
      <c r="C61" s="835" t="s">
        <v>591</v>
      </c>
      <c r="D61" s="863" t="s">
        <v>592</v>
      </c>
      <c r="E61" s="835" t="s">
        <v>2051</v>
      </c>
      <c r="F61" s="863" t="s">
        <v>2052</v>
      </c>
      <c r="G61" s="835" t="s">
        <v>2118</v>
      </c>
      <c r="H61" s="835" t="s">
        <v>2119</v>
      </c>
      <c r="I61" s="849">
        <v>1.2100000381469727</v>
      </c>
      <c r="J61" s="849">
        <v>75</v>
      </c>
      <c r="K61" s="850">
        <v>90.75</v>
      </c>
    </row>
    <row r="62" spans="1:11" ht="14.45" customHeight="1" x14ac:dyDescent="0.2">
      <c r="A62" s="831" t="s">
        <v>577</v>
      </c>
      <c r="B62" s="832" t="s">
        <v>578</v>
      </c>
      <c r="C62" s="835" t="s">
        <v>591</v>
      </c>
      <c r="D62" s="863" t="s">
        <v>592</v>
      </c>
      <c r="E62" s="835" t="s">
        <v>2051</v>
      </c>
      <c r="F62" s="863" t="s">
        <v>2052</v>
      </c>
      <c r="G62" s="835" t="s">
        <v>2120</v>
      </c>
      <c r="H62" s="835" t="s">
        <v>2121</v>
      </c>
      <c r="I62" s="849">
        <v>0.47333332896232605</v>
      </c>
      <c r="J62" s="849">
        <v>300</v>
      </c>
      <c r="K62" s="850">
        <v>142</v>
      </c>
    </row>
    <row r="63" spans="1:11" ht="14.45" customHeight="1" x14ac:dyDescent="0.2">
      <c r="A63" s="831" t="s">
        <v>577</v>
      </c>
      <c r="B63" s="832" t="s">
        <v>578</v>
      </c>
      <c r="C63" s="835" t="s">
        <v>591</v>
      </c>
      <c r="D63" s="863" t="s">
        <v>592</v>
      </c>
      <c r="E63" s="835" t="s">
        <v>2051</v>
      </c>
      <c r="F63" s="863" t="s">
        <v>2052</v>
      </c>
      <c r="G63" s="835" t="s">
        <v>2122</v>
      </c>
      <c r="H63" s="835" t="s">
        <v>2123</v>
      </c>
      <c r="I63" s="849">
        <v>1.9850000143051147</v>
      </c>
      <c r="J63" s="849">
        <v>100</v>
      </c>
      <c r="K63" s="850">
        <v>198.5</v>
      </c>
    </row>
    <row r="64" spans="1:11" ht="14.45" customHeight="1" x14ac:dyDescent="0.2">
      <c r="A64" s="831" t="s">
        <v>577</v>
      </c>
      <c r="B64" s="832" t="s">
        <v>578</v>
      </c>
      <c r="C64" s="835" t="s">
        <v>591</v>
      </c>
      <c r="D64" s="863" t="s">
        <v>592</v>
      </c>
      <c r="E64" s="835" t="s">
        <v>2051</v>
      </c>
      <c r="F64" s="863" t="s">
        <v>2052</v>
      </c>
      <c r="G64" s="835" t="s">
        <v>2124</v>
      </c>
      <c r="H64" s="835" t="s">
        <v>2125</v>
      </c>
      <c r="I64" s="849">
        <v>2.0349999666213989</v>
      </c>
      <c r="J64" s="849">
        <v>100</v>
      </c>
      <c r="K64" s="850">
        <v>203.5</v>
      </c>
    </row>
    <row r="65" spans="1:11" ht="14.45" customHeight="1" x14ac:dyDescent="0.2">
      <c r="A65" s="831" t="s">
        <v>577</v>
      </c>
      <c r="B65" s="832" t="s">
        <v>578</v>
      </c>
      <c r="C65" s="835" t="s">
        <v>591</v>
      </c>
      <c r="D65" s="863" t="s">
        <v>592</v>
      </c>
      <c r="E65" s="835" t="s">
        <v>2051</v>
      </c>
      <c r="F65" s="863" t="s">
        <v>2052</v>
      </c>
      <c r="G65" s="835" t="s">
        <v>2126</v>
      </c>
      <c r="H65" s="835" t="s">
        <v>2127</v>
      </c>
      <c r="I65" s="849">
        <v>2.7000000476837158</v>
      </c>
      <c r="J65" s="849">
        <v>200</v>
      </c>
      <c r="K65" s="850">
        <v>540</v>
      </c>
    </row>
    <row r="66" spans="1:11" ht="14.45" customHeight="1" x14ac:dyDescent="0.2">
      <c r="A66" s="831" t="s">
        <v>577</v>
      </c>
      <c r="B66" s="832" t="s">
        <v>578</v>
      </c>
      <c r="C66" s="835" t="s">
        <v>591</v>
      </c>
      <c r="D66" s="863" t="s">
        <v>592</v>
      </c>
      <c r="E66" s="835" t="s">
        <v>2051</v>
      </c>
      <c r="F66" s="863" t="s">
        <v>2052</v>
      </c>
      <c r="G66" s="835" t="s">
        <v>2128</v>
      </c>
      <c r="H66" s="835" t="s">
        <v>2129</v>
      </c>
      <c r="I66" s="849">
        <v>1.9199999570846558</v>
      </c>
      <c r="J66" s="849">
        <v>50</v>
      </c>
      <c r="K66" s="850">
        <v>96</v>
      </c>
    </row>
    <row r="67" spans="1:11" ht="14.45" customHeight="1" x14ac:dyDescent="0.2">
      <c r="A67" s="831" t="s">
        <v>577</v>
      </c>
      <c r="B67" s="832" t="s">
        <v>578</v>
      </c>
      <c r="C67" s="835" t="s">
        <v>591</v>
      </c>
      <c r="D67" s="863" t="s">
        <v>592</v>
      </c>
      <c r="E67" s="835" t="s">
        <v>2051</v>
      </c>
      <c r="F67" s="863" t="s">
        <v>2052</v>
      </c>
      <c r="G67" s="835" t="s">
        <v>2130</v>
      </c>
      <c r="H67" s="835" t="s">
        <v>2131</v>
      </c>
      <c r="I67" s="849">
        <v>2.1700000762939453</v>
      </c>
      <c r="J67" s="849">
        <v>50</v>
      </c>
      <c r="K67" s="850">
        <v>108.5</v>
      </c>
    </row>
    <row r="68" spans="1:11" ht="14.45" customHeight="1" x14ac:dyDescent="0.2">
      <c r="A68" s="831" t="s">
        <v>577</v>
      </c>
      <c r="B68" s="832" t="s">
        <v>578</v>
      </c>
      <c r="C68" s="835" t="s">
        <v>591</v>
      </c>
      <c r="D68" s="863" t="s">
        <v>592</v>
      </c>
      <c r="E68" s="835" t="s">
        <v>2051</v>
      </c>
      <c r="F68" s="863" t="s">
        <v>2052</v>
      </c>
      <c r="G68" s="835" t="s">
        <v>2132</v>
      </c>
      <c r="H68" s="835" t="s">
        <v>2133</v>
      </c>
      <c r="I68" s="849">
        <v>21.239999771118164</v>
      </c>
      <c r="J68" s="849">
        <v>12</v>
      </c>
      <c r="K68" s="850">
        <v>254.8800048828125</v>
      </c>
    </row>
    <row r="69" spans="1:11" ht="14.45" customHeight="1" x14ac:dyDescent="0.2">
      <c r="A69" s="831" t="s">
        <v>577</v>
      </c>
      <c r="B69" s="832" t="s">
        <v>578</v>
      </c>
      <c r="C69" s="835" t="s">
        <v>591</v>
      </c>
      <c r="D69" s="863" t="s">
        <v>592</v>
      </c>
      <c r="E69" s="835" t="s">
        <v>2051</v>
      </c>
      <c r="F69" s="863" t="s">
        <v>2052</v>
      </c>
      <c r="G69" s="835" t="s">
        <v>2134</v>
      </c>
      <c r="H69" s="835" t="s">
        <v>2135</v>
      </c>
      <c r="I69" s="849">
        <v>2.5099999904632568</v>
      </c>
      <c r="J69" s="849">
        <v>100</v>
      </c>
      <c r="K69" s="850">
        <v>251</v>
      </c>
    </row>
    <row r="70" spans="1:11" ht="14.45" customHeight="1" x14ac:dyDescent="0.2">
      <c r="A70" s="831" t="s">
        <v>577</v>
      </c>
      <c r="B70" s="832" t="s">
        <v>578</v>
      </c>
      <c r="C70" s="835" t="s">
        <v>591</v>
      </c>
      <c r="D70" s="863" t="s">
        <v>592</v>
      </c>
      <c r="E70" s="835" t="s">
        <v>2051</v>
      </c>
      <c r="F70" s="863" t="s">
        <v>2052</v>
      </c>
      <c r="G70" s="835" t="s">
        <v>2136</v>
      </c>
      <c r="H70" s="835" t="s">
        <v>2137</v>
      </c>
      <c r="I70" s="849">
        <v>21.229999542236328</v>
      </c>
      <c r="J70" s="849">
        <v>10</v>
      </c>
      <c r="K70" s="850">
        <v>212.30000305175781</v>
      </c>
    </row>
    <row r="71" spans="1:11" ht="14.45" customHeight="1" x14ac:dyDescent="0.2">
      <c r="A71" s="831" t="s">
        <v>577</v>
      </c>
      <c r="B71" s="832" t="s">
        <v>578</v>
      </c>
      <c r="C71" s="835" t="s">
        <v>591</v>
      </c>
      <c r="D71" s="863" t="s">
        <v>592</v>
      </c>
      <c r="E71" s="835" t="s">
        <v>2138</v>
      </c>
      <c r="F71" s="863" t="s">
        <v>2139</v>
      </c>
      <c r="G71" s="835" t="s">
        <v>2140</v>
      </c>
      <c r="H71" s="835" t="s">
        <v>2141</v>
      </c>
      <c r="I71" s="849">
        <v>10.159999847412109</v>
      </c>
      <c r="J71" s="849">
        <v>400</v>
      </c>
      <c r="K71" s="850">
        <v>4064</v>
      </c>
    </row>
    <row r="72" spans="1:11" ht="14.45" customHeight="1" x14ac:dyDescent="0.2">
      <c r="A72" s="831" t="s">
        <v>577</v>
      </c>
      <c r="B72" s="832" t="s">
        <v>578</v>
      </c>
      <c r="C72" s="835" t="s">
        <v>591</v>
      </c>
      <c r="D72" s="863" t="s">
        <v>592</v>
      </c>
      <c r="E72" s="835" t="s">
        <v>2142</v>
      </c>
      <c r="F72" s="863" t="s">
        <v>2143</v>
      </c>
      <c r="G72" s="835" t="s">
        <v>2144</v>
      </c>
      <c r="H72" s="835" t="s">
        <v>2145</v>
      </c>
      <c r="I72" s="849">
        <v>0.30600000619888307</v>
      </c>
      <c r="J72" s="849">
        <v>1500</v>
      </c>
      <c r="K72" s="850">
        <v>460</v>
      </c>
    </row>
    <row r="73" spans="1:11" ht="14.45" customHeight="1" x14ac:dyDescent="0.2">
      <c r="A73" s="831" t="s">
        <v>577</v>
      </c>
      <c r="B73" s="832" t="s">
        <v>578</v>
      </c>
      <c r="C73" s="835" t="s">
        <v>591</v>
      </c>
      <c r="D73" s="863" t="s">
        <v>592</v>
      </c>
      <c r="E73" s="835" t="s">
        <v>2142</v>
      </c>
      <c r="F73" s="863" t="s">
        <v>2143</v>
      </c>
      <c r="G73" s="835" t="s">
        <v>2146</v>
      </c>
      <c r="H73" s="835" t="s">
        <v>2147</v>
      </c>
      <c r="I73" s="849">
        <v>0.30500000715255737</v>
      </c>
      <c r="J73" s="849">
        <v>500</v>
      </c>
      <c r="K73" s="850">
        <v>153</v>
      </c>
    </row>
    <row r="74" spans="1:11" ht="14.45" customHeight="1" x14ac:dyDescent="0.2">
      <c r="A74" s="831" t="s">
        <v>577</v>
      </c>
      <c r="B74" s="832" t="s">
        <v>578</v>
      </c>
      <c r="C74" s="835" t="s">
        <v>591</v>
      </c>
      <c r="D74" s="863" t="s">
        <v>592</v>
      </c>
      <c r="E74" s="835" t="s">
        <v>2142</v>
      </c>
      <c r="F74" s="863" t="s">
        <v>2143</v>
      </c>
      <c r="G74" s="835" t="s">
        <v>2148</v>
      </c>
      <c r="H74" s="835" t="s">
        <v>2149</v>
      </c>
      <c r="I74" s="849">
        <v>0.68000000715255737</v>
      </c>
      <c r="J74" s="849">
        <v>200</v>
      </c>
      <c r="K74" s="850">
        <v>136</v>
      </c>
    </row>
    <row r="75" spans="1:11" ht="14.45" customHeight="1" x14ac:dyDescent="0.2">
      <c r="A75" s="831" t="s">
        <v>577</v>
      </c>
      <c r="B75" s="832" t="s">
        <v>578</v>
      </c>
      <c r="C75" s="835" t="s">
        <v>591</v>
      </c>
      <c r="D75" s="863" t="s">
        <v>592</v>
      </c>
      <c r="E75" s="835" t="s">
        <v>2142</v>
      </c>
      <c r="F75" s="863" t="s">
        <v>2143</v>
      </c>
      <c r="G75" s="835" t="s">
        <v>2150</v>
      </c>
      <c r="H75" s="835" t="s">
        <v>2151</v>
      </c>
      <c r="I75" s="849">
        <v>0.54500001668930054</v>
      </c>
      <c r="J75" s="849">
        <v>1900</v>
      </c>
      <c r="K75" s="850">
        <v>1035</v>
      </c>
    </row>
    <row r="76" spans="1:11" ht="14.45" customHeight="1" x14ac:dyDescent="0.2">
      <c r="A76" s="831" t="s">
        <v>577</v>
      </c>
      <c r="B76" s="832" t="s">
        <v>578</v>
      </c>
      <c r="C76" s="835" t="s">
        <v>591</v>
      </c>
      <c r="D76" s="863" t="s">
        <v>592</v>
      </c>
      <c r="E76" s="835" t="s">
        <v>2142</v>
      </c>
      <c r="F76" s="863" t="s">
        <v>2143</v>
      </c>
      <c r="G76" s="835" t="s">
        <v>2152</v>
      </c>
      <c r="H76" s="835" t="s">
        <v>2153</v>
      </c>
      <c r="I76" s="849">
        <v>1.8033332824707031</v>
      </c>
      <c r="J76" s="849">
        <v>300</v>
      </c>
      <c r="K76" s="850">
        <v>541</v>
      </c>
    </row>
    <row r="77" spans="1:11" ht="14.45" customHeight="1" x14ac:dyDescent="0.2">
      <c r="A77" s="831" t="s">
        <v>577</v>
      </c>
      <c r="B77" s="832" t="s">
        <v>578</v>
      </c>
      <c r="C77" s="835" t="s">
        <v>591</v>
      </c>
      <c r="D77" s="863" t="s">
        <v>592</v>
      </c>
      <c r="E77" s="835" t="s">
        <v>2154</v>
      </c>
      <c r="F77" s="863" t="s">
        <v>2155</v>
      </c>
      <c r="G77" s="835" t="s">
        <v>2156</v>
      </c>
      <c r="H77" s="835" t="s">
        <v>2157</v>
      </c>
      <c r="I77" s="849">
        <v>15.729999542236328</v>
      </c>
      <c r="J77" s="849">
        <v>15</v>
      </c>
      <c r="K77" s="850">
        <v>235.95000457763672</v>
      </c>
    </row>
    <row r="78" spans="1:11" ht="14.45" customHeight="1" x14ac:dyDescent="0.2">
      <c r="A78" s="831" t="s">
        <v>577</v>
      </c>
      <c r="B78" s="832" t="s">
        <v>578</v>
      </c>
      <c r="C78" s="835" t="s">
        <v>591</v>
      </c>
      <c r="D78" s="863" t="s">
        <v>592</v>
      </c>
      <c r="E78" s="835" t="s">
        <v>2154</v>
      </c>
      <c r="F78" s="863" t="s">
        <v>2155</v>
      </c>
      <c r="G78" s="835" t="s">
        <v>2158</v>
      </c>
      <c r="H78" s="835" t="s">
        <v>2159</v>
      </c>
      <c r="I78" s="849">
        <v>15.729999542236328</v>
      </c>
      <c r="J78" s="849">
        <v>5</v>
      </c>
      <c r="K78" s="850">
        <v>78.650001525878906</v>
      </c>
    </row>
    <row r="79" spans="1:11" ht="14.45" customHeight="1" x14ac:dyDescent="0.2">
      <c r="A79" s="831" t="s">
        <v>577</v>
      </c>
      <c r="B79" s="832" t="s">
        <v>578</v>
      </c>
      <c r="C79" s="835" t="s">
        <v>591</v>
      </c>
      <c r="D79" s="863" t="s">
        <v>592</v>
      </c>
      <c r="E79" s="835" t="s">
        <v>2154</v>
      </c>
      <c r="F79" s="863" t="s">
        <v>2155</v>
      </c>
      <c r="G79" s="835" t="s">
        <v>2160</v>
      </c>
      <c r="H79" s="835" t="s">
        <v>2161</v>
      </c>
      <c r="I79" s="849">
        <v>15.729999542236328</v>
      </c>
      <c r="J79" s="849">
        <v>30</v>
      </c>
      <c r="K79" s="850">
        <v>471.90000915527344</v>
      </c>
    </row>
    <row r="80" spans="1:11" ht="14.45" customHeight="1" x14ac:dyDescent="0.2">
      <c r="A80" s="831" t="s">
        <v>577</v>
      </c>
      <c r="B80" s="832" t="s">
        <v>578</v>
      </c>
      <c r="C80" s="835" t="s">
        <v>591</v>
      </c>
      <c r="D80" s="863" t="s">
        <v>592</v>
      </c>
      <c r="E80" s="835" t="s">
        <v>2154</v>
      </c>
      <c r="F80" s="863" t="s">
        <v>2155</v>
      </c>
      <c r="G80" s="835" t="s">
        <v>2162</v>
      </c>
      <c r="H80" s="835" t="s">
        <v>2163</v>
      </c>
      <c r="I80" s="849">
        <v>0.62999999523162842</v>
      </c>
      <c r="J80" s="849">
        <v>5600</v>
      </c>
      <c r="K80" s="850">
        <v>3528</v>
      </c>
    </row>
    <row r="81" spans="1:11" ht="14.45" customHeight="1" x14ac:dyDescent="0.2">
      <c r="A81" s="831" t="s">
        <v>577</v>
      </c>
      <c r="B81" s="832" t="s">
        <v>578</v>
      </c>
      <c r="C81" s="835" t="s">
        <v>591</v>
      </c>
      <c r="D81" s="863" t="s">
        <v>592</v>
      </c>
      <c r="E81" s="835" t="s">
        <v>2154</v>
      </c>
      <c r="F81" s="863" t="s">
        <v>2155</v>
      </c>
      <c r="G81" s="835" t="s">
        <v>2164</v>
      </c>
      <c r="H81" s="835" t="s">
        <v>2165</v>
      </c>
      <c r="I81" s="849">
        <v>0.62833333015441895</v>
      </c>
      <c r="J81" s="849">
        <v>5600</v>
      </c>
      <c r="K81" s="850">
        <v>3520</v>
      </c>
    </row>
    <row r="82" spans="1:11" ht="14.45" customHeight="1" x14ac:dyDescent="0.2">
      <c r="A82" s="831" t="s">
        <v>577</v>
      </c>
      <c r="B82" s="832" t="s">
        <v>578</v>
      </c>
      <c r="C82" s="835" t="s">
        <v>591</v>
      </c>
      <c r="D82" s="863" t="s">
        <v>592</v>
      </c>
      <c r="E82" s="835" t="s">
        <v>2166</v>
      </c>
      <c r="F82" s="863" t="s">
        <v>2167</v>
      </c>
      <c r="G82" s="835" t="s">
        <v>2168</v>
      </c>
      <c r="H82" s="835" t="s">
        <v>2169</v>
      </c>
      <c r="I82" s="849">
        <v>20.899999618530273</v>
      </c>
      <c r="J82" s="849">
        <v>60</v>
      </c>
      <c r="K82" s="850">
        <v>1253.7899780273438</v>
      </c>
    </row>
    <row r="83" spans="1:11" ht="14.45" customHeight="1" x14ac:dyDescent="0.2">
      <c r="A83" s="831" t="s">
        <v>577</v>
      </c>
      <c r="B83" s="832" t="s">
        <v>578</v>
      </c>
      <c r="C83" s="835" t="s">
        <v>596</v>
      </c>
      <c r="D83" s="863" t="s">
        <v>597</v>
      </c>
      <c r="E83" s="835" t="s">
        <v>2003</v>
      </c>
      <c r="F83" s="863" t="s">
        <v>2004</v>
      </c>
      <c r="G83" s="835" t="s">
        <v>2005</v>
      </c>
      <c r="H83" s="835" t="s">
        <v>2006</v>
      </c>
      <c r="I83" s="849">
        <v>6.244999885559082</v>
      </c>
      <c r="J83" s="849">
        <v>400</v>
      </c>
      <c r="K83" s="850">
        <v>2498</v>
      </c>
    </row>
    <row r="84" spans="1:11" ht="14.45" customHeight="1" x14ac:dyDescent="0.2">
      <c r="A84" s="831" t="s">
        <v>577</v>
      </c>
      <c r="B84" s="832" t="s">
        <v>578</v>
      </c>
      <c r="C84" s="835" t="s">
        <v>596</v>
      </c>
      <c r="D84" s="863" t="s">
        <v>597</v>
      </c>
      <c r="E84" s="835" t="s">
        <v>2003</v>
      </c>
      <c r="F84" s="863" t="s">
        <v>2004</v>
      </c>
      <c r="G84" s="835" t="s">
        <v>2170</v>
      </c>
      <c r="H84" s="835" t="s">
        <v>2171</v>
      </c>
      <c r="I84" s="849">
        <v>0.98000001907348633</v>
      </c>
      <c r="J84" s="849">
        <v>1000</v>
      </c>
      <c r="K84" s="850">
        <v>980</v>
      </c>
    </row>
    <row r="85" spans="1:11" ht="14.45" customHeight="1" x14ac:dyDescent="0.2">
      <c r="A85" s="831" t="s">
        <v>577</v>
      </c>
      <c r="B85" s="832" t="s">
        <v>578</v>
      </c>
      <c r="C85" s="835" t="s">
        <v>596</v>
      </c>
      <c r="D85" s="863" t="s">
        <v>597</v>
      </c>
      <c r="E85" s="835" t="s">
        <v>2003</v>
      </c>
      <c r="F85" s="863" t="s">
        <v>2004</v>
      </c>
      <c r="G85" s="835" t="s">
        <v>2007</v>
      </c>
      <c r="H85" s="835" t="s">
        <v>2008</v>
      </c>
      <c r="I85" s="849">
        <v>1.2899999618530273</v>
      </c>
      <c r="J85" s="849">
        <v>2000</v>
      </c>
      <c r="K85" s="850">
        <v>2580</v>
      </c>
    </row>
    <row r="86" spans="1:11" ht="14.45" customHeight="1" x14ac:dyDescent="0.2">
      <c r="A86" s="831" t="s">
        <v>577</v>
      </c>
      <c r="B86" s="832" t="s">
        <v>578</v>
      </c>
      <c r="C86" s="835" t="s">
        <v>596</v>
      </c>
      <c r="D86" s="863" t="s">
        <v>597</v>
      </c>
      <c r="E86" s="835" t="s">
        <v>2003</v>
      </c>
      <c r="F86" s="863" t="s">
        <v>2004</v>
      </c>
      <c r="G86" s="835" t="s">
        <v>2009</v>
      </c>
      <c r="H86" s="835" t="s">
        <v>2010</v>
      </c>
      <c r="I86" s="849">
        <v>0.43999999761581421</v>
      </c>
      <c r="J86" s="849">
        <v>300</v>
      </c>
      <c r="K86" s="850">
        <v>132</v>
      </c>
    </row>
    <row r="87" spans="1:11" ht="14.45" customHeight="1" x14ac:dyDescent="0.2">
      <c r="A87" s="831" t="s">
        <v>577</v>
      </c>
      <c r="B87" s="832" t="s">
        <v>578</v>
      </c>
      <c r="C87" s="835" t="s">
        <v>596</v>
      </c>
      <c r="D87" s="863" t="s">
        <v>597</v>
      </c>
      <c r="E87" s="835" t="s">
        <v>2003</v>
      </c>
      <c r="F87" s="863" t="s">
        <v>2004</v>
      </c>
      <c r="G87" s="835" t="s">
        <v>2172</v>
      </c>
      <c r="H87" s="835" t="s">
        <v>2173</v>
      </c>
      <c r="I87" s="849">
        <v>157.31500244140625</v>
      </c>
      <c r="J87" s="849">
        <v>6</v>
      </c>
      <c r="K87" s="850">
        <v>943.9000244140625</v>
      </c>
    </row>
    <row r="88" spans="1:11" ht="14.45" customHeight="1" x14ac:dyDescent="0.2">
      <c r="A88" s="831" t="s">
        <v>577</v>
      </c>
      <c r="B88" s="832" t="s">
        <v>578</v>
      </c>
      <c r="C88" s="835" t="s">
        <v>596</v>
      </c>
      <c r="D88" s="863" t="s">
        <v>597</v>
      </c>
      <c r="E88" s="835" t="s">
        <v>2003</v>
      </c>
      <c r="F88" s="863" t="s">
        <v>2004</v>
      </c>
      <c r="G88" s="835" t="s">
        <v>2011</v>
      </c>
      <c r="H88" s="835" t="s">
        <v>2012</v>
      </c>
      <c r="I88" s="849">
        <v>111.55000305175781</v>
      </c>
      <c r="J88" s="849">
        <v>2</v>
      </c>
      <c r="K88" s="850">
        <v>223.10000610351563</v>
      </c>
    </row>
    <row r="89" spans="1:11" ht="14.45" customHeight="1" x14ac:dyDescent="0.2">
      <c r="A89" s="831" t="s">
        <v>577</v>
      </c>
      <c r="B89" s="832" t="s">
        <v>578</v>
      </c>
      <c r="C89" s="835" t="s">
        <v>596</v>
      </c>
      <c r="D89" s="863" t="s">
        <v>597</v>
      </c>
      <c r="E89" s="835" t="s">
        <v>2003</v>
      </c>
      <c r="F89" s="863" t="s">
        <v>2004</v>
      </c>
      <c r="G89" s="835" t="s">
        <v>2174</v>
      </c>
      <c r="H89" s="835" t="s">
        <v>2175</v>
      </c>
      <c r="I89" s="849">
        <v>355.35000610351563</v>
      </c>
      <c r="J89" s="849">
        <v>5</v>
      </c>
      <c r="K89" s="850">
        <v>1776.7500610351563</v>
      </c>
    </row>
    <row r="90" spans="1:11" ht="14.45" customHeight="1" x14ac:dyDescent="0.2">
      <c r="A90" s="831" t="s">
        <v>577</v>
      </c>
      <c r="B90" s="832" t="s">
        <v>578</v>
      </c>
      <c r="C90" s="835" t="s">
        <v>596</v>
      </c>
      <c r="D90" s="863" t="s">
        <v>597</v>
      </c>
      <c r="E90" s="835" t="s">
        <v>2003</v>
      </c>
      <c r="F90" s="863" t="s">
        <v>2004</v>
      </c>
      <c r="G90" s="835" t="s">
        <v>2176</v>
      </c>
      <c r="H90" s="835" t="s">
        <v>2177</v>
      </c>
      <c r="I90" s="849">
        <v>30.175000190734863</v>
      </c>
      <c r="J90" s="849">
        <v>20</v>
      </c>
      <c r="K90" s="850">
        <v>603.5</v>
      </c>
    </row>
    <row r="91" spans="1:11" ht="14.45" customHeight="1" x14ac:dyDescent="0.2">
      <c r="A91" s="831" t="s">
        <v>577</v>
      </c>
      <c r="B91" s="832" t="s">
        <v>578</v>
      </c>
      <c r="C91" s="835" t="s">
        <v>596</v>
      </c>
      <c r="D91" s="863" t="s">
        <v>597</v>
      </c>
      <c r="E91" s="835" t="s">
        <v>2003</v>
      </c>
      <c r="F91" s="863" t="s">
        <v>2004</v>
      </c>
      <c r="G91" s="835" t="s">
        <v>2178</v>
      </c>
      <c r="H91" s="835" t="s">
        <v>2179</v>
      </c>
      <c r="I91" s="849">
        <v>573.8499755859375</v>
      </c>
      <c r="J91" s="849">
        <v>2</v>
      </c>
      <c r="K91" s="850">
        <v>1147.699951171875</v>
      </c>
    </row>
    <row r="92" spans="1:11" ht="14.45" customHeight="1" x14ac:dyDescent="0.2">
      <c r="A92" s="831" t="s">
        <v>577</v>
      </c>
      <c r="B92" s="832" t="s">
        <v>578</v>
      </c>
      <c r="C92" s="835" t="s">
        <v>596</v>
      </c>
      <c r="D92" s="863" t="s">
        <v>597</v>
      </c>
      <c r="E92" s="835" t="s">
        <v>2003</v>
      </c>
      <c r="F92" s="863" t="s">
        <v>2004</v>
      </c>
      <c r="G92" s="835" t="s">
        <v>2017</v>
      </c>
      <c r="H92" s="835" t="s">
        <v>2018</v>
      </c>
      <c r="I92" s="849">
        <v>1.3799999952316284</v>
      </c>
      <c r="J92" s="849">
        <v>500</v>
      </c>
      <c r="K92" s="850">
        <v>690</v>
      </c>
    </row>
    <row r="93" spans="1:11" ht="14.45" customHeight="1" x14ac:dyDescent="0.2">
      <c r="A93" s="831" t="s">
        <v>577</v>
      </c>
      <c r="B93" s="832" t="s">
        <v>578</v>
      </c>
      <c r="C93" s="835" t="s">
        <v>596</v>
      </c>
      <c r="D93" s="863" t="s">
        <v>597</v>
      </c>
      <c r="E93" s="835" t="s">
        <v>2003</v>
      </c>
      <c r="F93" s="863" t="s">
        <v>2004</v>
      </c>
      <c r="G93" s="835" t="s">
        <v>2180</v>
      </c>
      <c r="H93" s="835" t="s">
        <v>2181</v>
      </c>
      <c r="I93" s="849">
        <v>0.9100000262260437</v>
      </c>
      <c r="J93" s="849">
        <v>250</v>
      </c>
      <c r="K93" s="850">
        <v>227.5</v>
      </c>
    </row>
    <row r="94" spans="1:11" ht="14.45" customHeight="1" x14ac:dyDescent="0.2">
      <c r="A94" s="831" t="s">
        <v>577</v>
      </c>
      <c r="B94" s="832" t="s">
        <v>578</v>
      </c>
      <c r="C94" s="835" t="s">
        <v>596</v>
      </c>
      <c r="D94" s="863" t="s">
        <v>597</v>
      </c>
      <c r="E94" s="835" t="s">
        <v>2003</v>
      </c>
      <c r="F94" s="863" t="s">
        <v>2004</v>
      </c>
      <c r="G94" s="835" t="s">
        <v>2182</v>
      </c>
      <c r="H94" s="835" t="s">
        <v>2183</v>
      </c>
      <c r="I94" s="849">
        <v>0.85000002384185791</v>
      </c>
      <c r="J94" s="849">
        <v>100</v>
      </c>
      <c r="K94" s="850">
        <v>85</v>
      </c>
    </row>
    <row r="95" spans="1:11" ht="14.45" customHeight="1" x14ac:dyDescent="0.2">
      <c r="A95" s="831" t="s">
        <v>577</v>
      </c>
      <c r="B95" s="832" t="s">
        <v>578</v>
      </c>
      <c r="C95" s="835" t="s">
        <v>596</v>
      </c>
      <c r="D95" s="863" t="s">
        <v>597</v>
      </c>
      <c r="E95" s="835" t="s">
        <v>2003</v>
      </c>
      <c r="F95" s="863" t="s">
        <v>2004</v>
      </c>
      <c r="G95" s="835" t="s">
        <v>2019</v>
      </c>
      <c r="H95" s="835" t="s">
        <v>2020</v>
      </c>
      <c r="I95" s="849">
        <v>1.5099999904632568</v>
      </c>
      <c r="J95" s="849">
        <v>200</v>
      </c>
      <c r="K95" s="850">
        <v>302</v>
      </c>
    </row>
    <row r="96" spans="1:11" ht="14.45" customHeight="1" x14ac:dyDescent="0.2">
      <c r="A96" s="831" t="s">
        <v>577</v>
      </c>
      <c r="B96" s="832" t="s">
        <v>578</v>
      </c>
      <c r="C96" s="835" t="s">
        <v>596</v>
      </c>
      <c r="D96" s="863" t="s">
        <v>597</v>
      </c>
      <c r="E96" s="835" t="s">
        <v>2003</v>
      </c>
      <c r="F96" s="863" t="s">
        <v>2004</v>
      </c>
      <c r="G96" s="835" t="s">
        <v>2021</v>
      </c>
      <c r="H96" s="835" t="s">
        <v>2022</v>
      </c>
      <c r="I96" s="849">
        <v>2.0639999389648436</v>
      </c>
      <c r="J96" s="849">
        <v>500</v>
      </c>
      <c r="K96" s="850">
        <v>1032</v>
      </c>
    </row>
    <row r="97" spans="1:11" ht="14.45" customHeight="1" x14ac:dyDescent="0.2">
      <c r="A97" s="831" t="s">
        <v>577</v>
      </c>
      <c r="B97" s="832" t="s">
        <v>578</v>
      </c>
      <c r="C97" s="835" t="s">
        <v>596</v>
      </c>
      <c r="D97" s="863" t="s">
        <v>597</v>
      </c>
      <c r="E97" s="835" t="s">
        <v>2003</v>
      </c>
      <c r="F97" s="863" t="s">
        <v>2004</v>
      </c>
      <c r="G97" s="835" t="s">
        <v>2023</v>
      </c>
      <c r="H97" s="835" t="s">
        <v>2024</v>
      </c>
      <c r="I97" s="849">
        <v>3.3599998950958252</v>
      </c>
      <c r="J97" s="849">
        <v>100</v>
      </c>
      <c r="K97" s="850">
        <v>336</v>
      </c>
    </row>
    <row r="98" spans="1:11" ht="14.45" customHeight="1" x14ac:dyDescent="0.2">
      <c r="A98" s="831" t="s">
        <v>577</v>
      </c>
      <c r="B98" s="832" t="s">
        <v>578</v>
      </c>
      <c r="C98" s="835" t="s">
        <v>596</v>
      </c>
      <c r="D98" s="863" t="s">
        <v>597</v>
      </c>
      <c r="E98" s="835" t="s">
        <v>2003</v>
      </c>
      <c r="F98" s="863" t="s">
        <v>2004</v>
      </c>
      <c r="G98" s="835" t="s">
        <v>2025</v>
      </c>
      <c r="H98" s="835" t="s">
        <v>2026</v>
      </c>
      <c r="I98" s="849">
        <v>8.119999885559082</v>
      </c>
      <c r="J98" s="849">
        <v>208</v>
      </c>
      <c r="K98" s="850">
        <v>1688.9599914550781</v>
      </c>
    </row>
    <row r="99" spans="1:11" ht="14.45" customHeight="1" x14ac:dyDescent="0.2">
      <c r="A99" s="831" t="s">
        <v>577</v>
      </c>
      <c r="B99" s="832" t="s">
        <v>578</v>
      </c>
      <c r="C99" s="835" t="s">
        <v>596</v>
      </c>
      <c r="D99" s="863" t="s">
        <v>597</v>
      </c>
      <c r="E99" s="835" t="s">
        <v>2003</v>
      </c>
      <c r="F99" s="863" t="s">
        <v>2004</v>
      </c>
      <c r="G99" s="835" t="s">
        <v>2027</v>
      </c>
      <c r="H99" s="835" t="s">
        <v>2028</v>
      </c>
      <c r="I99" s="849">
        <v>8.3999996185302734</v>
      </c>
      <c r="J99" s="849">
        <v>12</v>
      </c>
      <c r="K99" s="850">
        <v>100.80000305175781</v>
      </c>
    </row>
    <row r="100" spans="1:11" ht="14.45" customHeight="1" x14ac:dyDescent="0.2">
      <c r="A100" s="831" t="s">
        <v>577</v>
      </c>
      <c r="B100" s="832" t="s">
        <v>578</v>
      </c>
      <c r="C100" s="835" t="s">
        <v>596</v>
      </c>
      <c r="D100" s="863" t="s">
        <v>597</v>
      </c>
      <c r="E100" s="835" t="s">
        <v>2003</v>
      </c>
      <c r="F100" s="863" t="s">
        <v>2004</v>
      </c>
      <c r="G100" s="835" t="s">
        <v>2184</v>
      </c>
      <c r="H100" s="835" t="s">
        <v>2185</v>
      </c>
      <c r="I100" s="849">
        <v>13.224999904632568</v>
      </c>
      <c r="J100" s="849">
        <v>230</v>
      </c>
      <c r="K100" s="850">
        <v>3041.5000457763672</v>
      </c>
    </row>
    <row r="101" spans="1:11" ht="14.45" customHeight="1" x14ac:dyDescent="0.2">
      <c r="A101" s="831" t="s">
        <v>577</v>
      </c>
      <c r="B101" s="832" t="s">
        <v>578</v>
      </c>
      <c r="C101" s="835" t="s">
        <v>596</v>
      </c>
      <c r="D101" s="863" t="s">
        <v>597</v>
      </c>
      <c r="E101" s="835" t="s">
        <v>2003</v>
      </c>
      <c r="F101" s="863" t="s">
        <v>2004</v>
      </c>
      <c r="G101" s="835" t="s">
        <v>2186</v>
      </c>
      <c r="H101" s="835" t="s">
        <v>2187</v>
      </c>
      <c r="I101" s="849">
        <v>15.640000343322754</v>
      </c>
      <c r="J101" s="849">
        <v>60</v>
      </c>
      <c r="K101" s="850">
        <v>938.39996337890625</v>
      </c>
    </row>
    <row r="102" spans="1:11" ht="14.45" customHeight="1" x14ac:dyDescent="0.2">
      <c r="A102" s="831" t="s">
        <v>577</v>
      </c>
      <c r="B102" s="832" t="s">
        <v>578</v>
      </c>
      <c r="C102" s="835" t="s">
        <v>596</v>
      </c>
      <c r="D102" s="863" t="s">
        <v>597</v>
      </c>
      <c r="E102" s="835" t="s">
        <v>2003</v>
      </c>
      <c r="F102" s="863" t="s">
        <v>2004</v>
      </c>
      <c r="G102" s="835" t="s">
        <v>2188</v>
      </c>
      <c r="H102" s="835" t="s">
        <v>2189</v>
      </c>
      <c r="I102" s="849">
        <v>12.649999618530273</v>
      </c>
      <c r="J102" s="849">
        <v>120</v>
      </c>
      <c r="K102" s="850">
        <v>1518</v>
      </c>
    </row>
    <row r="103" spans="1:11" ht="14.45" customHeight="1" x14ac:dyDescent="0.2">
      <c r="A103" s="831" t="s">
        <v>577</v>
      </c>
      <c r="B103" s="832" t="s">
        <v>578</v>
      </c>
      <c r="C103" s="835" t="s">
        <v>596</v>
      </c>
      <c r="D103" s="863" t="s">
        <v>597</v>
      </c>
      <c r="E103" s="835" t="s">
        <v>2003</v>
      </c>
      <c r="F103" s="863" t="s">
        <v>2004</v>
      </c>
      <c r="G103" s="835" t="s">
        <v>2035</v>
      </c>
      <c r="H103" s="835" t="s">
        <v>2036</v>
      </c>
      <c r="I103" s="849">
        <v>105.44999694824219</v>
      </c>
      <c r="J103" s="849">
        <v>1</v>
      </c>
      <c r="K103" s="850">
        <v>105.44999694824219</v>
      </c>
    </row>
    <row r="104" spans="1:11" ht="14.45" customHeight="1" x14ac:dyDescent="0.2">
      <c r="A104" s="831" t="s">
        <v>577</v>
      </c>
      <c r="B104" s="832" t="s">
        <v>578</v>
      </c>
      <c r="C104" s="835" t="s">
        <v>596</v>
      </c>
      <c r="D104" s="863" t="s">
        <v>597</v>
      </c>
      <c r="E104" s="835" t="s">
        <v>2003</v>
      </c>
      <c r="F104" s="863" t="s">
        <v>2004</v>
      </c>
      <c r="G104" s="835" t="s">
        <v>2037</v>
      </c>
      <c r="H104" s="835" t="s">
        <v>2038</v>
      </c>
      <c r="I104" s="849">
        <v>112.52999877929688</v>
      </c>
      <c r="J104" s="849">
        <v>3</v>
      </c>
      <c r="K104" s="850">
        <v>337.58999633789063</v>
      </c>
    </row>
    <row r="105" spans="1:11" ht="14.45" customHeight="1" x14ac:dyDescent="0.2">
      <c r="A105" s="831" t="s">
        <v>577</v>
      </c>
      <c r="B105" s="832" t="s">
        <v>578</v>
      </c>
      <c r="C105" s="835" t="s">
        <v>596</v>
      </c>
      <c r="D105" s="863" t="s">
        <v>597</v>
      </c>
      <c r="E105" s="835" t="s">
        <v>2003</v>
      </c>
      <c r="F105" s="863" t="s">
        <v>2004</v>
      </c>
      <c r="G105" s="835" t="s">
        <v>2041</v>
      </c>
      <c r="H105" s="835" t="s">
        <v>2042</v>
      </c>
      <c r="I105" s="849">
        <v>12.020000457763672</v>
      </c>
      <c r="J105" s="849">
        <v>75</v>
      </c>
      <c r="K105" s="850">
        <v>901.46002197265625</v>
      </c>
    </row>
    <row r="106" spans="1:11" ht="14.45" customHeight="1" x14ac:dyDescent="0.2">
      <c r="A106" s="831" t="s">
        <v>577</v>
      </c>
      <c r="B106" s="832" t="s">
        <v>578</v>
      </c>
      <c r="C106" s="835" t="s">
        <v>596</v>
      </c>
      <c r="D106" s="863" t="s">
        <v>597</v>
      </c>
      <c r="E106" s="835" t="s">
        <v>2003</v>
      </c>
      <c r="F106" s="863" t="s">
        <v>2004</v>
      </c>
      <c r="G106" s="835" t="s">
        <v>2045</v>
      </c>
      <c r="H106" s="835" t="s">
        <v>2046</v>
      </c>
      <c r="I106" s="849">
        <v>0.66333335638046265</v>
      </c>
      <c r="J106" s="849">
        <v>1500</v>
      </c>
      <c r="K106" s="850">
        <v>995</v>
      </c>
    </row>
    <row r="107" spans="1:11" ht="14.45" customHeight="1" x14ac:dyDescent="0.2">
      <c r="A107" s="831" t="s">
        <v>577</v>
      </c>
      <c r="B107" s="832" t="s">
        <v>578</v>
      </c>
      <c r="C107" s="835" t="s">
        <v>596</v>
      </c>
      <c r="D107" s="863" t="s">
        <v>597</v>
      </c>
      <c r="E107" s="835" t="s">
        <v>2003</v>
      </c>
      <c r="F107" s="863" t="s">
        <v>2004</v>
      </c>
      <c r="G107" s="835" t="s">
        <v>2047</v>
      </c>
      <c r="H107" s="835" t="s">
        <v>2048</v>
      </c>
      <c r="I107" s="849">
        <v>30.071666717529297</v>
      </c>
      <c r="J107" s="849">
        <v>20</v>
      </c>
      <c r="K107" s="850">
        <v>603.22999954223633</v>
      </c>
    </row>
    <row r="108" spans="1:11" ht="14.45" customHeight="1" x14ac:dyDescent="0.2">
      <c r="A108" s="831" t="s">
        <v>577</v>
      </c>
      <c r="B108" s="832" t="s">
        <v>578</v>
      </c>
      <c r="C108" s="835" t="s">
        <v>596</v>
      </c>
      <c r="D108" s="863" t="s">
        <v>597</v>
      </c>
      <c r="E108" s="835" t="s">
        <v>2003</v>
      </c>
      <c r="F108" s="863" t="s">
        <v>2004</v>
      </c>
      <c r="G108" s="835" t="s">
        <v>2049</v>
      </c>
      <c r="H108" s="835" t="s">
        <v>2050</v>
      </c>
      <c r="I108" s="849">
        <v>29.84499979019165</v>
      </c>
      <c r="J108" s="849">
        <v>20</v>
      </c>
      <c r="K108" s="850">
        <v>596.77999877929688</v>
      </c>
    </row>
    <row r="109" spans="1:11" ht="14.45" customHeight="1" x14ac:dyDescent="0.2">
      <c r="A109" s="831" t="s">
        <v>577</v>
      </c>
      <c r="B109" s="832" t="s">
        <v>578</v>
      </c>
      <c r="C109" s="835" t="s">
        <v>596</v>
      </c>
      <c r="D109" s="863" t="s">
        <v>597</v>
      </c>
      <c r="E109" s="835" t="s">
        <v>2051</v>
      </c>
      <c r="F109" s="863" t="s">
        <v>2052</v>
      </c>
      <c r="G109" s="835" t="s">
        <v>2055</v>
      </c>
      <c r="H109" s="835" t="s">
        <v>2056</v>
      </c>
      <c r="I109" s="849">
        <v>1.9999999552965164E-2</v>
      </c>
      <c r="J109" s="849">
        <v>500</v>
      </c>
      <c r="K109" s="850">
        <v>10</v>
      </c>
    </row>
    <row r="110" spans="1:11" ht="14.45" customHeight="1" x14ac:dyDescent="0.2">
      <c r="A110" s="831" t="s">
        <v>577</v>
      </c>
      <c r="B110" s="832" t="s">
        <v>578</v>
      </c>
      <c r="C110" s="835" t="s">
        <v>596</v>
      </c>
      <c r="D110" s="863" t="s">
        <v>597</v>
      </c>
      <c r="E110" s="835" t="s">
        <v>2051</v>
      </c>
      <c r="F110" s="863" t="s">
        <v>2052</v>
      </c>
      <c r="G110" s="835" t="s">
        <v>2057</v>
      </c>
      <c r="H110" s="835" t="s">
        <v>2058</v>
      </c>
      <c r="I110" s="849">
        <v>6.0500001907348633</v>
      </c>
      <c r="J110" s="849">
        <v>30</v>
      </c>
      <c r="K110" s="850">
        <v>181.5</v>
      </c>
    </row>
    <row r="111" spans="1:11" ht="14.45" customHeight="1" x14ac:dyDescent="0.2">
      <c r="A111" s="831" t="s">
        <v>577</v>
      </c>
      <c r="B111" s="832" t="s">
        <v>578</v>
      </c>
      <c r="C111" s="835" t="s">
        <v>596</v>
      </c>
      <c r="D111" s="863" t="s">
        <v>597</v>
      </c>
      <c r="E111" s="835" t="s">
        <v>2051</v>
      </c>
      <c r="F111" s="863" t="s">
        <v>2052</v>
      </c>
      <c r="G111" s="835" t="s">
        <v>2190</v>
      </c>
      <c r="H111" s="835" t="s">
        <v>2191</v>
      </c>
      <c r="I111" s="849">
        <v>33.880001068115234</v>
      </c>
      <c r="J111" s="849">
        <v>2</v>
      </c>
      <c r="K111" s="850">
        <v>67.760002136230469</v>
      </c>
    </row>
    <row r="112" spans="1:11" ht="14.45" customHeight="1" x14ac:dyDescent="0.2">
      <c r="A112" s="831" t="s">
        <v>577</v>
      </c>
      <c r="B112" s="832" t="s">
        <v>578</v>
      </c>
      <c r="C112" s="835" t="s">
        <v>596</v>
      </c>
      <c r="D112" s="863" t="s">
        <v>597</v>
      </c>
      <c r="E112" s="835" t="s">
        <v>2051</v>
      </c>
      <c r="F112" s="863" t="s">
        <v>2052</v>
      </c>
      <c r="G112" s="835" t="s">
        <v>2192</v>
      </c>
      <c r="H112" s="835" t="s">
        <v>2193</v>
      </c>
      <c r="I112" s="849">
        <v>11.140000343322754</v>
      </c>
      <c r="J112" s="849">
        <v>250</v>
      </c>
      <c r="K112" s="850">
        <v>2785</v>
      </c>
    </row>
    <row r="113" spans="1:11" ht="14.45" customHeight="1" x14ac:dyDescent="0.2">
      <c r="A113" s="831" t="s">
        <v>577</v>
      </c>
      <c r="B113" s="832" t="s">
        <v>578</v>
      </c>
      <c r="C113" s="835" t="s">
        <v>596</v>
      </c>
      <c r="D113" s="863" t="s">
        <v>597</v>
      </c>
      <c r="E113" s="835" t="s">
        <v>2051</v>
      </c>
      <c r="F113" s="863" t="s">
        <v>2052</v>
      </c>
      <c r="G113" s="835" t="s">
        <v>2059</v>
      </c>
      <c r="H113" s="835" t="s">
        <v>2060</v>
      </c>
      <c r="I113" s="849">
        <v>3.427142926624843</v>
      </c>
      <c r="J113" s="849">
        <v>470</v>
      </c>
      <c r="K113" s="850">
        <v>1606.4000358581543</v>
      </c>
    </row>
    <row r="114" spans="1:11" ht="14.45" customHeight="1" x14ac:dyDescent="0.2">
      <c r="A114" s="831" t="s">
        <v>577</v>
      </c>
      <c r="B114" s="832" t="s">
        <v>578</v>
      </c>
      <c r="C114" s="835" t="s">
        <v>596</v>
      </c>
      <c r="D114" s="863" t="s">
        <v>597</v>
      </c>
      <c r="E114" s="835" t="s">
        <v>2051</v>
      </c>
      <c r="F114" s="863" t="s">
        <v>2052</v>
      </c>
      <c r="G114" s="835" t="s">
        <v>2194</v>
      </c>
      <c r="H114" s="835" t="s">
        <v>2195</v>
      </c>
      <c r="I114" s="849">
        <v>21.899999618530273</v>
      </c>
      <c r="J114" s="849">
        <v>250</v>
      </c>
      <c r="K114" s="850">
        <v>5475.25</v>
      </c>
    </row>
    <row r="115" spans="1:11" ht="14.45" customHeight="1" x14ac:dyDescent="0.2">
      <c r="A115" s="831" t="s">
        <v>577</v>
      </c>
      <c r="B115" s="832" t="s">
        <v>578</v>
      </c>
      <c r="C115" s="835" t="s">
        <v>596</v>
      </c>
      <c r="D115" s="863" t="s">
        <v>597</v>
      </c>
      <c r="E115" s="835" t="s">
        <v>2051</v>
      </c>
      <c r="F115" s="863" t="s">
        <v>2052</v>
      </c>
      <c r="G115" s="835" t="s">
        <v>2061</v>
      </c>
      <c r="H115" s="835" t="s">
        <v>2062</v>
      </c>
      <c r="I115" s="849">
        <v>17.979999542236328</v>
      </c>
      <c r="J115" s="849">
        <v>350</v>
      </c>
      <c r="K115" s="850">
        <v>6293</v>
      </c>
    </row>
    <row r="116" spans="1:11" ht="14.45" customHeight="1" x14ac:dyDescent="0.2">
      <c r="A116" s="831" t="s">
        <v>577</v>
      </c>
      <c r="B116" s="832" t="s">
        <v>578</v>
      </c>
      <c r="C116" s="835" t="s">
        <v>596</v>
      </c>
      <c r="D116" s="863" t="s">
        <v>597</v>
      </c>
      <c r="E116" s="835" t="s">
        <v>2051</v>
      </c>
      <c r="F116" s="863" t="s">
        <v>2052</v>
      </c>
      <c r="G116" s="835" t="s">
        <v>2063</v>
      </c>
      <c r="H116" s="835" t="s">
        <v>2064</v>
      </c>
      <c r="I116" s="849">
        <v>17.979999542236328</v>
      </c>
      <c r="J116" s="849">
        <v>50</v>
      </c>
      <c r="K116" s="850">
        <v>899</v>
      </c>
    </row>
    <row r="117" spans="1:11" ht="14.45" customHeight="1" x14ac:dyDescent="0.2">
      <c r="A117" s="831" t="s">
        <v>577</v>
      </c>
      <c r="B117" s="832" t="s">
        <v>578</v>
      </c>
      <c r="C117" s="835" t="s">
        <v>596</v>
      </c>
      <c r="D117" s="863" t="s">
        <v>597</v>
      </c>
      <c r="E117" s="835" t="s">
        <v>2051</v>
      </c>
      <c r="F117" s="863" t="s">
        <v>2052</v>
      </c>
      <c r="G117" s="835" t="s">
        <v>2069</v>
      </c>
      <c r="H117" s="835" t="s">
        <v>2070</v>
      </c>
      <c r="I117" s="849">
        <v>22.989999771118164</v>
      </c>
      <c r="J117" s="849">
        <v>70</v>
      </c>
      <c r="K117" s="850">
        <v>1609.2999572753906</v>
      </c>
    </row>
    <row r="118" spans="1:11" ht="14.45" customHeight="1" x14ac:dyDescent="0.2">
      <c r="A118" s="831" t="s">
        <v>577</v>
      </c>
      <c r="B118" s="832" t="s">
        <v>578</v>
      </c>
      <c r="C118" s="835" t="s">
        <v>596</v>
      </c>
      <c r="D118" s="863" t="s">
        <v>597</v>
      </c>
      <c r="E118" s="835" t="s">
        <v>2051</v>
      </c>
      <c r="F118" s="863" t="s">
        <v>2052</v>
      </c>
      <c r="G118" s="835" t="s">
        <v>2071</v>
      </c>
      <c r="H118" s="835" t="s">
        <v>2072</v>
      </c>
      <c r="I118" s="849">
        <v>8.6650000413258876</v>
      </c>
      <c r="J118" s="849">
        <v>800</v>
      </c>
      <c r="K118" s="850">
        <v>6937</v>
      </c>
    </row>
    <row r="119" spans="1:11" ht="14.45" customHeight="1" x14ac:dyDescent="0.2">
      <c r="A119" s="831" t="s">
        <v>577</v>
      </c>
      <c r="B119" s="832" t="s">
        <v>578</v>
      </c>
      <c r="C119" s="835" t="s">
        <v>596</v>
      </c>
      <c r="D119" s="863" t="s">
        <v>597</v>
      </c>
      <c r="E119" s="835" t="s">
        <v>2051</v>
      </c>
      <c r="F119" s="863" t="s">
        <v>2052</v>
      </c>
      <c r="G119" s="835" t="s">
        <v>2073</v>
      </c>
      <c r="H119" s="835" t="s">
        <v>2074</v>
      </c>
      <c r="I119" s="849">
        <v>1.9199999968210857</v>
      </c>
      <c r="J119" s="849">
        <v>700</v>
      </c>
      <c r="K119" s="850">
        <v>1339.5700073242188</v>
      </c>
    </row>
    <row r="120" spans="1:11" ht="14.45" customHeight="1" x14ac:dyDescent="0.2">
      <c r="A120" s="831" t="s">
        <v>577</v>
      </c>
      <c r="B120" s="832" t="s">
        <v>578</v>
      </c>
      <c r="C120" s="835" t="s">
        <v>596</v>
      </c>
      <c r="D120" s="863" t="s">
        <v>597</v>
      </c>
      <c r="E120" s="835" t="s">
        <v>2051</v>
      </c>
      <c r="F120" s="863" t="s">
        <v>2052</v>
      </c>
      <c r="G120" s="835" t="s">
        <v>2196</v>
      </c>
      <c r="H120" s="835" t="s">
        <v>2197</v>
      </c>
      <c r="I120" s="849">
        <v>272.25</v>
      </c>
      <c r="J120" s="849">
        <v>2</v>
      </c>
      <c r="K120" s="850">
        <v>544.5</v>
      </c>
    </row>
    <row r="121" spans="1:11" ht="14.45" customHeight="1" x14ac:dyDescent="0.2">
      <c r="A121" s="831" t="s">
        <v>577</v>
      </c>
      <c r="B121" s="832" t="s">
        <v>578</v>
      </c>
      <c r="C121" s="835" t="s">
        <v>596</v>
      </c>
      <c r="D121" s="863" t="s">
        <v>597</v>
      </c>
      <c r="E121" s="835" t="s">
        <v>2051</v>
      </c>
      <c r="F121" s="863" t="s">
        <v>2052</v>
      </c>
      <c r="G121" s="835" t="s">
        <v>2079</v>
      </c>
      <c r="H121" s="835" t="s">
        <v>2080</v>
      </c>
      <c r="I121" s="849">
        <v>11.739999771118164</v>
      </c>
      <c r="J121" s="849">
        <v>6</v>
      </c>
      <c r="K121" s="850">
        <v>70.44000244140625</v>
      </c>
    </row>
    <row r="122" spans="1:11" ht="14.45" customHeight="1" x14ac:dyDescent="0.2">
      <c r="A122" s="831" t="s">
        <v>577</v>
      </c>
      <c r="B122" s="832" t="s">
        <v>578</v>
      </c>
      <c r="C122" s="835" t="s">
        <v>596</v>
      </c>
      <c r="D122" s="863" t="s">
        <v>597</v>
      </c>
      <c r="E122" s="835" t="s">
        <v>2051</v>
      </c>
      <c r="F122" s="863" t="s">
        <v>2052</v>
      </c>
      <c r="G122" s="835" t="s">
        <v>2081</v>
      </c>
      <c r="H122" s="835" t="s">
        <v>2082</v>
      </c>
      <c r="I122" s="849">
        <v>13.310000419616699</v>
      </c>
      <c r="J122" s="849">
        <v>38</v>
      </c>
      <c r="K122" s="850">
        <v>505.78002166748047</v>
      </c>
    </row>
    <row r="123" spans="1:11" ht="14.45" customHeight="1" x14ac:dyDescent="0.2">
      <c r="A123" s="831" t="s">
        <v>577</v>
      </c>
      <c r="B123" s="832" t="s">
        <v>578</v>
      </c>
      <c r="C123" s="835" t="s">
        <v>596</v>
      </c>
      <c r="D123" s="863" t="s">
        <v>597</v>
      </c>
      <c r="E123" s="835" t="s">
        <v>2051</v>
      </c>
      <c r="F123" s="863" t="s">
        <v>2052</v>
      </c>
      <c r="G123" s="835" t="s">
        <v>2083</v>
      </c>
      <c r="H123" s="835" t="s">
        <v>2084</v>
      </c>
      <c r="I123" s="849">
        <v>2.2899999618530273</v>
      </c>
      <c r="J123" s="849">
        <v>50</v>
      </c>
      <c r="K123" s="850">
        <v>114.5</v>
      </c>
    </row>
    <row r="124" spans="1:11" ht="14.45" customHeight="1" x14ac:dyDescent="0.2">
      <c r="A124" s="831" t="s">
        <v>577</v>
      </c>
      <c r="B124" s="832" t="s">
        <v>578</v>
      </c>
      <c r="C124" s="835" t="s">
        <v>596</v>
      </c>
      <c r="D124" s="863" t="s">
        <v>597</v>
      </c>
      <c r="E124" s="835" t="s">
        <v>2051</v>
      </c>
      <c r="F124" s="863" t="s">
        <v>2052</v>
      </c>
      <c r="G124" s="835" t="s">
        <v>2198</v>
      </c>
      <c r="H124" s="835" t="s">
        <v>2199</v>
      </c>
      <c r="I124" s="849">
        <v>7.9899997711181641</v>
      </c>
      <c r="J124" s="849">
        <v>100</v>
      </c>
      <c r="K124" s="850">
        <v>798.5999755859375</v>
      </c>
    </row>
    <row r="125" spans="1:11" ht="14.45" customHeight="1" x14ac:dyDescent="0.2">
      <c r="A125" s="831" t="s">
        <v>577</v>
      </c>
      <c r="B125" s="832" t="s">
        <v>578</v>
      </c>
      <c r="C125" s="835" t="s">
        <v>596</v>
      </c>
      <c r="D125" s="863" t="s">
        <v>597</v>
      </c>
      <c r="E125" s="835" t="s">
        <v>2051</v>
      </c>
      <c r="F125" s="863" t="s">
        <v>2052</v>
      </c>
      <c r="G125" s="835" t="s">
        <v>2200</v>
      </c>
      <c r="H125" s="835" t="s">
        <v>2201</v>
      </c>
      <c r="I125" s="849">
        <v>975.260009765625</v>
      </c>
      <c r="J125" s="849">
        <v>2</v>
      </c>
      <c r="K125" s="850">
        <v>1950.52001953125</v>
      </c>
    </row>
    <row r="126" spans="1:11" ht="14.45" customHeight="1" x14ac:dyDescent="0.2">
      <c r="A126" s="831" t="s">
        <v>577</v>
      </c>
      <c r="B126" s="832" t="s">
        <v>578</v>
      </c>
      <c r="C126" s="835" t="s">
        <v>596</v>
      </c>
      <c r="D126" s="863" t="s">
        <v>597</v>
      </c>
      <c r="E126" s="835" t="s">
        <v>2051</v>
      </c>
      <c r="F126" s="863" t="s">
        <v>2052</v>
      </c>
      <c r="G126" s="835" t="s">
        <v>2091</v>
      </c>
      <c r="H126" s="835" t="s">
        <v>2092</v>
      </c>
      <c r="I126" s="849">
        <v>1289.8599853515625</v>
      </c>
      <c r="J126" s="849">
        <v>1</v>
      </c>
      <c r="K126" s="850">
        <v>1289.8599853515625</v>
      </c>
    </row>
    <row r="127" spans="1:11" ht="14.45" customHeight="1" x14ac:dyDescent="0.2">
      <c r="A127" s="831" t="s">
        <v>577</v>
      </c>
      <c r="B127" s="832" t="s">
        <v>578</v>
      </c>
      <c r="C127" s="835" t="s">
        <v>596</v>
      </c>
      <c r="D127" s="863" t="s">
        <v>597</v>
      </c>
      <c r="E127" s="835" t="s">
        <v>2051</v>
      </c>
      <c r="F127" s="863" t="s">
        <v>2052</v>
      </c>
      <c r="G127" s="835" t="s">
        <v>2093</v>
      </c>
      <c r="H127" s="835" t="s">
        <v>2094</v>
      </c>
      <c r="I127" s="849">
        <v>9.1999998092651367</v>
      </c>
      <c r="J127" s="849">
        <v>750</v>
      </c>
      <c r="K127" s="850">
        <v>6900</v>
      </c>
    </row>
    <row r="128" spans="1:11" ht="14.45" customHeight="1" x14ac:dyDescent="0.2">
      <c r="A128" s="831" t="s">
        <v>577</v>
      </c>
      <c r="B128" s="832" t="s">
        <v>578</v>
      </c>
      <c r="C128" s="835" t="s">
        <v>596</v>
      </c>
      <c r="D128" s="863" t="s">
        <v>597</v>
      </c>
      <c r="E128" s="835" t="s">
        <v>2051</v>
      </c>
      <c r="F128" s="863" t="s">
        <v>2052</v>
      </c>
      <c r="G128" s="835" t="s">
        <v>2093</v>
      </c>
      <c r="H128" s="835" t="s">
        <v>2095</v>
      </c>
      <c r="I128" s="849">
        <v>9.1999998092651367</v>
      </c>
      <c r="J128" s="849">
        <v>100</v>
      </c>
      <c r="K128" s="850">
        <v>920</v>
      </c>
    </row>
    <row r="129" spans="1:11" ht="14.45" customHeight="1" x14ac:dyDescent="0.2">
      <c r="A129" s="831" t="s">
        <v>577</v>
      </c>
      <c r="B129" s="832" t="s">
        <v>578</v>
      </c>
      <c r="C129" s="835" t="s">
        <v>596</v>
      </c>
      <c r="D129" s="863" t="s">
        <v>597</v>
      </c>
      <c r="E129" s="835" t="s">
        <v>2051</v>
      </c>
      <c r="F129" s="863" t="s">
        <v>2052</v>
      </c>
      <c r="G129" s="835" t="s">
        <v>2096</v>
      </c>
      <c r="H129" s="835" t="s">
        <v>2097</v>
      </c>
      <c r="I129" s="849">
        <v>6.2899999618530273</v>
      </c>
      <c r="J129" s="849">
        <v>30</v>
      </c>
      <c r="K129" s="850">
        <v>188.69999694824219</v>
      </c>
    </row>
    <row r="130" spans="1:11" ht="14.45" customHeight="1" x14ac:dyDescent="0.2">
      <c r="A130" s="831" t="s">
        <v>577</v>
      </c>
      <c r="B130" s="832" t="s">
        <v>578</v>
      </c>
      <c r="C130" s="835" t="s">
        <v>596</v>
      </c>
      <c r="D130" s="863" t="s">
        <v>597</v>
      </c>
      <c r="E130" s="835" t="s">
        <v>2051</v>
      </c>
      <c r="F130" s="863" t="s">
        <v>2052</v>
      </c>
      <c r="G130" s="835" t="s">
        <v>2098</v>
      </c>
      <c r="H130" s="835" t="s">
        <v>2099</v>
      </c>
      <c r="I130" s="849">
        <v>172.5</v>
      </c>
      <c r="J130" s="849">
        <v>2</v>
      </c>
      <c r="K130" s="850">
        <v>345</v>
      </c>
    </row>
    <row r="131" spans="1:11" ht="14.45" customHeight="1" x14ac:dyDescent="0.2">
      <c r="A131" s="831" t="s">
        <v>577</v>
      </c>
      <c r="B131" s="832" t="s">
        <v>578</v>
      </c>
      <c r="C131" s="835" t="s">
        <v>596</v>
      </c>
      <c r="D131" s="863" t="s">
        <v>597</v>
      </c>
      <c r="E131" s="835" t="s">
        <v>2051</v>
      </c>
      <c r="F131" s="863" t="s">
        <v>2052</v>
      </c>
      <c r="G131" s="835" t="s">
        <v>2202</v>
      </c>
      <c r="H131" s="835" t="s">
        <v>2203</v>
      </c>
      <c r="I131" s="849">
        <v>292.22000122070313</v>
      </c>
      <c r="J131" s="849">
        <v>35</v>
      </c>
      <c r="K131" s="850">
        <v>10188.35009765625</v>
      </c>
    </row>
    <row r="132" spans="1:11" ht="14.45" customHeight="1" x14ac:dyDescent="0.2">
      <c r="A132" s="831" t="s">
        <v>577</v>
      </c>
      <c r="B132" s="832" t="s">
        <v>578</v>
      </c>
      <c r="C132" s="835" t="s">
        <v>596</v>
      </c>
      <c r="D132" s="863" t="s">
        <v>597</v>
      </c>
      <c r="E132" s="835" t="s">
        <v>2051</v>
      </c>
      <c r="F132" s="863" t="s">
        <v>2052</v>
      </c>
      <c r="G132" s="835" t="s">
        <v>2100</v>
      </c>
      <c r="H132" s="835" t="s">
        <v>2101</v>
      </c>
      <c r="I132" s="849">
        <v>7.5</v>
      </c>
      <c r="J132" s="849">
        <v>60</v>
      </c>
      <c r="K132" s="850">
        <v>450</v>
      </c>
    </row>
    <row r="133" spans="1:11" ht="14.45" customHeight="1" x14ac:dyDescent="0.2">
      <c r="A133" s="831" t="s">
        <v>577</v>
      </c>
      <c r="B133" s="832" t="s">
        <v>578</v>
      </c>
      <c r="C133" s="835" t="s">
        <v>596</v>
      </c>
      <c r="D133" s="863" t="s">
        <v>597</v>
      </c>
      <c r="E133" s="835" t="s">
        <v>2051</v>
      </c>
      <c r="F133" s="863" t="s">
        <v>2052</v>
      </c>
      <c r="G133" s="835" t="s">
        <v>2102</v>
      </c>
      <c r="H133" s="835" t="s">
        <v>2103</v>
      </c>
      <c r="I133" s="849">
        <v>1.0883333683013916</v>
      </c>
      <c r="J133" s="849">
        <v>2400</v>
      </c>
      <c r="K133" s="850">
        <v>2614</v>
      </c>
    </row>
    <row r="134" spans="1:11" ht="14.45" customHeight="1" x14ac:dyDescent="0.2">
      <c r="A134" s="831" t="s">
        <v>577</v>
      </c>
      <c r="B134" s="832" t="s">
        <v>578</v>
      </c>
      <c r="C134" s="835" t="s">
        <v>596</v>
      </c>
      <c r="D134" s="863" t="s">
        <v>597</v>
      </c>
      <c r="E134" s="835" t="s">
        <v>2051</v>
      </c>
      <c r="F134" s="863" t="s">
        <v>2052</v>
      </c>
      <c r="G134" s="835" t="s">
        <v>2104</v>
      </c>
      <c r="H134" s="835" t="s">
        <v>2105</v>
      </c>
      <c r="I134" s="849">
        <v>0.47249999642372131</v>
      </c>
      <c r="J134" s="849">
        <v>1200</v>
      </c>
      <c r="K134" s="850">
        <v>566</v>
      </c>
    </row>
    <row r="135" spans="1:11" ht="14.45" customHeight="1" x14ac:dyDescent="0.2">
      <c r="A135" s="831" t="s">
        <v>577</v>
      </c>
      <c r="B135" s="832" t="s">
        <v>578</v>
      </c>
      <c r="C135" s="835" t="s">
        <v>596</v>
      </c>
      <c r="D135" s="863" t="s">
        <v>597</v>
      </c>
      <c r="E135" s="835" t="s">
        <v>2051</v>
      </c>
      <c r="F135" s="863" t="s">
        <v>2052</v>
      </c>
      <c r="G135" s="835" t="s">
        <v>2106</v>
      </c>
      <c r="H135" s="835" t="s">
        <v>2107</v>
      </c>
      <c r="I135" s="849">
        <v>1.6733332872390747</v>
      </c>
      <c r="J135" s="849">
        <v>400</v>
      </c>
      <c r="K135" s="850">
        <v>670</v>
      </c>
    </row>
    <row r="136" spans="1:11" ht="14.45" customHeight="1" x14ac:dyDescent="0.2">
      <c r="A136" s="831" t="s">
        <v>577</v>
      </c>
      <c r="B136" s="832" t="s">
        <v>578</v>
      </c>
      <c r="C136" s="835" t="s">
        <v>596</v>
      </c>
      <c r="D136" s="863" t="s">
        <v>597</v>
      </c>
      <c r="E136" s="835" t="s">
        <v>2051</v>
      </c>
      <c r="F136" s="863" t="s">
        <v>2052</v>
      </c>
      <c r="G136" s="835" t="s">
        <v>2108</v>
      </c>
      <c r="H136" s="835" t="s">
        <v>2109</v>
      </c>
      <c r="I136" s="849">
        <v>0.67000001668930054</v>
      </c>
      <c r="J136" s="849">
        <v>200</v>
      </c>
      <c r="K136" s="850">
        <v>134</v>
      </c>
    </row>
    <row r="137" spans="1:11" ht="14.45" customHeight="1" x14ac:dyDescent="0.2">
      <c r="A137" s="831" t="s">
        <v>577</v>
      </c>
      <c r="B137" s="832" t="s">
        <v>578</v>
      </c>
      <c r="C137" s="835" t="s">
        <v>596</v>
      </c>
      <c r="D137" s="863" t="s">
        <v>597</v>
      </c>
      <c r="E137" s="835" t="s">
        <v>2051</v>
      </c>
      <c r="F137" s="863" t="s">
        <v>2052</v>
      </c>
      <c r="G137" s="835" t="s">
        <v>2112</v>
      </c>
      <c r="H137" s="835" t="s">
        <v>2113</v>
      </c>
      <c r="I137" s="849">
        <v>1.559999942779541</v>
      </c>
      <c r="J137" s="849">
        <v>100</v>
      </c>
      <c r="K137" s="850">
        <v>156</v>
      </c>
    </row>
    <row r="138" spans="1:11" ht="14.45" customHeight="1" x14ac:dyDescent="0.2">
      <c r="A138" s="831" t="s">
        <v>577</v>
      </c>
      <c r="B138" s="832" t="s">
        <v>578</v>
      </c>
      <c r="C138" s="835" t="s">
        <v>596</v>
      </c>
      <c r="D138" s="863" t="s">
        <v>597</v>
      </c>
      <c r="E138" s="835" t="s">
        <v>2051</v>
      </c>
      <c r="F138" s="863" t="s">
        <v>2052</v>
      </c>
      <c r="G138" s="835" t="s">
        <v>2204</v>
      </c>
      <c r="H138" s="835" t="s">
        <v>2205</v>
      </c>
      <c r="I138" s="849">
        <v>1.5516666173934937</v>
      </c>
      <c r="J138" s="849">
        <v>1300</v>
      </c>
      <c r="K138" s="850">
        <v>2016.7999877929688</v>
      </c>
    </row>
    <row r="139" spans="1:11" ht="14.45" customHeight="1" x14ac:dyDescent="0.2">
      <c r="A139" s="831" t="s">
        <v>577</v>
      </c>
      <c r="B139" s="832" t="s">
        <v>578</v>
      </c>
      <c r="C139" s="835" t="s">
        <v>596</v>
      </c>
      <c r="D139" s="863" t="s">
        <v>597</v>
      </c>
      <c r="E139" s="835" t="s">
        <v>2051</v>
      </c>
      <c r="F139" s="863" t="s">
        <v>2052</v>
      </c>
      <c r="G139" s="835" t="s">
        <v>2206</v>
      </c>
      <c r="H139" s="835" t="s">
        <v>2207</v>
      </c>
      <c r="I139" s="849">
        <v>25.409999847412109</v>
      </c>
      <c r="J139" s="849">
        <v>30</v>
      </c>
      <c r="K139" s="850">
        <v>762.29998779296875</v>
      </c>
    </row>
    <row r="140" spans="1:11" ht="14.45" customHeight="1" x14ac:dyDescent="0.2">
      <c r="A140" s="831" t="s">
        <v>577</v>
      </c>
      <c r="B140" s="832" t="s">
        <v>578</v>
      </c>
      <c r="C140" s="835" t="s">
        <v>596</v>
      </c>
      <c r="D140" s="863" t="s">
        <v>597</v>
      </c>
      <c r="E140" s="835" t="s">
        <v>2051</v>
      </c>
      <c r="F140" s="863" t="s">
        <v>2052</v>
      </c>
      <c r="G140" s="835" t="s">
        <v>2116</v>
      </c>
      <c r="H140" s="835" t="s">
        <v>2117</v>
      </c>
      <c r="I140" s="849">
        <v>35.090000152587891</v>
      </c>
      <c r="J140" s="849">
        <v>4</v>
      </c>
      <c r="K140" s="850">
        <v>140.36000061035156</v>
      </c>
    </row>
    <row r="141" spans="1:11" ht="14.45" customHeight="1" x14ac:dyDescent="0.2">
      <c r="A141" s="831" t="s">
        <v>577</v>
      </c>
      <c r="B141" s="832" t="s">
        <v>578</v>
      </c>
      <c r="C141" s="835" t="s">
        <v>596</v>
      </c>
      <c r="D141" s="863" t="s">
        <v>597</v>
      </c>
      <c r="E141" s="835" t="s">
        <v>2051</v>
      </c>
      <c r="F141" s="863" t="s">
        <v>2052</v>
      </c>
      <c r="G141" s="835" t="s">
        <v>2208</v>
      </c>
      <c r="H141" s="835" t="s">
        <v>2209</v>
      </c>
      <c r="I141" s="849">
        <v>1.0266666412353516</v>
      </c>
      <c r="J141" s="849">
        <v>225</v>
      </c>
      <c r="K141" s="850">
        <v>231</v>
      </c>
    </row>
    <row r="142" spans="1:11" ht="14.45" customHeight="1" x14ac:dyDescent="0.2">
      <c r="A142" s="831" t="s">
        <v>577</v>
      </c>
      <c r="B142" s="832" t="s">
        <v>578</v>
      </c>
      <c r="C142" s="835" t="s">
        <v>596</v>
      </c>
      <c r="D142" s="863" t="s">
        <v>597</v>
      </c>
      <c r="E142" s="835" t="s">
        <v>2051</v>
      </c>
      <c r="F142" s="863" t="s">
        <v>2052</v>
      </c>
      <c r="G142" s="835" t="s">
        <v>2120</v>
      </c>
      <c r="H142" s="835" t="s">
        <v>2121</v>
      </c>
      <c r="I142" s="849">
        <v>0.47499999403953552</v>
      </c>
      <c r="J142" s="849">
        <v>900</v>
      </c>
      <c r="K142" s="850">
        <v>428</v>
      </c>
    </row>
    <row r="143" spans="1:11" ht="14.45" customHeight="1" x14ac:dyDescent="0.2">
      <c r="A143" s="831" t="s">
        <v>577</v>
      </c>
      <c r="B143" s="832" t="s">
        <v>578</v>
      </c>
      <c r="C143" s="835" t="s">
        <v>596</v>
      </c>
      <c r="D143" s="863" t="s">
        <v>597</v>
      </c>
      <c r="E143" s="835" t="s">
        <v>2051</v>
      </c>
      <c r="F143" s="863" t="s">
        <v>2052</v>
      </c>
      <c r="G143" s="835" t="s">
        <v>2122</v>
      </c>
      <c r="H143" s="835" t="s">
        <v>2123</v>
      </c>
      <c r="I143" s="849">
        <v>1.9800000190734863</v>
      </c>
      <c r="J143" s="849">
        <v>50</v>
      </c>
      <c r="K143" s="850">
        <v>99</v>
      </c>
    </row>
    <row r="144" spans="1:11" ht="14.45" customHeight="1" x14ac:dyDescent="0.2">
      <c r="A144" s="831" t="s">
        <v>577</v>
      </c>
      <c r="B144" s="832" t="s">
        <v>578</v>
      </c>
      <c r="C144" s="835" t="s">
        <v>596</v>
      </c>
      <c r="D144" s="863" t="s">
        <v>597</v>
      </c>
      <c r="E144" s="835" t="s">
        <v>2051</v>
      </c>
      <c r="F144" s="863" t="s">
        <v>2052</v>
      </c>
      <c r="G144" s="835" t="s">
        <v>2210</v>
      </c>
      <c r="H144" s="835" t="s">
        <v>2211</v>
      </c>
      <c r="I144" s="849">
        <v>3.0799999237060547</v>
      </c>
      <c r="J144" s="849">
        <v>50</v>
      </c>
      <c r="K144" s="850">
        <v>154</v>
      </c>
    </row>
    <row r="145" spans="1:11" ht="14.45" customHeight="1" x14ac:dyDescent="0.2">
      <c r="A145" s="831" t="s">
        <v>577</v>
      </c>
      <c r="B145" s="832" t="s">
        <v>578</v>
      </c>
      <c r="C145" s="835" t="s">
        <v>596</v>
      </c>
      <c r="D145" s="863" t="s">
        <v>597</v>
      </c>
      <c r="E145" s="835" t="s">
        <v>2051</v>
      </c>
      <c r="F145" s="863" t="s">
        <v>2052</v>
      </c>
      <c r="G145" s="835" t="s">
        <v>2130</v>
      </c>
      <c r="H145" s="835" t="s">
        <v>2131</v>
      </c>
      <c r="I145" s="849">
        <v>2.1650000810623169</v>
      </c>
      <c r="J145" s="849">
        <v>100</v>
      </c>
      <c r="K145" s="850">
        <v>216.5</v>
      </c>
    </row>
    <row r="146" spans="1:11" ht="14.45" customHeight="1" x14ac:dyDescent="0.2">
      <c r="A146" s="831" t="s">
        <v>577</v>
      </c>
      <c r="B146" s="832" t="s">
        <v>578</v>
      </c>
      <c r="C146" s="835" t="s">
        <v>596</v>
      </c>
      <c r="D146" s="863" t="s">
        <v>597</v>
      </c>
      <c r="E146" s="835" t="s">
        <v>2051</v>
      </c>
      <c r="F146" s="863" t="s">
        <v>2052</v>
      </c>
      <c r="G146" s="835" t="s">
        <v>2212</v>
      </c>
      <c r="H146" s="835" t="s">
        <v>2213</v>
      </c>
      <c r="I146" s="849">
        <v>4.7800002098083496</v>
      </c>
      <c r="J146" s="849">
        <v>20</v>
      </c>
      <c r="K146" s="850">
        <v>95.599998474121094</v>
      </c>
    </row>
    <row r="147" spans="1:11" ht="14.45" customHeight="1" x14ac:dyDescent="0.2">
      <c r="A147" s="831" t="s">
        <v>577</v>
      </c>
      <c r="B147" s="832" t="s">
        <v>578</v>
      </c>
      <c r="C147" s="835" t="s">
        <v>596</v>
      </c>
      <c r="D147" s="863" t="s">
        <v>597</v>
      </c>
      <c r="E147" s="835" t="s">
        <v>2051</v>
      </c>
      <c r="F147" s="863" t="s">
        <v>2052</v>
      </c>
      <c r="G147" s="835" t="s">
        <v>2134</v>
      </c>
      <c r="H147" s="835" t="s">
        <v>2135</v>
      </c>
      <c r="I147" s="849">
        <v>2.5199999809265137</v>
      </c>
      <c r="J147" s="849">
        <v>50</v>
      </c>
      <c r="K147" s="850">
        <v>126</v>
      </c>
    </row>
    <row r="148" spans="1:11" ht="14.45" customHeight="1" x14ac:dyDescent="0.2">
      <c r="A148" s="831" t="s">
        <v>577</v>
      </c>
      <c r="B148" s="832" t="s">
        <v>578</v>
      </c>
      <c r="C148" s="835" t="s">
        <v>596</v>
      </c>
      <c r="D148" s="863" t="s">
        <v>597</v>
      </c>
      <c r="E148" s="835" t="s">
        <v>2051</v>
      </c>
      <c r="F148" s="863" t="s">
        <v>2052</v>
      </c>
      <c r="G148" s="835" t="s">
        <v>2136</v>
      </c>
      <c r="H148" s="835" t="s">
        <v>2137</v>
      </c>
      <c r="I148" s="849">
        <v>21.229999542236328</v>
      </c>
      <c r="J148" s="849">
        <v>5</v>
      </c>
      <c r="K148" s="850">
        <v>106.15000152587891</v>
      </c>
    </row>
    <row r="149" spans="1:11" ht="14.45" customHeight="1" x14ac:dyDescent="0.2">
      <c r="A149" s="831" t="s">
        <v>577</v>
      </c>
      <c r="B149" s="832" t="s">
        <v>578</v>
      </c>
      <c r="C149" s="835" t="s">
        <v>596</v>
      </c>
      <c r="D149" s="863" t="s">
        <v>597</v>
      </c>
      <c r="E149" s="835" t="s">
        <v>2138</v>
      </c>
      <c r="F149" s="863" t="s">
        <v>2139</v>
      </c>
      <c r="G149" s="835" t="s">
        <v>2140</v>
      </c>
      <c r="H149" s="835" t="s">
        <v>2141</v>
      </c>
      <c r="I149" s="849">
        <v>10.159999847412109</v>
      </c>
      <c r="J149" s="849">
        <v>800</v>
      </c>
      <c r="K149" s="850">
        <v>8128</v>
      </c>
    </row>
    <row r="150" spans="1:11" ht="14.45" customHeight="1" x14ac:dyDescent="0.2">
      <c r="A150" s="831" t="s">
        <v>577</v>
      </c>
      <c r="B150" s="832" t="s">
        <v>578</v>
      </c>
      <c r="C150" s="835" t="s">
        <v>596</v>
      </c>
      <c r="D150" s="863" t="s">
        <v>597</v>
      </c>
      <c r="E150" s="835" t="s">
        <v>2142</v>
      </c>
      <c r="F150" s="863" t="s">
        <v>2143</v>
      </c>
      <c r="G150" s="835" t="s">
        <v>2214</v>
      </c>
      <c r="H150" s="835" t="s">
        <v>2215</v>
      </c>
      <c r="I150" s="849">
        <v>0.30666667222976685</v>
      </c>
      <c r="J150" s="849">
        <v>300</v>
      </c>
      <c r="K150" s="850">
        <v>92</v>
      </c>
    </row>
    <row r="151" spans="1:11" ht="14.45" customHeight="1" x14ac:dyDescent="0.2">
      <c r="A151" s="831" t="s">
        <v>577</v>
      </c>
      <c r="B151" s="832" t="s">
        <v>578</v>
      </c>
      <c r="C151" s="835" t="s">
        <v>596</v>
      </c>
      <c r="D151" s="863" t="s">
        <v>597</v>
      </c>
      <c r="E151" s="835" t="s">
        <v>2142</v>
      </c>
      <c r="F151" s="863" t="s">
        <v>2143</v>
      </c>
      <c r="G151" s="835" t="s">
        <v>2144</v>
      </c>
      <c r="H151" s="835" t="s">
        <v>2145</v>
      </c>
      <c r="I151" s="849">
        <v>0.30250000953674316</v>
      </c>
      <c r="J151" s="849">
        <v>800</v>
      </c>
      <c r="K151" s="850">
        <v>242</v>
      </c>
    </row>
    <row r="152" spans="1:11" ht="14.45" customHeight="1" x14ac:dyDescent="0.2">
      <c r="A152" s="831" t="s">
        <v>577</v>
      </c>
      <c r="B152" s="832" t="s">
        <v>578</v>
      </c>
      <c r="C152" s="835" t="s">
        <v>596</v>
      </c>
      <c r="D152" s="863" t="s">
        <v>597</v>
      </c>
      <c r="E152" s="835" t="s">
        <v>2142</v>
      </c>
      <c r="F152" s="863" t="s">
        <v>2143</v>
      </c>
      <c r="G152" s="835" t="s">
        <v>2150</v>
      </c>
      <c r="H152" s="835" t="s">
        <v>2151</v>
      </c>
      <c r="I152" s="849">
        <v>0.54500001668930054</v>
      </c>
      <c r="J152" s="849">
        <v>1500</v>
      </c>
      <c r="K152" s="850">
        <v>817</v>
      </c>
    </row>
    <row r="153" spans="1:11" ht="14.45" customHeight="1" x14ac:dyDescent="0.2">
      <c r="A153" s="831" t="s">
        <v>577</v>
      </c>
      <c r="B153" s="832" t="s">
        <v>578</v>
      </c>
      <c r="C153" s="835" t="s">
        <v>596</v>
      </c>
      <c r="D153" s="863" t="s">
        <v>597</v>
      </c>
      <c r="E153" s="835" t="s">
        <v>2142</v>
      </c>
      <c r="F153" s="863" t="s">
        <v>2143</v>
      </c>
      <c r="G153" s="835" t="s">
        <v>2216</v>
      </c>
      <c r="H153" s="835" t="s">
        <v>2217</v>
      </c>
      <c r="I153" s="849">
        <v>48.830001831054688</v>
      </c>
      <c r="J153" s="849">
        <v>25</v>
      </c>
      <c r="K153" s="850">
        <v>1220.75</v>
      </c>
    </row>
    <row r="154" spans="1:11" ht="14.45" customHeight="1" x14ac:dyDescent="0.2">
      <c r="A154" s="831" t="s">
        <v>577</v>
      </c>
      <c r="B154" s="832" t="s">
        <v>578</v>
      </c>
      <c r="C154" s="835" t="s">
        <v>596</v>
      </c>
      <c r="D154" s="863" t="s">
        <v>597</v>
      </c>
      <c r="E154" s="835" t="s">
        <v>2142</v>
      </c>
      <c r="F154" s="863" t="s">
        <v>2143</v>
      </c>
      <c r="G154" s="835" t="s">
        <v>2152</v>
      </c>
      <c r="H154" s="835" t="s">
        <v>2153</v>
      </c>
      <c r="I154" s="849">
        <v>1.8049999475479126</v>
      </c>
      <c r="J154" s="849">
        <v>300</v>
      </c>
      <c r="K154" s="850">
        <v>541</v>
      </c>
    </row>
    <row r="155" spans="1:11" ht="14.45" customHeight="1" x14ac:dyDescent="0.2">
      <c r="A155" s="831" t="s">
        <v>577</v>
      </c>
      <c r="B155" s="832" t="s">
        <v>578</v>
      </c>
      <c r="C155" s="835" t="s">
        <v>596</v>
      </c>
      <c r="D155" s="863" t="s">
        <v>597</v>
      </c>
      <c r="E155" s="835" t="s">
        <v>2142</v>
      </c>
      <c r="F155" s="863" t="s">
        <v>2143</v>
      </c>
      <c r="G155" s="835" t="s">
        <v>2218</v>
      </c>
      <c r="H155" s="835" t="s">
        <v>2219</v>
      </c>
      <c r="I155" s="849">
        <v>1.7999999523162842</v>
      </c>
      <c r="J155" s="849">
        <v>100</v>
      </c>
      <c r="K155" s="850">
        <v>180</v>
      </c>
    </row>
    <row r="156" spans="1:11" ht="14.45" customHeight="1" x14ac:dyDescent="0.2">
      <c r="A156" s="831" t="s">
        <v>577</v>
      </c>
      <c r="B156" s="832" t="s">
        <v>578</v>
      </c>
      <c r="C156" s="835" t="s">
        <v>596</v>
      </c>
      <c r="D156" s="863" t="s">
        <v>597</v>
      </c>
      <c r="E156" s="835" t="s">
        <v>2154</v>
      </c>
      <c r="F156" s="863" t="s">
        <v>2155</v>
      </c>
      <c r="G156" s="835" t="s">
        <v>2220</v>
      </c>
      <c r="H156" s="835" t="s">
        <v>2221</v>
      </c>
      <c r="I156" s="849">
        <v>15.729999542236328</v>
      </c>
      <c r="J156" s="849">
        <v>100</v>
      </c>
      <c r="K156" s="850">
        <v>1573</v>
      </c>
    </row>
    <row r="157" spans="1:11" ht="14.45" customHeight="1" x14ac:dyDescent="0.2">
      <c r="A157" s="831" t="s">
        <v>577</v>
      </c>
      <c r="B157" s="832" t="s">
        <v>578</v>
      </c>
      <c r="C157" s="835" t="s">
        <v>596</v>
      </c>
      <c r="D157" s="863" t="s">
        <v>597</v>
      </c>
      <c r="E157" s="835" t="s">
        <v>2154</v>
      </c>
      <c r="F157" s="863" t="s">
        <v>2155</v>
      </c>
      <c r="G157" s="835" t="s">
        <v>2160</v>
      </c>
      <c r="H157" s="835" t="s">
        <v>2161</v>
      </c>
      <c r="I157" s="849">
        <v>15.729999542236328</v>
      </c>
      <c r="J157" s="849">
        <v>50</v>
      </c>
      <c r="K157" s="850">
        <v>786.5</v>
      </c>
    </row>
    <row r="158" spans="1:11" ht="14.45" customHeight="1" x14ac:dyDescent="0.2">
      <c r="A158" s="831" t="s">
        <v>577</v>
      </c>
      <c r="B158" s="832" t="s">
        <v>578</v>
      </c>
      <c r="C158" s="835" t="s">
        <v>596</v>
      </c>
      <c r="D158" s="863" t="s">
        <v>597</v>
      </c>
      <c r="E158" s="835" t="s">
        <v>2154</v>
      </c>
      <c r="F158" s="863" t="s">
        <v>2155</v>
      </c>
      <c r="G158" s="835" t="s">
        <v>2162</v>
      </c>
      <c r="H158" s="835" t="s">
        <v>2163</v>
      </c>
      <c r="I158" s="849">
        <v>0.62999999523162842</v>
      </c>
      <c r="J158" s="849">
        <v>200</v>
      </c>
      <c r="K158" s="850">
        <v>126</v>
      </c>
    </row>
    <row r="159" spans="1:11" ht="14.45" customHeight="1" x14ac:dyDescent="0.2">
      <c r="A159" s="831" t="s">
        <v>577</v>
      </c>
      <c r="B159" s="832" t="s">
        <v>578</v>
      </c>
      <c r="C159" s="835" t="s">
        <v>596</v>
      </c>
      <c r="D159" s="863" t="s">
        <v>597</v>
      </c>
      <c r="E159" s="835" t="s">
        <v>2154</v>
      </c>
      <c r="F159" s="863" t="s">
        <v>2155</v>
      </c>
      <c r="G159" s="835" t="s">
        <v>2164</v>
      </c>
      <c r="H159" s="835" t="s">
        <v>2165</v>
      </c>
      <c r="I159" s="849">
        <v>0.62833333015441895</v>
      </c>
      <c r="J159" s="849">
        <v>10000</v>
      </c>
      <c r="K159" s="850">
        <v>6280</v>
      </c>
    </row>
    <row r="160" spans="1:11" ht="14.45" customHeight="1" x14ac:dyDescent="0.2">
      <c r="A160" s="831" t="s">
        <v>577</v>
      </c>
      <c r="B160" s="832" t="s">
        <v>578</v>
      </c>
      <c r="C160" s="835" t="s">
        <v>596</v>
      </c>
      <c r="D160" s="863" t="s">
        <v>597</v>
      </c>
      <c r="E160" s="835" t="s">
        <v>2154</v>
      </c>
      <c r="F160" s="863" t="s">
        <v>2155</v>
      </c>
      <c r="G160" s="835" t="s">
        <v>2222</v>
      </c>
      <c r="H160" s="835" t="s">
        <v>2223</v>
      </c>
      <c r="I160" s="849">
        <v>0.62999999523162842</v>
      </c>
      <c r="J160" s="849">
        <v>1200</v>
      </c>
      <c r="K160" s="850">
        <v>756</v>
      </c>
    </row>
    <row r="161" spans="1:11" ht="14.45" customHeight="1" x14ac:dyDescent="0.2">
      <c r="A161" s="831" t="s">
        <v>577</v>
      </c>
      <c r="B161" s="832" t="s">
        <v>578</v>
      </c>
      <c r="C161" s="835" t="s">
        <v>596</v>
      </c>
      <c r="D161" s="863" t="s">
        <v>597</v>
      </c>
      <c r="E161" s="835" t="s">
        <v>2166</v>
      </c>
      <c r="F161" s="863" t="s">
        <v>2167</v>
      </c>
      <c r="G161" s="835" t="s">
        <v>2224</v>
      </c>
      <c r="H161" s="835" t="s">
        <v>2225</v>
      </c>
      <c r="I161" s="849">
        <v>15.609999656677246</v>
      </c>
      <c r="J161" s="849">
        <v>70</v>
      </c>
      <c r="K161" s="850">
        <v>1092.7000122070313</v>
      </c>
    </row>
    <row r="162" spans="1:11" ht="14.45" customHeight="1" x14ac:dyDescent="0.2">
      <c r="A162" s="831" t="s">
        <v>577</v>
      </c>
      <c r="B162" s="832" t="s">
        <v>578</v>
      </c>
      <c r="C162" s="835" t="s">
        <v>599</v>
      </c>
      <c r="D162" s="863" t="s">
        <v>600</v>
      </c>
      <c r="E162" s="835" t="s">
        <v>2003</v>
      </c>
      <c r="F162" s="863" t="s">
        <v>2004</v>
      </c>
      <c r="G162" s="835" t="s">
        <v>2226</v>
      </c>
      <c r="H162" s="835" t="s">
        <v>2227</v>
      </c>
      <c r="I162" s="849">
        <v>0.87999999523162842</v>
      </c>
      <c r="J162" s="849">
        <v>1200</v>
      </c>
      <c r="K162" s="850">
        <v>1056</v>
      </c>
    </row>
    <row r="163" spans="1:11" ht="14.45" customHeight="1" x14ac:dyDescent="0.2">
      <c r="A163" s="831" t="s">
        <v>577</v>
      </c>
      <c r="B163" s="832" t="s">
        <v>578</v>
      </c>
      <c r="C163" s="835" t="s">
        <v>599</v>
      </c>
      <c r="D163" s="863" t="s">
        <v>600</v>
      </c>
      <c r="E163" s="835" t="s">
        <v>2003</v>
      </c>
      <c r="F163" s="863" t="s">
        <v>2004</v>
      </c>
      <c r="G163" s="835" t="s">
        <v>2228</v>
      </c>
      <c r="H163" s="835" t="s">
        <v>2229</v>
      </c>
      <c r="I163" s="849">
        <v>3.0099999904632568</v>
      </c>
      <c r="J163" s="849">
        <v>120</v>
      </c>
      <c r="K163" s="850">
        <v>361.20001220703125</v>
      </c>
    </row>
    <row r="164" spans="1:11" ht="14.45" customHeight="1" x14ac:dyDescent="0.2">
      <c r="A164" s="831" t="s">
        <v>577</v>
      </c>
      <c r="B164" s="832" t="s">
        <v>578</v>
      </c>
      <c r="C164" s="835" t="s">
        <v>599</v>
      </c>
      <c r="D164" s="863" t="s">
        <v>600</v>
      </c>
      <c r="E164" s="835" t="s">
        <v>2003</v>
      </c>
      <c r="F164" s="863" t="s">
        <v>2004</v>
      </c>
      <c r="G164" s="835" t="s">
        <v>2182</v>
      </c>
      <c r="H164" s="835" t="s">
        <v>2183</v>
      </c>
      <c r="I164" s="849">
        <v>0.85000002384185791</v>
      </c>
      <c r="J164" s="849">
        <v>100</v>
      </c>
      <c r="K164" s="850">
        <v>85</v>
      </c>
    </row>
    <row r="165" spans="1:11" ht="14.45" customHeight="1" x14ac:dyDescent="0.2">
      <c r="A165" s="831" t="s">
        <v>577</v>
      </c>
      <c r="B165" s="832" t="s">
        <v>578</v>
      </c>
      <c r="C165" s="835" t="s">
        <v>599</v>
      </c>
      <c r="D165" s="863" t="s">
        <v>600</v>
      </c>
      <c r="E165" s="835" t="s">
        <v>2003</v>
      </c>
      <c r="F165" s="863" t="s">
        <v>2004</v>
      </c>
      <c r="G165" s="835" t="s">
        <v>2019</v>
      </c>
      <c r="H165" s="835" t="s">
        <v>2020</v>
      </c>
      <c r="I165" s="849">
        <v>1.5099999904632568</v>
      </c>
      <c r="J165" s="849">
        <v>50</v>
      </c>
      <c r="K165" s="850">
        <v>75.5</v>
      </c>
    </row>
    <row r="166" spans="1:11" ht="14.45" customHeight="1" x14ac:dyDescent="0.2">
      <c r="A166" s="831" t="s">
        <v>577</v>
      </c>
      <c r="B166" s="832" t="s">
        <v>578</v>
      </c>
      <c r="C166" s="835" t="s">
        <v>599</v>
      </c>
      <c r="D166" s="863" t="s">
        <v>600</v>
      </c>
      <c r="E166" s="835" t="s">
        <v>2003</v>
      </c>
      <c r="F166" s="863" t="s">
        <v>2004</v>
      </c>
      <c r="G166" s="835" t="s">
        <v>2023</v>
      </c>
      <c r="H166" s="835" t="s">
        <v>2024</v>
      </c>
      <c r="I166" s="849">
        <v>3.3599998950958252</v>
      </c>
      <c r="J166" s="849">
        <v>50</v>
      </c>
      <c r="K166" s="850">
        <v>168</v>
      </c>
    </row>
    <row r="167" spans="1:11" ht="14.45" customHeight="1" x14ac:dyDescent="0.2">
      <c r="A167" s="831" t="s">
        <v>577</v>
      </c>
      <c r="B167" s="832" t="s">
        <v>578</v>
      </c>
      <c r="C167" s="835" t="s">
        <v>599</v>
      </c>
      <c r="D167" s="863" t="s">
        <v>600</v>
      </c>
      <c r="E167" s="835" t="s">
        <v>2003</v>
      </c>
      <c r="F167" s="863" t="s">
        <v>2004</v>
      </c>
      <c r="G167" s="835" t="s">
        <v>2230</v>
      </c>
      <c r="H167" s="835" t="s">
        <v>2231</v>
      </c>
      <c r="I167" s="849">
        <v>0.37999999523162842</v>
      </c>
      <c r="J167" s="849">
        <v>100</v>
      </c>
      <c r="K167" s="850">
        <v>38</v>
      </c>
    </row>
    <row r="168" spans="1:11" ht="14.45" customHeight="1" x14ac:dyDescent="0.2">
      <c r="A168" s="831" t="s">
        <v>577</v>
      </c>
      <c r="B168" s="832" t="s">
        <v>578</v>
      </c>
      <c r="C168" s="835" t="s">
        <v>599</v>
      </c>
      <c r="D168" s="863" t="s">
        <v>600</v>
      </c>
      <c r="E168" s="835" t="s">
        <v>2003</v>
      </c>
      <c r="F168" s="863" t="s">
        <v>2004</v>
      </c>
      <c r="G168" s="835" t="s">
        <v>2232</v>
      </c>
      <c r="H168" s="835" t="s">
        <v>2233</v>
      </c>
      <c r="I168" s="849">
        <v>18.959999084472656</v>
      </c>
      <c r="J168" s="849">
        <v>12</v>
      </c>
      <c r="K168" s="850">
        <v>227.52000427246094</v>
      </c>
    </row>
    <row r="169" spans="1:11" ht="14.45" customHeight="1" x14ac:dyDescent="0.2">
      <c r="A169" s="831" t="s">
        <v>577</v>
      </c>
      <c r="B169" s="832" t="s">
        <v>578</v>
      </c>
      <c r="C169" s="835" t="s">
        <v>599</v>
      </c>
      <c r="D169" s="863" t="s">
        <v>600</v>
      </c>
      <c r="E169" s="835" t="s">
        <v>2003</v>
      </c>
      <c r="F169" s="863" t="s">
        <v>2004</v>
      </c>
      <c r="G169" s="835" t="s">
        <v>2234</v>
      </c>
      <c r="H169" s="835" t="s">
        <v>2235</v>
      </c>
      <c r="I169" s="849">
        <v>2.5099999904632568</v>
      </c>
      <c r="J169" s="849">
        <v>20</v>
      </c>
      <c r="K169" s="850">
        <v>50.200000762939453</v>
      </c>
    </row>
    <row r="170" spans="1:11" ht="14.45" customHeight="1" x14ac:dyDescent="0.2">
      <c r="A170" s="831" t="s">
        <v>577</v>
      </c>
      <c r="B170" s="832" t="s">
        <v>578</v>
      </c>
      <c r="C170" s="835" t="s">
        <v>599</v>
      </c>
      <c r="D170" s="863" t="s">
        <v>600</v>
      </c>
      <c r="E170" s="835" t="s">
        <v>2003</v>
      </c>
      <c r="F170" s="863" t="s">
        <v>2004</v>
      </c>
      <c r="G170" s="835" t="s">
        <v>2045</v>
      </c>
      <c r="H170" s="835" t="s">
        <v>2046</v>
      </c>
      <c r="I170" s="849">
        <v>0.6600000262260437</v>
      </c>
      <c r="J170" s="849">
        <v>600</v>
      </c>
      <c r="K170" s="850">
        <v>396</v>
      </c>
    </row>
    <row r="171" spans="1:11" ht="14.45" customHeight="1" x14ac:dyDescent="0.2">
      <c r="A171" s="831" t="s">
        <v>577</v>
      </c>
      <c r="B171" s="832" t="s">
        <v>578</v>
      </c>
      <c r="C171" s="835" t="s">
        <v>599</v>
      </c>
      <c r="D171" s="863" t="s">
        <v>600</v>
      </c>
      <c r="E171" s="835" t="s">
        <v>2003</v>
      </c>
      <c r="F171" s="863" t="s">
        <v>2004</v>
      </c>
      <c r="G171" s="835" t="s">
        <v>2047</v>
      </c>
      <c r="H171" s="835" t="s">
        <v>2048</v>
      </c>
      <c r="I171" s="849">
        <v>29.329999923706055</v>
      </c>
      <c r="J171" s="849">
        <v>1</v>
      </c>
      <c r="K171" s="850">
        <v>29.329999923706055</v>
      </c>
    </row>
    <row r="172" spans="1:11" ht="14.45" customHeight="1" x14ac:dyDescent="0.2">
      <c r="A172" s="831" t="s">
        <v>577</v>
      </c>
      <c r="B172" s="832" t="s">
        <v>578</v>
      </c>
      <c r="C172" s="835" t="s">
        <v>599</v>
      </c>
      <c r="D172" s="863" t="s">
        <v>600</v>
      </c>
      <c r="E172" s="835" t="s">
        <v>2051</v>
      </c>
      <c r="F172" s="863" t="s">
        <v>2052</v>
      </c>
      <c r="G172" s="835" t="s">
        <v>2055</v>
      </c>
      <c r="H172" s="835" t="s">
        <v>2056</v>
      </c>
      <c r="I172" s="849">
        <v>1.9999999552965164E-2</v>
      </c>
      <c r="J172" s="849">
        <v>80</v>
      </c>
      <c r="K172" s="850">
        <v>1.6000000238418579</v>
      </c>
    </row>
    <row r="173" spans="1:11" ht="14.45" customHeight="1" x14ac:dyDescent="0.2">
      <c r="A173" s="831" t="s">
        <v>577</v>
      </c>
      <c r="B173" s="832" t="s">
        <v>578</v>
      </c>
      <c r="C173" s="835" t="s">
        <v>599</v>
      </c>
      <c r="D173" s="863" t="s">
        <v>600</v>
      </c>
      <c r="E173" s="835" t="s">
        <v>2051</v>
      </c>
      <c r="F173" s="863" t="s">
        <v>2052</v>
      </c>
      <c r="G173" s="835" t="s">
        <v>2079</v>
      </c>
      <c r="H173" s="835" t="s">
        <v>2080</v>
      </c>
      <c r="I173" s="849">
        <v>11.729999542236328</v>
      </c>
      <c r="J173" s="849">
        <v>5</v>
      </c>
      <c r="K173" s="850">
        <v>58.650001525878906</v>
      </c>
    </row>
    <row r="174" spans="1:11" ht="14.45" customHeight="1" x14ac:dyDescent="0.2">
      <c r="A174" s="831" t="s">
        <v>577</v>
      </c>
      <c r="B174" s="832" t="s">
        <v>578</v>
      </c>
      <c r="C174" s="835" t="s">
        <v>599</v>
      </c>
      <c r="D174" s="863" t="s">
        <v>600</v>
      </c>
      <c r="E174" s="835" t="s">
        <v>2051</v>
      </c>
      <c r="F174" s="863" t="s">
        <v>2052</v>
      </c>
      <c r="G174" s="835" t="s">
        <v>2083</v>
      </c>
      <c r="H174" s="835" t="s">
        <v>2084</v>
      </c>
      <c r="I174" s="849">
        <v>2.2799999713897705</v>
      </c>
      <c r="J174" s="849">
        <v>50</v>
      </c>
      <c r="K174" s="850">
        <v>114</v>
      </c>
    </row>
    <row r="175" spans="1:11" ht="14.45" customHeight="1" x14ac:dyDescent="0.2">
      <c r="A175" s="831" t="s">
        <v>577</v>
      </c>
      <c r="B175" s="832" t="s">
        <v>578</v>
      </c>
      <c r="C175" s="835" t="s">
        <v>599</v>
      </c>
      <c r="D175" s="863" t="s">
        <v>600</v>
      </c>
      <c r="E175" s="835" t="s">
        <v>2051</v>
      </c>
      <c r="F175" s="863" t="s">
        <v>2052</v>
      </c>
      <c r="G175" s="835" t="s">
        <v>2236</v>
      </c>
      <c r="H175" s="835" t="s">
        <v>2237</v>
      </c>
      <c r="I175" s="849">
        <v>5.3299999237060547</v>
      </c>
      <c r="J175" s="849">
        <v>100</v>
      </c>
      <c r="K175" s="850">
        <v>533</v>
      </c>
    </row>
    <row r="176" spans="1:11" ht="14.45" customHeight="1" x14ac:dyDescent="0.2">
      <c r="A176" s="831" t="s">
        <v>577</v>
      </c>
      <c r="B176" s="832" t="s">
        <v>578</v>
      </c>
      <c r="C176" s="835" t="s">
        <v>599</v>
      </c>
      <c r="D176" s="863" t="s">
        <v>600</v>
      </c>
      <c r="E176" s="835" t="s">
        <v>2051</v>
      </c>
      <c r="F176" s="863" t="s">
        <v>2052</v>
      </c>
      <c r="G176" s="835" t="s">
        <v>2102</v>
      </c>
      <c r="H176" s="835" t="s">
        <v>2103</v>
      </c>
      <c r="I176" s="849">
        <v>1.0900000333786011</v>
      </c>
      <c r="J176" s="849">
        <v>100</v>
      </c>
      <c r="K176" s="850">
        <v>109</v>
      </c>
    </row>
    <row r="177" spans="1:11" ht="14.45" customHeight="1" x14ac:dyDescent="0.2">
      <c r="A177" s="831" t="s">
        <v>577</v>
      </c>
      <c r="B177" s="832" t="s">
        <v>578</v>
      </c>
      <c r="C177" s="835" t="s">
        <v>599</v>
      </c>
      <c r="D177" s="863" t="s">
        <v>600</v>
      </c>
      <c r="E177" s="835" t="s">
        <v>2051</v>
      </c>
      <c r="F177" s="863" t="s">
        <v>2052</v>
      </c>
      <c r="G177" s="835" t="s">
        <v>2106</v>
      </c>
      <c r="H177" s="835" t="s">
        <v>2107</v>
      </c>
      <c r="I177" s="849">
        <v>1.6799999475479126</v>
      </c>
      <c r="J177" s="849">
        <v>100</v>
      </c>
      <c r="K177" s="850">
        <v>168</v>
      </c>
    </row>
    <row r="178" spans="1:11" ht="14.45" customHeight="1" x14ac:dyDescent="0.2">
      <c r="A178" s="831" t="s">
        <v>577</v>
      </c>
      <c r="B178" s="832" t="s">
        <v>578</v>
      </c>
      <c r="C178" s="835" t="s">
        <v>599</v>
      </c>
      <c r="D178" s="863" t="s">
        <v>600</v>
      </c>
      <c r="E178" s="835" t="s">
        <v>2051</v>
      </c>
      <c r="F178" s="863" t="s">
        <v>2052</v>
      </c>
      <c r="G178" s="835" t="s">
        <v>2122</v>
      </c>
      <c r="H178" s="835" t="s">
        <v>2123</v>
      </c>
      <c r="I178" s="849">
        <v>1.9866666793823242</v>
      </c>
      <c r="J178" s="849">
        <v>45</v>
      </c>
      <c r="K178" s="850">
        <v>89.349997520446777</v>
      </c>
    </row>
    <row r="179" spans="1:11" ht="14.45" customHeight="1" x14ac:dyDescent="0.2">
      <c r="A179" s="831" t="s">
        <v>577</v>
      </c>
      <c r="B179" s="832" t="s">
        <v>578</v>
      </c>
      <c r="C179" s="835" t="s">
        <v>599</v>
      </c>
      <c r="D179" s="863" t="s">
        <v>600</v>
      </c>
      <c r="E179" s="835" t="s">
        <v>2051</v>
      </c>
      <c r="F179" s="863" t="s">
        <v>2052</v>
      </c>
      <c r="G179" s="835" t="s">
        <v>2210</v>
      </c>
      <c r="H179" s="835" t="s">
        <v>2211</v>
      </c>
      <c r="I179" s="849">
        <v>3.0699999332427979</v>
      </c>
      <c r="J179" s="849">
        <v>50</v>
      </c>
      <c r="K179" s="850">
        <v>153.5</v>
      </c>
    </row>
    <row r="180" spans="1:11" ht="14.45" customHeight="1" x14ac:dyDescent="0.2">
      <c r="A180" s="831" t="s">
        <v>577</v>
      </c>
      <c r="B180" s="832" t="s">
        <v>578</v>
      </c>
      <c r="C180" s="835" t="s">
        <v>599</v>
      </c>
      <c r="D180" s="863" t="s">
        <v>600</v>
      </c>
      <c r="E180" s="835" t="s">
        <v>2051</v>
      </c>
      <c r="F180" s="863" t="s">
        <v>2052</v>
      </c>
      <c r="G180" s="835" t="s">
        <v>2130</v>
      </c>
      <c r="H180" s="835" t="s">
        <v>2131</v>
      </c>
      <c r="I180" s="849">
        <v>2.1600000858306885</v>
      </c>
      <c r="J180" s="849">
        <v>25</v>
      </c>
      <c r="K180" s="850">
        <v>54.000001907348633</v>
      </c>
    </row>
    <row r="181" spans="1:11" ht="14.45" customHeight="1" x14ac:dyDescent="0.2">
      <c r="A181" s="831" t="s">
        <v>577</v>
      </c>
      <c r="B181" s="832" t="s">
        <v>578</v>
      </c>
      <c r="C181" s="835" t="s">
        <v>599</v>
      </c>
      <c r="D181" s="863" t="s">
        <v>600</v>
      </c>
      <c r="E181" s="835" t="s">
        <v>2051</v>
      </c>
      <c r="F181" s="863" t="s">
        <v>2052</v>
      </c>
      <c r="G181" s="835" t="s">
        <v>2134</v>
      </c>
      <c r="H181" s="835" t="s">
        <v>2135</v>
      </c>
      <c r="I181" s="849">
        <v>2.5199999809265137</v>
      </c>
      <c r="J181" s="849">
        <v>50</v>
      </c>
      <c r="K181" s="850">
        <v>126</v>
      </c>
    </row>
    <row r="182" spans="1:11" ht="14.45" customHeight="1" x14ac:dyDescent="0.2">
      <c r="A182" s="831" t="s">
        <v>577</v>
      </c>
      <c r="B182" s="832" t="s">
        <v>578</v>
      </c>
      <c r="C182" s="835" t="s">
        <v>599</v>
      </c>
      <c r="D182" s="863" t="s">
        <v>600</v>
      </c>
      <c r="E182" s="835" t="s">
        <v>2142</v>
      </c>
      <c r="F182" s="863" t="s">
        <v>2143</v>
      </c>
      <c r="G182" s="835" t="s">
        <v>2152</v>
      </c>
      <c r="H182" s="835" t="s">
        <v>2153</v>
      </c>
      <c r="I182" s="849">
        <v>1.809999942779541</v>
      </c>
      <c r="J182" s="849">
        <v>100</v>
      </c>
      <c r="K182" s="850">
        <v>181</v>
      </c>
    </row>
    <row r="183" spans="1:11" ht="14.45" customHeight="1" x14ac:dyDescent="0.2">
      <c r="A183" s="831" t="s">
        <v>577</v>
      </c>
      <c r="B183" s="832" t="s">
        <v>578</v>
      </c>
      <c r="C183" s="835" t="s">
        <v>599</v>
      </c>
      <c r="D183" s="863" t="s">
        <v>600</v>
      </c>
      <c r="E183" s="835" t="s">
        <v>2154</v>
      </c>
      <c r="F183" s="863" t="s">
        <v>2155</v>
      </c>
      <c r="G183" s="835" t="s">
        <v>2164</v>
      </c>
      <c r="H183" s="835" t="s">
        <v>2165</v>
      </c>
      <c r="I183" s="849">
        <v>0.62333333492279053</v>
      </c>
      <c r="J183" s="849">
        <v>1600</v>
      </c>
      <c r="K183" s="850">
        <v>998</v>
      </c>
    </row>
    <row r="184" spans="1:11" ht="14.45" customHeight="1" x14ac:dyDescent="0.2">
      <c r="A184" s="831" t="s">
        <v>577</v>
      </c>
      <c r="B184" s="832" t="s">
        <v>578</v>
      </c>
      <c r="C184" s="835" t="s">
        <v>602</v>
      </c>
      <c r="D184" s="863" t="s">
        <v>603</v>
      </c>
      <c r="E184" s="835" t="s">
        <v>2238</v>
      </c>
      <c r="F184" s="863" t="s">
        <v>2239</v>
      </c>
      <c r="G184" s="835" t="s">
        <v>2240</v>
      </c>
      <c r="H184" s="835" t="s">
        <v>2241</v>
      </c>
      <c r="I184" s="849">
        <v>147.17999267578125</v>
      </c>
      <c r="J184" s="849">
        <v>10</v>
      </c>
      <c r="K184" s="850">
        <v>1471.800048828125</v>
      </c>
    </row>
    <row r="185" spans="1:11" ht="14.45" customHeight="1" x14ac:dyDescent="0.2">
      <c r="A185" s="831" t="s">
        <v>577</v>
      </c>
      <c r="B185" s="832" t="s">
        <v>578</v>
      </c>
      <c r="C185" s="835" t="s">
        <v>602</v>
      </c>
      <c r="D185" s="863" t="s">
        <v>603</v>
      </c>
      <c r="E185" s="835" t="s">
        <v>2238</v>
      </c>
      <c r="F185" s="863" t="s">
        <v>2239</v>
      </c>
      <c r="G185" s="835" t="s">
        <v>2242</v>
      </c>
      <c r="H185" s="835" t="s">
        <v>2243</v>
      </c>
      <c r="I185" s="849">
        <v>147.17999267578125</v>
      </c>
      <c r="J185" s="849">
        <v>10</v>
      </c>
      <c r="K185" s="850">
        <v>1471.800048828125</v>
      </c>
    </row>
    <row r="186" spans="1:11" ht="14.45" customHeight="1" x14ac:dyDescent="0.2">
      <c r="A186" s="831" t="s">
        <v>577</v>
      </c>
      <c r="B186" s="832" t="s">
        <v>578</v>
      </c>
      <c r="C186" s="835" t="s">
        <v>602</v>
      </c>
      <c r="D186" s="863" t="s">
        <v>603</v>
      </c>
      <c r="E186" s="835" t="s">
        <v>2244</v>
      </c>
      <c r="F186" s="863" t="s">
        <v>2245</v>
      </c>
      <c r="G186" s="835" t="s">
        <v>2246</v>
      </c>
      <c r="H186" s="835" t="s">
        <v>2247</v>
      </c>
      <c r="I186" s="849">
        <v>156.39999389648438</v>
      </c>
      <c r="J186" s="849">
        <v>1</v>
      </c>
      <c r="K186" s="850">
        <v>156.39999389648438</v>
      </c>
    </row>
    <row r="187" spans="1:11" ht="14.45" customHeight="1" x14ac:dyDescent="0.2">
      <c r="A187" s="831" t="s">
        <v>577</v>
      </c>
      <c r="B187" s="832" t="s">
        <v>578</v>
      </c>
      <c r="C187" s="835" t="s">
        <v>602</v>
      </c>
      <c r="D187" s="863" t="s">
        <v>603</v>
      </c>
      <c r="E187" s="835" t="s">
        <v>2003</v>
      </c>
      <c r="F187" s="863" t="s">
        <v>2004</v>
      </c>
      <c r="G187" s="835" t="s">
        <v>2248</v>
      </c>
      <c r="H187" s="835" t="s">
        <v>2249</v>
      </c>
      <c r="I187" s="849">
        <v>713.55999755859375</v>
      </c>
      <c r="J187" s="849">
        <v>3</v>
      </c>
      <c r="K187" s="850">
        <v>2140.679931640625</v>
      </c>
    </row>
    <row r="188" spans="1:11" ht="14.45" customHeight="1" x14ac:dyDescent="0.2">
      <c r="A188" s="831" t="s">
        <v>577</v>
      </c>
      <c r="B188" s="832" t="s">
        <v>578</v>
      </c>
      <c r="C188" s="835" t="s">
        <v>602</v>
      </c>
      <c r="D188" s="863" t="s">
        <v>603</v>
      </c>
      <c r="E188" s="835" t="s">
        <v>2003</v>
      </c>
      <c r="F188" s="863" t="s">
        <v>2004</v>
      </c>
      <c r="G188" s="835" t="s">
        <v>2250</v>
      </c>
      <c r="H188" s="835" t="s">
        <v>2251</v>
      </c>
      <c r="I188" s="849">
        <v>749.27001953125</v>
      </c>
      <c r="J188" s="849">
        <v>1</v>
      </c>
      <c r="K188" s="850">
        <v>749.27001953125</v>
      </c>
    </row>
    <row r="189" spans="1:11" ht="14.45" customHeight="1" x14ac:dyDescent="0.2">
      <c r="A189" s="831" t="s">
        <v>577</v>
      </c>
      <c r="B189" s="832" t="s">
        <v>578</v>
      </c>
      <c r="C189" s="835" t="s">
        <v>602</v>
      </c>
      <c r="D189" s="863" t="s">
        <v>603</v>
      </c>
      <c r="E189" s="835" t="s">
        <v>2003</v>
      </c>
      <c r="F189" s="863" t="s">
        <v>2004</v>
      </c>
      <c r="G189" s="835" t="s">
        <v>2005</v>
      </c>
      <c r="H189" s="835" t="s">
        <v>2006</v>
      </c>
      <c r="I189" s="849">
        <v>6.2466665903727217</v>
      </c>
      <c r="J189" s="849">
        <v>900</v>
      </c>
      <c r="K189" s="850">
        <v>5622</v>
      </c>
    </row>
    <row r="190" spans="1:11" ht="14.45" customHeight="1" x14ac:dyDescent="0.2">
      <c r="A190" s="831" t="s">
        <v>577</v>
      </c>
      <c r="B190" s="832" t="s">
        <v>578</v>
      </c>
      <c r="C190" s="835" t="s">
        <v>602</v>
      </c>
      <c r="D190" s="863" t="s">
        <v>603</v>
      </c>
      <c r="E190" s="835" t="s">
        <v>2003</v>
      </c>
      <c r="F190" s="863" t="s">
        <v>2004</v>
      </c>
      <c r="G190" s="835" t="s">
        <v>2007</v>
      </c>
      <c r="H190" s="835" t="s">
        <v>2008</v>
      </c>
      <c r="I190" s="849">
        <v>1.2933332920074463</v>
      </c>
      <c r="J190" s="849">
        <v>7500</v>
      </c>
      <c r="K190" s="850">
        <v>9700</v>
      </c>
    </row>
    <row r="191" spans="1:11" ht="14.45" customHeight="1" x14ac:dyDescent="0.2">
      <c r="A191" s="831" t="s">
        <v>577</v>
      </c>
      <c r="B191" s="832" t="s">
        <v>578</v>
      </c>
      <c r="C191" s="835" t="s">
        <v>602</v>
      </c>
      <c r="D191" s="863" t="s">
        <v>603</v>
      </c>
      <c r="E191" s="835" t="s">
        <v>2003</v>
      </c>
      <c r="F191" s="863" t="s">
        <v>2004</v>
      </c>
      <c r="G191" s="835" t="s">
        <v>2009</v>
      </c>
      <c r="H191" s="835" t="s">
        <v>2010</v>
      </c>
      <c r="I191" s="849">
        <v>0.43999999761581421</v>
      </c>
      <c r="J191" s="849">
        <v>27400</v>
      </c>
      <c r="K191" s="850">
        <v>12055.249908447266</v>
      </c>
    </row>
    <row r="192" spans="1:11" ht="14.45" customHeight="1" x14ac:dyDescent="0.2">
      <c r="A192" s="831" t="s">
        <v>577</v>
      </c>
      <c r="B192" s="832" t="s">
        <v>578</v>
      </c>
      <c r="C192" s="835" t="s">
        <v>602</v>
      </c>
      <c r="D192" s="863" t="s">
        <v>603</v>
      </c>
      <c r="E192" s="835" t="s">
        <v>2003</v>
      </c>
      <c r="F192" s="863" t="s">
        <v>2004</v>
      </c>
      <c r="G192" s="835" t="s">
        <v>2174</v>
      </c>
      <c r="H192" s="835" t="s">
        <v>2175</v>
      </c>
      <c r="I192" s="849">
        <v>355.35000610351563</v>
      </c>
      <c r="J192" s="849">
        <v>2</v>
      </c>
      <c r="K192" s="850">
        <v>710.70001220703125</v>
      </c>
    </row>
    <row r="193" spans="1:11" ht="14.45" customHeight="1" x14ac:dyDescent="0.2">
      <c r="A193" s="831" t="s">
        <v>577</v>
      </c>
      <c r="B193" s="832" t="s">
        <v>578</v>
      </c>
      <c r="C193" s="835" t="s">
        <v>602</v>
      </c>
      <c r="D193" s="863" t="s">
        <v>603</v>
      </c>
      <c r="E193" s="835" t="s">
        <v>2003</v>
      </c>
      <c r="F193" s="863" t="s">
        <v>2004</v>
      </c>
      <c r="G193" s="835" t="s">
        <v>2252</v>
      </c>
      <c r="H193" s="835" t="s">
        <v>2253</v>
      </c>
      <c r="I193" s="849">
        <v>98.379997253417969</v>
      </c>
      <c r="J193" s="849">
        <v>10</v>
      </c>
      <c r="K193" s="850">
        <v>983.79998779296875</v>
      </c>
    </row>
    <row r="194" spans="1:11" ht="14.45" customHeight="1" x14ac:dyDescent="0.2">
      <c r="A194" s="831" t="s">
        <v>577</v>
      </c>
      <c r="B194" s="832" t="s">
        <v>578</v>
      </c>
      <c r="C194" s="835" t="s">
        <v>602</v>
      </c>
      <c r="D194" s="863" t="s">
        <v>603</v>
      </c>
      <c r="E194" s="835" t="s">
        <v>2003</v>
      </c>
      <c r="F194" s="863" t="s">
        <v>2004</v>
      </c>
      <c r="G194" s="835" t="s">
        <v>2013</v>
      </c>
      <c r="H194" s="835" t="s">
        <v>2014</v>
      </c>
      <c r="I194" s="849">
        <v>22.149999618530273</v>
      </c>
      <c r="J194" s="849">
        <v>300</v>
      </c>
      <c r="K194" s="850">
        <v>6645</v>
      </c>
    </row>
    <row r="195" spans="1:11" ht="14.45" customHeight="1" x14ac:dyDescent="0.2">
      <c r="A195" s="831" t="s">
        <v>577</v>
      </c>
      <c r="B195" s="832" t="s">
        <v>578</v>
      </c>
      <c r="C195" s="835" t="s">
        <v>602</v>
      </c>
      <c r="D195" s="863" t="s">
        <v>603</v>
      </c>
      <c r="E195" s="835" t="s">
        <v>2003</v>
      </c>
      <c r="F195" s="863" t="s">
        <v>2004</v>
      </c>
      <c r="G195" s="835" t="s">
        <v>2015</v>
      </c>
      <c r="H195" s="835" t="s">
        <v>2016</v>
      </c>
      <c r="I195" s="849">
        <v>13.039999961853027</v>
      </c>
      <c r="J195" s="849">
        <v>150</v>
      </c>
      <c r="K195" s="850">
        <v>1956.1499633789063</v>
      </c>
    </row>
    <row r="196" spans="1:11" ht="14.45" customHeight="1" x14ac:dyDescent="0.2">
      <c r="A196" s="831" t="s">
        <v>577</v>
      </c>
      <c r="B196" s="832" t="s">
        <v>578</v>
      </c>
      <c r="C196" s="835" t="s">
        <v>602</v>
      </c>
      <c r="D196" s="863" t="s">
        <v>603</v>
      </c>
      <c r="E196" s="835" t="s">
        <v>2003</v>
      </c>
      <c r="F196" s="863" t="s">
        <v>2004</v>
      </c>
      <c r="G196" s="835" t="s">
        <v>2254</v>
      </c>
      <c r="H196" s="835" t="s">
        <v>2255</v>
      </c>
      <c r="I196" s="849">
        <v>293.25</v>
      </c>
      <c r="J196" s="849">
        <v>30</v>
      </c>
      <c r="K196" s="850">
        <v>8797.5</v>
      </c>
    </row>
    <row r="197" spans="1:11" ht="14.45" customHeight="1" x14ac:dyDescent="0.2">
      <c r="A197" s="831" t="s">
        <v>577</v>
      </c>
      <c r="B197" s="832" t="s">
        <v>578</v>
      </c>
      <c r="C197" s="835" t="s">
        <v>602</v>
      </c>
      <c r="D197" s="863" t="s">
        <v>603</v>
      </c>
      <c r="E197" s="835" t="s">
        <v>2003</v>
      </c>
      <c r="F197" s="863" t="s">
        <v>2004</v>
      </c>
      <c r="G197" s="835" t="s">
        <v>2256</v>
      </c>
      <c r="H197" s="835" t="s">
        <v>2257</v>
      </c>
      <c r="I197" s="849">
        <v>129.25999450683594</v>
      </c>
      <c r="J197" s="849">
        <v>15</v>
      </c>
      <c r="K197" s="850">
        <v>1938.9000244140625</v>
      </c>
    </row>
    <row r="198" spans="1:11" ht="14.45" customHeight="1" x14ac:dyDescent="0.2">
      <c r="A198" s="831" t="s">
        <v>577</v>
      </c>
      <c r="B198" s="832" t="s">
        <v>578</v>
      </c>
      <c r="C198" s="835" t="s">
        <v>602</v>
      </c>
      <c r="D198" s="863" t="s">
        <v>603</v>
      </c>
      <c r="E198" s="835" t="s">
        <v>2003</v>
      </c>
      <c r="F198" s="863" t="s">
        <v>2004</v>
      </c>
      <c r="G198" s="835" t="s">
        <v>2258</v>
      </c>
      <c r="H198" s="835" t="s">
        <v>2259</v>
      </c>
      <c r="I198" s="849">
        <v>283.01333618164063</v>
      </c>
      <c r="J198" s="849">
        <v>30</v>
      </c>
      <c r="K198" s="850">
        <v>8490.35009765625</v>
      </c>
    </row>
    <row r="199" spans="1:11" ht="14.45" customHeight="1" x14ac:dyDescent="0.2">
      <c r="A199" s="831" t="s">
        <v>577</v>
      </c>
      <c r="B199" s="832" t="s">
        <v>578</v>
      </c>
      <c r="C199" s="835" t="s">
        <v>602</v>
      </c>
      <c r="D199" s="863" t="s">
        <v>603</v>
      </c>
      <c r="E199" s="835" t="s">
        <v>2003</v>
      </c>
      <c r="F199" s="863" t="s">
        <v>2004</v>
      </c>
      <c r="G199" s="835" t="s">
        <v>2260</v>
      </c>
      <c r="H199" s="835" t="s">
        <v>2261</v>
      </c>
      <c r="I199" s="849">
        <v>380.8800048828125</v>
      </c>
      <c r="J199" s="849">
        <v>30</v>
      </c>
      <c r="K199" s="850">
        <v>11426.400146484375</v>
      </c>
    </row>
    <row r="200" spans="1:11" ht="14.45" customHeight="1" x14ac:dyDescent="0.2">
      <c r="A200" s="831" t="s">
        <v>577</v>
      </c>
      <c r="B200" s="832" t="s">
        <v>578</v>
      </c>
      <c r="C200" s="835" t="s">
        <v>602</v>
      </c>
      <c r="D200" s="863" t="s">
        <v>603</v>
      </c>
      <c r="E200" s="835" t="s">
        <v>2003</v>
      </c>
      <c r="F200" s="863" t="s">
        <v>2004</v>
      </c>
      <c r="G200" s="835" t="s">
        <v>2262</v>
      </c>
      <c r="H200" s="835" t="s">
        <v>2263</v>
      </c>
      <c r="I200" s="849">
        <v>153</v>
      </c>
      <c r="J200" s="849">
        <v>40</v>
      </c>
      <c r="K200" s="850">
        <v>6119.83984375</v>
      </c>
    </row>
    <row r="201" spans="1:11" ht="14.45" customHeight="1" x14ac:dyDescent="0.2">
      <c r="A201" s="831" t="s">
        <v>577</v>
      </c>
      <c r="B201" s="832" t="s">
        <v>578</v>
      </c>
      <c r="C201" s="835" t="s">
        <v>602</v>
      </c>
      <c r="D201" s="863" t="s">
        <v>603</v>
      </c>
      <c r="E201" s="835" t="s">
        <v>2003</v>
      </c>
      <c r="F201" s="863" t="s">
        <v>2004</v>
      </c>
      <c r="G201" s="835" t="s">
        <v>2178</v>
      </c>
      <c r="H201" s="835" t="s">
        <v>2179</v>
      </c>
      <c r="I201" s="849">
        <v>573.8499755859375</v>
      </c>
      <c r="J201" s="849">
        <v>12</v>
      </c>
      <c r="K201" s="850">
        <v>6886.199951171875</v>
      </c>
    </row>
    <row r="202" spans="1:11" ht="14.45" customHeight="1" x14ac:dyDescent="0.2">
      <c r="A202" s="831" t="s">
        <v>577</v>
      </c>
      <c r="B202" s="832" t="s">
        <v>578</v>
      </c>
      <c r="C202" s="835" t="s">
        <v>602</v>
      </c>
      <c r="D202" s="863" t="s">
        <v>603</v>
      </c>
      <c r="E202" s="835" t="s">
        <v>2003</v>
      </c>
      <c r="F202" s="863" t="s">
        <v>2004</v>
      </c>
      <c r="G202" s="835" t="s">
        <v>2264</v>
      </c>
      <c r="H202" s="835" t="s">
        <v>2265</v>
      </c>
      <c r="I202" s="849">
        <v>227.39500427246094</v>
      </c>
      <c r="J202" s="849">
        <v>175</v>
      </c>
      <c r="K202" s="850">
        <v>39790.45947265625</v>
      </c>
    </row>
    <row r="203" spans="1:11" ht="14.45" customHeight="1" x14ac:dyDescent="0.2">
      <c r="A203" s="831" t="s">
        <v>577</v>
      </c>
      <c r="B203" s="832" t="s">
        <v>578</v>
      </c>
      <c r="C203" s="835" t="s">
        <v>602</v>
      </c>
      <c r="D203" s="863" t="s">
        <v>603</v>
      </c>
      <c r="E203" s="835" t="s">
        <v>2003</v>
      </c>
      <c r="F203" s="863" t="s">
        <v>2004</v>
      </c>
      <c r="G203" s="835" t="s">
        <v>2017</v>
      </c>
      <c r="H203" s="835" t="s">
        <v>2018</v>
      </c>
      <c r="I203" s="849">
        <v>1.3799999952316284</v>
      </c>
      <c r="J203" s="849">
        <v>1000</v>
      </c>
      <c r="K203" s="850">
        <v>1380</v>
      </c>
    </row>
    <row r="204" spans="1:11" ht="14.45" customHeight="1" x14ac:dyDescent="0.2">
      <c r="A204" s="831" t="s">
        <v>577</v>
      </c>
      <c r="B204" s="832" t="s">
        <v>578</v>
      </c>
      <c r="C204" s="835" t="s">
        <v>602</v>
      </c>
      <c r="D204" s="863" t="s">
        <v>603</v>
      </c>
      <c r="E204" s="835" t="s">
        <v>2003</v>
      </c>
      <c r="F204" s="863" t="s">
        <v>2004</v>
      </c>
      <c r="G204" s="835" t="s">
        <v>2182</v>
      </c>
      <c r="H204" s="835" t="s">
        <v>2183</v>
      </c>
      <c r="I204" s="849">
        <v>0.8566666841506958</v>
      </c>
      <c r="J204" s="849">
        <v>300</v>
      </c>
      <c r="K204" s="850">
        <v>257</v>
      </c>
    </row>
    <row r="205" spans="1:11" ht="14.45" customHeight="1" x14ac:dyDescent="0.2">
      <c r="A205" s="831" t="s">
        <v>577</v>
      </c>
      <c r="B205" s="832" t="s">
        <v>578</v>
      </c>
      <c r="C205" s="835" t="s">
        <v>602</v>
      </c>
      <c r="D205" s="863" t="s">
        <v>603</v>
      </c>
      <c r="E205" s="835" t="s">
        <v>2003</v>
      </c>
      <c r="F205" s="863" t="s">
        <v>2004</v>
      </c>
      <c r="G205" s="835" t="s">
        <v>2019</v>
      </c>
      <c r="H205" s="835" t="s">
        <v>2020</v>
      </c>
      <c r="I205" s="849">
        <v>1.5149999856948853</v>
      </c>
      <c r="J205" s="849">
        <v>400</v>
      </c>
      <c r="K205" s="850">
        <v>606</v>
      </c>
    </row>
    <row r="206" spans="1:11" ht="14.45" customHeight="1" x14ac:dyDescent="0.2">
      <c r="A206" s="831" t="s">
        <v>577</v>
      </c>
      <c r="B206" s="832" t="s">
        <v>578</v>
      </c>
      <c r="C206" s="835" t="s">
        <v>602</v>
      </c>
      <c r="D206" s="863" t="s">
        <v>603</v>
      </c>
      <c r="E206" s="835" t="s">
        <v>2003</v>
      </c>
      <c r="F206" s="863" t="s">
        <v>2004</v>
      </c>
      <c r="G206" s="835" t="s">
        <v>2021</v>
      </c>
      <c r="H206" s="835" t="s">
        <v>2022</v>
      </c>
      <c r="I206" s="849">
        <v>2.06333327293396</v>
      </c>
      <c r="J206" s="849">
        <v>300</v>
      </c>
      <c r="K206" s="850">
        <v>619</v>
      </c>
    </row>
    <row r="207" spans="1:11" ht="14.45" customHeight="1" x14ac:dyDescent="0.2">
      <c r="A207" s="831" t="s">
        <v>577</v>
      </c>
      <c r="B207" s="832" t="s">
        <v>578</v>
      </c>
      <c r="C207" s="835" t="s">
        <v>602</v>
      </c>
      <c r="D207" s="863" t="s">
        <v>603</v>
      </c>
      <c r="E207" s="835" t="s">
        <v>2003</v>
      </c>
      <c r="F207" s="863" t="s">
        <v>2004</v>
      </c>
      <c r="G207" s="835" t="s">
        <v>2023</v>
      </c>
      <c r="H207" s="835" t="s">
        <v>2024</v>
      </c>
      <c r="I207" s="849">
        <v>3.3649998903274536</v>
      </c>
      <c r="J207" s="849">
        <v>400</v>
      </c>
      <c r="K207" s="850">
        <v>1346</v>
      </c>
    </row>
    <row r="208" spans="1:11" ht="14.45" customHeight="1" x14ac:dyDescent="0.2">
      <c r="A208" s="831" t="s">
        <v>577</v>
      </c>
      <c r="B208" s="832" t="s">
        <v>578</v>
      </c>
      <c r="C208" s="835" t="s">
        <v>602</v>
      </c>
      <c r="D208" s="863" t="s">
        <v>603</v>
      </c>
      <c r="E208" s="835" t="s">
        <v>2003</v>
      </c>
      <c r="F208" s="863" t="s">
        <v>2004</v>
      </c>
      <c r="G208" s="835" t="s">
        <v>2266</v>
      </c>
      <c r="H208" s="835" t="s">
        <v>2267</v>
      </c>
      <c r="I208" s="849">
        <v>5.8766667048136396</v>
      </c>
      <c r="J208" s="849">
        <v>300</v>
      </c>
      <c r="K208" s="850">
        <v>1763</v>
      </c>
    </row>
    <row r="209" spans="1:11" ht="14.45" customHeight="1" x14ac:dyDescent="0.2">
      <c r="A209" s="831" t="s">
        <v>577</v>
      </c>
      <c r="B209" s="832" t="s">
        <v>578</v>
      </c>
      <c r="C209" s="835" t="s">
        <v>602</v>
      </c>
      <c r="D209" s="863" t="s">
        <v>603</v>
      </c>
      <c r="E209" s="835" t="s">
        <v>2003</v>
      </c>
      <c r="F209" s="863" t="s">
        <v>2004</v>
      </c>
      <c r="G209" s="835" t="s">
        <v>2268</v>
      </c>
      <c r="H209" s="835" t="s">
        <v>2269</v>
      </c>
      <c r="I209" s="849">
        <v>9.2950000762939453</v>
      </c>
      <c r="J209" s="849">
        <v>100</v>
      </c>
      <c r="K209" s="850">
        <v>929.510009765625</v>
      </c>
    </row>
    <row r="210" spans="1:11" ht="14.45" customHeight="1" x14ac:dyDescent="0.2">
      <c r="A210" s="831" t="s">
        <v>577</v>
      </c>
      <c r="B210" s="832" t="s">
        <v>578</v>
      </c>
      <c r="C210" s="835" t="s">
        <v>602</v>
      </c>
      <c r="D210" s="863" t="s">
        <v>603</v>
      </c>
      <c r="E210" s="835" t="s">
        <v>2003</v>
      </c>
      <c r="F210" s="863" t="s">
        <v>2004</v>
      </c>
      <c r="G210" s="835" t="s">
        <v>2025</v>
      </c>
      <c r="H210" s="835" t="s">
        <v>2026</v>
      </c>
      <c r="I210" s="849">
        <v>8.119999885559082</v>
      </c>
      <c r="J210" s="849">
        <v>400</v>
      </c>
      <c r="K210" s="850">
        <v>3248</v>
      </c>
    </row>
    <row r="211" spans="1:11" ht="14.45" customHeight="1" x14ac:dyDescent="0.2">
      <c r="A211" s="831" t="s">
        <v>577</v>
      </c>
      <c r="B211" s="832" t="s">
        <v>578</v>
      </c>
      <c r="C211" s="835" t="s">
        <v>602</v>
      </c>
      <c r="D211" s="863" t="s">
        <v>603</v>
      </c>
      <c r="E211" s="835" t="s">
        <v>2003</v>
      </c>
      <c r="F211" s="863" t="s">
        <v>2004</v>
      </c>
      <c r="G211" s="835" t="s">
        <v>2230</v>
      </c>
      <c r="H211" s="835" t="s">
        <v>2231</v>
      </c>
      <c r="I211" s="849">
        <v>0.37999999523162842</v>
      </c>
      <c r="J211" s="849">
        <v>5</v>
      </c>
      <c r="K211" s="850">
        <v>1.8999999761581421</v>
      </c>
    </row>
    <row r="212" spans="1:11" ht="14.45" customHeight="1" x14ac:dyDescent="0.2">
      <c r="A212" s="831" t="s">
        <v>577</v>
      </c>
      <c r="B212" s="832" t="s">
        <v>578</v>
      </c>
      <c r="C212" s="835" t="s">
        <v>602</v>
      </c>
      <c r="D212" s="863" t="s">
        <v>603</v>
      </c>
      <c r="E212" s="835" t="s">
        <v>2003</v>
      </c>
      <c r="F212" s="863" t="s">
        <v>2004</v>
      </c>
      <c r="G212" s="835" t="s">
        <v>2027</v>
      </c>
      <c r="H212" s="835" t="s">
        <v>2028</v>
      </c>
      <c r="I212" s="849">
        <v>8.3949999809265137</v>
      </c>
      <c r="J212" s="849">
        <v>500</v>
      </c>
      <c r="K212" s="850">
        <v>4198.679931640625</v>
      </c>
    </row>
    <row r="213" spans="1:11" ht="14.45" customHeight="1" x14ac:dyDescent="0.2">
      <c r="A213" s="831" t="s">
        <v>577</v>
      </c>
      <c r="B213" s="832" t="s">
        <v>578</v>
      </c>
      <c r="C213" s="835" t="s">
        <v>602</v>
      </c>
      <c r="D213" s="863" t="s">
        <v>603</v>
      </c>
      <c r="E213" s="835" t="s">
        <v>2003</v>
      </c>
      <c r="F213" s="863" t="s">
        <v>2004</v>
      </c>
      <c r="G213" s="835" t="s">
        <v>2232</v>
      </c>
      <c r="H213" s="835" t="s">
        <v>2233</v>
      </c>
      <c r="I213" s="849">
        <v>18.959999084472656</v>
      </c>
      <c r="J213" s="849">
        <v>240</v>
      </c>
      <c r="K213" s="850">
        <v>4550.4300079345703</v>
      </c>
    </row>
    <row r="214" spans="1:11" ht="14.45" customHeight="1" x14ac:dyDescent="0.2">
      <c r="A214" s="831" t="s">
        <v>577</v>
      </c>
      <c r="B214" s="832" t="s">
        <v>578</v>
      </c>
      <c r="C214" s="835" t="s">
        <v>602</v>
      </c>
      <c r="D214" s="863" t="s">
        <v>603</v>
      </c>
      <c r="E214" s="835" t="s">
        <v>2003</v>
      </c>
      <c r="F214" s="863" t="s">
        <v>2004</v>
      </c>
      <c r="G214" s="835" t="s">
        <v>2270</v>
      </c>
      <c r="H214" s="835" t="s">
        <v>2271</v>
      </c>
      <c r="I214" s="849">
        <v>7.5900001525878906</v>
      </c>
      <c r="J214" s="849">
        <v>1</v>
      </c>
      <c r="K214" s="850">
        <v>7.5900001525878906</v>
      </c>
    </row>
    <row r="215" spans="1:11" ht="14.45" customHeight="1" x14ac:dyDescent="0.2">
      <c r="A215" s="831" t="s">
        <v>577</v>
      </c>
      <c r="B215" s="832" t="s">
        <v>578</v>
      </c>
      <c r="C215" s="835" t="s">
        <v>602</v>
      </c>
      <c r="D215" s="863" t="s">
        <v>603</v>
      </c>
      <c r="E215" s="835" t="s">
        <v>2003</v>
      </c>
      <c r="F215" s="863" t="s">
        <v>2004</v>
      </c>
      <c r="G215" s="835" t="s">
        <v>2029</v>
      </c>
      <c r="H215" s="835" t="s">
        <v>2030</v>
      </c>
      <c r="I215" s="849">
        <v>10.521667003631592</v>
      </c>
      <c r="J215" s="849">
        <v>180</v>
      </c>
      <c r="K215" s="850">
        <v>1893.9000244140625</v>
      </c>
    </row>
    <row r="216" spans="1:11" ht="14.45" customHeight="1" x14ac:dyDescent="0.2">
      <c r="A216" s="831" t="s">
        <v>577</v>
      </c>
      <c r="B216" s="832" t="s">
        <v>578</v>
      </c>
      <c r="C216" s="835" t="s">
        <v>602</v>
      </c>
      <c r="D216" s="863" t="s">
        <v>603</v>
      </c>
      <c r="E216" s="835" t="s">
        <v>2003</v>
      </c>
      <c r="F216" s="863" t="s">
        <v>2004</v>
      </c>
      <c r="G216" s="835" t="s">
        <v>2184</v>
      </c>
      <c r="H216" s="835" t="s">
        <v>2185</v>
      </c>
      <c r="I216" s="849">
        <v>13.219999994550433</v>
      </c>
      <c r="J216" s="849">
        <v>180</v>
      </c>
      <c r="K216" s="850">
        <v>2380</v>
      </c>
    </row>
    <row r="217" spans="1:11" ht="14.45" customHeight="1" x14ac:dyDescent="0.2">
      <c r="A217" s="831" t="s">
        <v>577</v>
      </c>
      <c r="B217" s="832" t="s">
        <v>578</v>
      </c>
      <c r="C217" s="835" t="s">
        <v>602</v>
      </c>
      <c r="D217" s="863" t="s">
        <v>603</v>
      </c>
      <c r="E217" s="835" t="s">
        <v>2003</v>
      </c>
      <c r="F217" s="863" t="s">
        <v>2004</v>
      </c>
      <c r="G217" s="835" t="s">
        <v>2031</v>
      </c>
      <c r="H217" s="835" t="s">
        <v>2032</v>
      </c>
      <c r="I217" s="849">
        <v>96.200000762939453</v>
      </c>
      <c r="J217" s="849">
        <v>15</v>
      </c>
      <c r="K217" s="850">
        <v>1442.9200134277344</v>
      </c>
    </row>
    <row r="218" spans="1:11" ht="14.45" customHeight="1" x14ac:dyDescent="0.2">
      <c r="A218" s="831" t="s">
        <v>577</v>
      </c>
      <c r="B218" s="832" t="s">
        <v>578</v>
      </c>
      <c r="C218" s="835" t="s">
        <v>602</v>
      </c>
      <c r="D218" s="863" t="s">
        <v>603</v>
      </c>
      <c r="E218" s="835" t="s">
        <v>2003</v>
      </c>
      <c r="F218" s="863" t="s">
        <v>2004</v>
      </c>
      <c r="G218" s="835" t="s">
        <v>2272</v>
      </c>
      <c r="H218" s="835" t="s">
        <v>2273</v>
      </c>
      <c r="I218" s="849">
        <v>3.5649999380111694</v>
      </c>
      <c r="J218" s="849">
        <v>100</v>
      </c>
      <c r="K218" s="850">
        <v>356.5</v>
      </c>
    </row>
    <row r="219" spans="1:11" ht="14.45" customHeight="1" x14ac:dyDescent="0.2">
      <c r="A219" s="831" t="s">
        <v>577</v>
      </c>
      <c r="B219" s="832" t="s">
        <v>578</v>
      </c>
      <c r="C219" s="835" t="s">
        <v>602</v>
      </c>
      <c r="D219" s="863" t="s">
        <v>603</v>
      </c>
      <c r="E219" s="835" t="s">
        <v>2003</v>
      </c>
      <c r="F219" s="863" t="s">
        <v>2004</v>
      </c>
      <c r="G219" s="835" t="s">
        <v>2274</v>
      </c>
      <c r="H219" s="835" t="s">
        <v>2275</v>
      </c>
      <c r="I219" s="849">
        <v>6.940000057220459</v>
      </c>
      <c r="J219" s="849">
        <v>2</v>
      </c>
      <c r="K219" s="850">
        <v>13.869999885559082</v>
      </c>
    </row>
    <row r="220" spans="1:11" ht="14.45" customHeight="1" x14ac:dyDescent="0.2">
      <c r="A220" s="831" t="s">
        <v>577</v>
      </c>
      <c r="B220" s="832" t="s">
        <v>578</v>
      </c>
      <c r="C220" s="835" t="s">
        <v>602</v>
      </c>
      <c r="D220" s="863" t="s">
        <v>603</v>
      </c>
      <c r="E220" s="835" t="s">
        <v>2003</v>
      </c>
      <c r="F220" s="863" t="s">
        <v>2004</v>
      </c>
      <c r="G220" s="835" t="s">
        <v>2276</v>
      </c>
      <c r="H220" s="835" t="s">
        <v>2277</v>
      </c>
      <c r="I220" s="849">
        <v>8.1700000762939453</v>
      </c>
      <c r="J220" s="849">
        <v>2</v>
      </c>
      <c r="K220" s="850">
        <v>16.329999923706055</v>
      </c>
    </row>
    <row r="221" spans="1:11" ht="14.45" customHeight="1" x14ac:dyDescent="0.2">
      <c r="A221" s="831" t="s">
        <v>577</v>
      </c>
      <c r="B221" s="832" t="s">
        <v>578</v>
      </c>
      <c r="C221" s="835" t="s">
        <v>602</v>
      </c>
      <c r="D221" s="863" t="s">
        <v>603</v>
      </c>
      <c r="E221" s="835" t="s">
        <v>2003</v>
      </c>
      <c r="F221" s="863" t="s">
        <v>2004</v>
      </c>
      <c r="G221" s="835" t="s">
        <v>2278</v>
      </c>
      <c r="H221" s="835" t="s">
        <v>2279</v>
      </c>
      <c r="I221" s="849">
        <v>9.380000114440918</v>
      </c>
      <c r="J221" s="849">
        <v>1</v>
      </c>
      <c r="K221" s="850">
        <v>9.380000114440918</v>
      </c>
    </row>
    <row r="222" spans="1:11" ht="14.45" customHeight="1" x14ac:dyDescent="0.2">
      <c r="A222" s="831" t="s">
        <v>577</v>
      </c>
      <c r="B222" s="832" t="s">
        <v>578</v>
      </c>
      <c r="C222" s="835" t="s">
        <v>602</v>
      </c>
      <c r="D222" s="863" t="s">
        <v>603</v>
      </c>
      <c r="E222" s="835" t="s">
        <v>2003</v>
      </c>
      <c r="F222" s="863" t="s">
        <v>2004</v>
      </c>
      <c r="G222" s="835" t="s">
        <v>2186</v>
      </c>
      <c r="H222" s="835" t="s">
        <v>2187</v>
      </c>
      <c r="I222" s="849">
        <v>15.640000343322754</v>
      </c>
      <c r="J222" s="849">
        <v>100</v>
      </c>
      <c r="K222" s="850">
        <v>1564</v>
      </c>
    </row>
    <row r="223" spans="1:11" ht="14.45" customHeight="1" x14ac:dyDescent="0.2">
      <c r="A223" s="831" t="s">
        <v>577</v>
      </c>
      <c r="B223" s="832" t="s">
        <v>578</v>
      </c>
      <c r="C223" s="835" t="s">
        <v>602</v>
      </c>
      <c r="D223" s="863" t="s">
        <v>603</v>
      </c>
      <c r="E223" s="835" t="s">
        <v>2003</v>
      </c>
      <c r="F223" s="863" t="s">
        <v>2004</v>
      </c>
      <c r="G223" s="835" t="s">
        <v>2280</v>
      </c>
      <c r="H223" s="835" t="s">
        <v>2281</v>
      </c>
      <c r="I223" s="849">
        <v>17.139999389648438</v>
      </c>
      <c r="J223" s="849">
        <v>150</v>
      </c>
      <c r="K223" s="850">
        <v>2570.25</v>
      </c>
    </row>
    <row r="224" spans="1:11" ht="14.45" customHeight="1" x14ac:dyDescent="0.2">
      <c r="A224" s="831" t="s">
        <v>577</v>
      </c>
      <c r="B224" s="832" t="s">
        <v>578</v>
      </c>
      <c r="C224" s="835" t="s">
        <v>602</v>
      </c>
      <c r="D224" s="863" t="s">
        <v>603</v>
      </c>
      <c r="E224" s="835" t="s">
        <v>2003</v>
      </c>
      <c r="F224" s="863" t="s">
        <v>2004</v>
      </c>
      <c r="G224" s="835" t="s">
        <v>2282</v>
      </c>
      <c r="H224" s="835" t="s">
        <v>2283</v>
      </c>
      <c r="I224" s="849">
        <v>855.21002197265625</v>
      </c>
      <c r="J224" s="849">
        <v>3</v>
      </c>
      <c r="K224" s="850">
        <v>2565.6298828125</v>
      </c>
    </row>
    <row r="225" spans="1:11" ht="14.45" customHeight="1" x14ac:dyDescent="0.2">
      <c r="A225" s="831" t="s">
        <v>577</v>
      </c>
      <c r="B225" s="832" t="s">
        <v>578</v>
      </c>
      <c r="C225" s="835" t="s">
        <v>602</v>
      </c>
      <c r="D225" s="863" t="s">
        <v>603</v>
      </c>
      <c r="E225" s="835" t="s">
        <v>2003</v>
      </c>
      <c r="F225" s="863" t="s">
        <v>2004</v>
      </c>
      <c r="G225" s="835" t="s">
        <v>2284</v>
      </c>
      <c r="H225" s="835" t="s">
        <v>2285</v>
      </c>
      <c r="I225" s="849">
        <v>1203.27001953125</v>
      </c>
      <c r="J225" s="849">
        <v>1</v>
      </c>
      <c r="K225" s="850">
        <v>1203.27001953125</v>
      </c>
    </row>
    <row r="226" spans="1:11" ht="14.45" customHeight="1" x14ac:dyDescent="0.2">
      <c r="A226" s="831" t="s">
        <v>577</v>
      </c>
      <c r="B226" s="832" t="s">
        <v>578</v>
      </c>
      <c r="C226" s="835" t="s">
        <v>602</v>
      </c>
      <c r="D226" s="863" t="s">
        <v>603</v>
      </c>
      <c r="E226" s="835" t="s">
        <v>2003</v>
      </c>
      <c r="F226" s="863" t="s">
        <v>2004</v>
      </c>
      <c r="G226" s="835" t="s">
        <v>2039</v>
      </c>
      <c r="H226" s="835" t="s">
        <v>2040</v>
      </c>
      <c r="I226" s="849">
        <v>2.7400000095367432</v>
      </c>
      <c r="J226" s="849">
        <v>6</v>
      </c>
      <c r="K226" s="850">
        <v>16.440000534057617</v>
      </c>
    </row>
    <row r="227" spans="1:11" ht="14.45" customHeight="1" x14ac:dyDescent="0.2">
      <c r="A227" s="831" t="s">
        <v>577</v>
      </c>
      <c r="B227" s="832" t="s">
        <v>578</v>
      </c>
      <c r="C227" s="835" t="s">
        <v>602</v>
      </c>
      <c r="D227" s="863" t="s">
        <v>603</v>
      </c>
      <c r="E227" s="835" t="s">
        <v>2003</v>
      </c>
      <c r="F227" s="863" t="s">
        <v>2004</v>
      </c>
      <c r="G227" s="835" t="s">
        <v>2041</v>
      </c>
      <c r="H227" s="835" t="s">
        <v>2042</v>
      </c>
      <c r="I227" s="849">
        <v>12.022857393537249</v>
      </c>
      <c r="J227" s="849">
        <v>480</v>
      </c>
      <c r="K227" s="850">
        <v>5772.0300750732422</v>
      </c>
    </row>
    <row r="228" spans="1:11" ht="14.45" customHeight="1" x14ac:dyDescent="0.2">
      <c r="A228" s="831" t="s">
        <v>577</v>
      </c>
      <c r="B228" s="832" t="s">
        <v>578</v>
      </c>
      <c r="C228" s="835" t="s">
        <v>602</v>
      </c>
      <c r="D228" s="863" t="s">
        <v>603</v>
      </c>
      <c r="E228" s="835" t="s">
        <v>2003</v>
      </c>
      <c r="F228" s="863" t="s">
        <v>2004</v>
      </c>
      <c r="G228" s="835" t="s">
        <v>2286</v>
      </c>
      <c r="H228" s="835" t="s">
        <v>2287</v>
      </c>
      <c r="I228" s="849">
        <v>280.33832804361981</v>
      </c>
      <c r="J228" s="849">
        <v>28</v>
      </c>
      <c r="K228" s="850">
        <v>7849.369873046875</v>
      </c>
    </row>
    <row r="229" spans="1:11" ht="14.45" customHeight="1" x14ac:dyDescent="0.2">
      <c r="A229" s="831" t="s">
        <v>577</v>
      </c>
      <c r="B229" s="832" t="s">
        <v>578</v>
      </c>
      <c r="C229" s="835" t="s">
        <v>602</v>
      </c>
      <c r="D229" s="863" t="s">
        <v>603</v>
      </c>
      <c r="E229" s="835" t="s">
        <v>2003</v>
      </c>
      <c r="F229" s="863" t="s">
        <v>2004</v>
      </c>
      <c r="G229" s="835" t="s">
        <v>2288</v>
      </c>
      <c r="H229" s="835" t="s">
        <v>2289</v>
      </c>
      <c r="I229" s="849">
        <v>34.132000732421872</v>
      </c>
      <c r="J229" s="849">
        <v>300</v>
      </c>
      <c r="K229" s="850">
        <v>10239.849975585938</v>
      </c>
    </row>
    <row r="230" spans="1:11" ht="14.45" customHeight="1" x14ac:dyDescent="0.2">
      <c r="A230" s="831" t="s">
        <v>577</v>
      </c>
      <c r="B230" s="832" t="s">
        <v>578</v>
      </c>
      <c r="C230" s="835" t="s">
        <v>602</v>
      </c>
      <c r="D230" s="863" t="s">
        <v>603</v>
      </c>
      <c r="E230" s="835" t="s">
        <v>2003</v>
      </c>
      <c r="F230" s="863" t="s">
        <v>2004</v>
      </c>
      <c r="G230" s="835" t="s">
        <v>2290</v>
      </c>
      <c r="H230" s="835" t="s">
        <v>2291</v>
      </c>
      <c r="I230" s="849">
        <v>0.49333333969116211</v>
      </c>
      <c r="J230" s="849">
        <v>6000</v>
      </c>
      <c r="K230" s="850">
        <v>2960</v>
      </c>
    </row>
    <row r="231" spans="1:11" ht="14.45" customHeight="1" x14ac:dyDescent="0.2">
      <c r="A231" s="831" t="s">
        <v>577</v>
      </c>
      <c r="B231" s="832" t="s">
        <v>578</v>
      </c>
      <c r="C231" s="835" t="s">
        <v>602</v>
      </c>
      <c r="D231" s="863" t="s">
        <v>603</v>
      </c>
      <c r="E231" s="835" t="s">
        <v>2003</v>
      </c>
      <c r="F231" s="863" t="s">
        <v>2004</v>
      </c>
      <c r="G231" s="835" t="s">
        <v>2292</v>
      </c>
      <c r="H231" s="835" t="s">
        <v>2293</v>
      </c>
      <c r="I231" s="849">
        <v>3.9414286272866383</v>
      </c>
      <c r="J231" s="849">
        <v>3500</v>
      </c>
      <c r="K231" s="850">
        <v>13802.650024414063</v>
      </c>
    </row>
    <row r="232" spans="1:11" ht="14.45" customHeight="1" x14ac:dyDescent="0.2">
      <c r="A232" s="831" t="s">
        <v>577</v>
      </c>
      <c r="B232" s="832" t="s">
        <v>578</v>
      </c>
      <c r="C232" s="835" t="s">
        <v>602</v>
      </c>
      <c r="D232" s="863" t="s">
        <v>603</v>
      </c>
      <c r="E232" s="835" t="s">
        <v>2003</v>
      </c>
      <c r="F232" s="863" t="s">
        <v>2004</v>
      </c>
      <c r="G232" s="835" t="s">
        <v>2047</v>
      </c>
      <c r="H232" s="835" t="s">
        <v>2048</v>
      </c>
      <c r="I232" s="849">
        <v>30.068333307902019</v>
      </c>
      <c r="J232" s="849">
        <v>12</v>
      </c>
      <c r="K232" s="850">
        <v>360.81999969482422</v>
      </c>
    </row>
    <row r="233" spans="1:11" ht="14.45" customHeight="1" x14ac:dyDescent="0.2">
      <c r="A233" s="831" t="s">
        <v>577</v>
      </c>
      <c r="B233" s="832" t="s">
        <v>578</v>
      </c>
      <c r="C233" s="835" t="s">
        <v>602</v>
      </c>
      <c r="D233" s="863" t="s">
        <v>603</v>
      </c>
      <c r="E233" s="835" t="s">
        <v>2051</v>
      </c>
      <c r="F233" s="863" t="s">
        <v>2052</v>
      </c>
      <c r="G233" s="835" t="s">
        <v>2294</v>
      </c>
      <c r="H233" s="835" t="s">
        <v>2295</v>
      </c>
      <c r="I233" s="849">
        <v>524.780029296875</v>
      </c>
      <c r="J233" s="849">
        <v>120</v>
      </c>
      <c r="K233" s="850">
        <v>62973.240234375</v>
      </c>
    </row>
    <row r="234" spans="1:11" ht="14.45" customHeight="1" x14ac:dyDescent="0.2">
      <c r="A234" s="831" t="s">
        <v>577</v>
      </c>
      <c r="B234" s="832" t="s">
        <v>578</v>
      </c>
      <c r="C234" s="835" t="s">
        <v>602</v>
      </c>
      <c r="D234" s="863" t="s">
        <v>603</v>
      </c>
      <c r="E234" s="835" t="s">
        <v>2051</v>
      </c>
      <c r="F234" s="863" t="s">
        <v>2052</v>
      </c>
      <c r="G234" s="835" t="s">
        <v>2296</v>
      </c>
      <c r="H234" s="835" t="s">
        <v>2297</v>
      </c>
      <c r="I234" s="849">
        <v>907.5</v>
      </c>
      <c r="J234" s="849">
        <v>168</v>
      </c>
      <c r="K234" s="850">
        <v>152460</v>
      </c>
    </row>
    <row r="235" spans="1:11" ht="14.45" customHeight="1" x14ac:dyDescent="0.2">
      <c r="A235" s="831" t="s">
        <v>577</v>
      </c>
      <c r="B235" s="832" t="s">
        <v>578</v>
      </c>
      <c r="C235" s="835" t="s">
        <v>602</v>
      </c>
      <c r="D235" s="863" t="s">
        <v>603</v>
      </c>
      <c r="E235" s="835" t="s">
        <v>2051</v>
      </c>
      <c r="F235" s="863" t="s">
        <v>2052</v>
      </c>
      <c r="G235" s="835" t="s">
        <v>2055</v>
      </c>
      <c r="H235" s="835" t="s">
        <v>2056</v>
      </c>
      <c r="I235" s="849">
        <v>1.3999999687075614E-2</v>
      </c>
      <c r="J235" s="849">
        <v>2500</v>
      </c>
      <c r="K235" s="850">
        <v>35</v>
      </c>
    </row>
    <row r="236" spans="1:11" ht="14.45" customHeight="1" x14ac:dyDescent="0.2">
      <c r="A236" s="831" t="s">
        <v>577</v>
      </c>
      <c r="B236" s="832" t="s">
        <v>578</v>
      </c>
      <c r="C236" s="835" t="s">
        <v>602</v>
      </c>
      <c r="D236" s="863" t="s">
        <v>603</v>
      </c>
      <c r="E236" s="835" t="s">
        <v>2051</v>
      </c>
      <c r="F236" s="863" t="s">
        <v>2052</v>
      </c>
      <c r="G236" s="835" t="s">
        <v>2057</v>
      </c>
      <c r="H236" s="835" t="s">
        <v>2058</v>
      </c>
      <c r="I236" s="849">
        <v>6.0500001907348633</v>
      </c>
      <c r="J236" s="849">
        <v>120</v>
      </c>
      <c r="K236" s="850">
        <v>726</v>
      </c>
    </row>
    <row r="237" spans="1:11" ht="14.45" customHeight="1" x14ac:dyDescent="0.2">
      <c r="A237" s="831" t="s">
        <v>577</v>
      </c>
      <c r="B237" s="832" t="s">
        <v>578</v>
      </c>
      <c r="C237" s="835" t="s">
        <v>602</v>
      </c>
      <c r="D237" s="863" t="s">
        <v>603</v>
      </c>
      <c r="E237" s="835" t="s">
        <v>2051</v>
      </c>
      <c r="F237" s="863" t="s">
        <v>2052</v>
      </c>
      <c r="G237" s="835" t="s">
        <v>2298</v>
      </c>
      <c r="H237" s="835" t="s">
        <v>2299</v>
      </c>
      <c r="I237" s="849">
        <v>2.7849999666213989</v>
      </c>
      <c r="J237" s="849">
        <v>3000</v>
      </c>
      <c r="K237" s="850">
        <v>8355</v>
      </c>
    </row>
    <row r="238" spans="1:11" ht="14.45" customHeight="1" x14ac:dyDescent="0.2">
      <c r="A238" s="831" t="s">
        <v>577</v>
      </c>
      <c r="B238" s="832" t="s">
        <v>578</v>
      </c>
      <c r="C238" s="835" t="s">
        <v>602</v>
      </c>
      <c r="D238" s="863" t="s">
        <v>603</v>
      </c>
      <c r="E238" s="835" t="s">
        <v>2051</v>
      </c>
      <c r="F238" s="863" t="s">
        <v>2052</v>
      </c>
      <c r="G238" s="835" t="s">
        <v>2190</v>
      </c>
      <c r="H238" s="835" t="s">
        <v>2191</v>
      </c>
      <c r="I238" s="849">
        <v>33.880001068115234</v>
      </c>
      <c r="J238" s="849">
        <v>10</v>
      </c>
      <c r="K238" s="850">
        <v>338.79998779296875</v>
      </c>
    </row>
    <row r="239" spans="1:11" ht="14.45" customHeight="1" x14ac:dyDescent="0.2">
      <c r="A239" s="831" t="s">
        <v>577</v>
      </c>
      <c r="B239" s="832" t="s">
        <v>578</v>
      </c>
      <c r="C239" s="835" t="s">
        <v>602</v>
      </c>
      <c r="D239" s="863" t="s">
        <v>603</v>
      </c>
      <c r="E239" s="835" t="s">
        <v>2051</v>
      </c>
      <c r="F239" s="863" t="s">
        <v>2052</v>
      </c>
      <c r="G239" s="835" t="s">
        <v>2300</v>
      </c>
      <c r="H239" s="835" t="s">
        <v>2301</v>
      </c>
      <c r="I239" s="849">
        <v>45.5</v>
      </c>
      <c r="J239" s="849">
        <v>320</v>
      </c>
      <c r="K239" s="850">
        <v>14558.880004882813</v>
      </c>
    </row>
    <row r="240" spans="1:11" ht="14.45" customHeight="1" x14ac:dyDescent="0.2">
      <c r="A240" s="831" t="s">
        <v>577</v>
      </c>
      <c r="B240" s="832" t="s">
        <v>578</v>
      </c>
      <c r="C240" s="835" t="s">
        <v>602</v>
      </c>
      <c r="D240" s="863" t="s">
        <v>603</v>
      </c>
      <c r="E240" s="835" t="s">
        <v>2051</v>
      </c>
      <c r="F240" s="863" t="s">
        <v>2052</v>
      </c>
      <c r="G240" s="835" t="s">
        <v>2302</v>
      </c>
      <c r="H240" s="835" t="s">
        <v>2303</v>
      </c>
      <c r="I240" s="849">
        <v>15.92400016784668</v>
      </c>
      <c r="J240" s="849">
        <v>1000</v>
      </c>
      <c r="K240" s="850">
        <v>15924</v>
      </c>
    </row>
    <row r="241" spans="1:11" ht="14.45" customHeight="1" x14ac:dyDescent="0.2">
      <c r="A241" s="831" t="s">
        <v>577</v>
      </c>
      <c r="B241" s="832" t="s">
        <v>578</v>
      </c>
      <c r="C241" s="835" t="s">
        <v>602</v>
      </c>
      <c r="D241" s="863" t="s">
        <v>603</v>
      </c>
      <c r="E241" s="835" t="s">
        <v>2051</v>
      </c>
      <c r="F241" s="863" t="s">
        <v>2052</v>
      </c>
      <c r="G241" s="835" t="s">
        <v>2304</v>
      </c>
      <c r="H241" s="835" t="s">
        <v>2305</v>
      </c>
      <c r="I241" s="849">
        <v>25.989999771118164</v>
      </c>
      <c r="J241" s="849">
        <v>440</v>
      </c>
      <c r="K241" s="850">
        <v>11435.910034179688</v>
      </c>
    </row>
    <row r="242" spans="1:11" ht="14.45" customHeight="1" x14ac:dyDescent="0.2">
      <c r="A242" s="831" t="s">
        <v>577</v>
      </c>
      <c r="B242" s="832" t="s">
        <v>578</v>
      </c>
      <c r="C242" s="835" t="s">
        <v>602</v>
      </c>
      <c r="D242" s="863" t="s">
        <v>603</v>
      </c>
      <c r="E242" s="835" t="s">
        <v>2051</v>
      </c>
      <c r="F242" s="863" t="s">
        <v>2052</v>
      </c>
      <c r="G242" s="835" t="s">
        <v>2306</v>
      </c>
      <c r="H242" s="835" t="s">
        <v>2307</v>
      </c>
      <c r="I242" s="849">
        <v>27.840000152587891</v>
      </c>
      <c r="J242" s="849">
        <v>300</v>
      </c>
      <c r="K242" s="850">
        <v>8352.659912109375</v>
      </c>
    </row>
    <row r="243" spans="1:11" ht="14.45" customHeight="1" x14ac:dyDescent="0.2">
      <c r="A243" s="831" t="s">
        <v>577</v>
      </c>
      <c r="B243" s="832" t="s">
        <v>578</v>
      </c>
      <c r="C243" s="835" t="s">
        <v>602</v>
      </c>
      <c r="D243" s="863" t="s">
        <v>603</v>
      </c>
      <c r="E243" s="835" t="s">
        <v>2051</v>
      </c>
      <c r="F243" s="863" t="s">
        <v>2052</v>
      </c>
      <c r="G243" s="835" t="s">
        <v>2308</v>
      </c>
      <c r="H243" s="835" t="s">
        <v>2309</v>
      </c>
      <c r="I243" s="849">
        <v>6.0857141358511786</v>
      </c>
      <c r="J243" s="849">
        <v>1300</v>
      </c>
      <c r="K243" s="850">
        <v>7975</v>
      </c>
    </row>
    <row r="244" spans="1:11" ht="14.45" customHeight="1" x14ac:dyDescent="0.2">
      <c r="A244" s="831" t="s">
        <v>577</v>
      </c>
      <c r="B244" s="832" t="s">
        <v>578</v>
      </c>
      <c r="C244" s="835" t="s">
        <v>602</v>
      </c>
      <c r="D244" s="863" t="s">
        <v>603</v>
      </c>
      <c r="E244" s="835" t="s">
        <v>2051</v>
      </c>
      <c r="F244" s="863" t="s">
        <v>2052</v>
      </c>
      <c r="G244" s="835" t="s">
        <v>2310</v>
      </c>
      <c r="H244" s="835" t="s">
        <v>2311</v>
      </c>
      <c r="I244" s="849">
        <v>3.5328572137015208</v>
      </c>
      <c r="J244" s="849">
        <v>1400</v>
      </c>
      <c r="K244" s="850">
        <v>4946</v>
      </c>
    </row>
    <row r="245" spans="1:11" ht="14.45" customHeight="1" x14ac:dyDescent="0.2">
      <c r="A245" s="831" t="s">
        <v>577</v>
      </c>
      <c r="B245" s="832" t="s">
        <v>578</v>
      </c>
      <c r="C245" s="835" t="s">
        <v>602</v>
      </c>
      <c r="D245" s="863" t="s">
        <v>603</v>
      </c>
      <c r="E245" s="835" t="s">
        <v>2051</v>
      </c>
      <c r="F245" s="863" t="s">
        <v>2052</v>
      </c>
      <c r="G245" s="835" t="s">
        <v>2312</v>
      </c>
      <c r="H245" s="835" t="s">
        <v>2313</v>
      </c>
      <c r="I245" s="849">
        <v>24.409999847412109</v>
      </c>
      <c r="J245" s="849">
        <v>50</v>
      </c>
      <c r="K245" s="850">
        <v>1220.2900390625</v>
      </c>
    </row>
    <row r="246" spans="1:11" ht="14.45" customHeight="1" x14ac:dyDescent="0.2">
      <c r="A246" s="831" t="s">
        <v>577</v>
      </c>
      <c r="B246" s="832" t="s">
        <v>578</v>
      </c>
      <c r="C246" s="835" t="s">
        <v>602</v>
      </c>
      <c r="D246" s="863" t="s">
        <v>603</v>
      </c>
      <c r="E246" s="835" t="s">
        <v>2051</v>
      </c>
      <c r="F246" s="863" t="s">
        <v>2052</v>
      </c>
      <c r="G246" s="835" t="s">
        <v>2314</v>
      </c>
      <c r="H246" s="835" t="s">
        <v>2315</v>
      </c>
      <c r="I246" s="849">
        <v>32.900001525878906</v>
      </c>
      <c r="J246" s="849">
        <v>60</v>
      </c>
      <c r="K246" s="850">
        <v>1973.989990234375</v>
      </c>
    </row>
    <row r="247" spans="1:11" ht="14.45" customHeight="1" x14ac:dyDescent="0.2">
      <c r="A247" s="831" t="s">
        <v>577</v>
      </c>
      <c r="B247" s="832" t="s">
        <v>578</v>
      </c>
      <c r="C247" s="835" t="s">
        <v>602</v>
      </c>
      <c r="D247" s="863" t="s">
        <v>603</v>
      </c>
      <c r="E247" s="835" t="s">
        <v>2051</v>
      </c>
      <c r="F247" s="863" t="s">
        <v>2052</v>
      </c>
      <c r="G247" s="835" t="s">
        <v>2316</v>
      </c>
      <c r="H247" s="835" t="s">
        <v>2317</v>
      </c>
      <c r="I247" s="849">
        <v>171.82000732421875</v>
      </c>
      <c r="J247" s="849">
        <v>10</v>
      </c>
      <c r="K247" s="850">
        <v>1718.199951171875</v>
      </c>
    </row>
    <row r="248" spans="1:11" ht="14.45" customHeight="1" x14ac:dyDescent="0.2">
      <c r="A248" s="831" t="s">
        <v>577</v>
      </c>
      <c r="B248" s="832" t="s">
        <v>578</v>
      </c>
      <c r="C248" s="835" t="s">
        <v>602</v>
      </c>
      <c r="D248" s="863" t="s">
        <v>603</v>
      </c>
      <c r="E248" s="835" t="s">
        <v>2051</v>
      </c>
      <c r="F248" s="863" t="s">
        <v>2052</v>
      </c>
      <c r="G248" s="835" t="s">
        <v>2318</v>
      </c>
      <c r="H248" s="835" t="s">
        <v>2319</v>
      </c>
      <c r="I248" s="849">
        <v>171.82000732421875</v>
      </c>
      <c r="J248" s="849">
        <v>10</v>
      </c>
      <c r="K248" s="850">
        <v>1718.199951171875</v>
      </c>
    </row>
    <row r="249" spans="1:11" ht="14.45" customHeight="1" x14ac:dyDescent="0.2">
      <c r="A249" s="831" t="s">
        <v>577</v>
      </c>
      <c r="B249" s="832" t="s">
        <v>578</v>
      </c>
      <c r="C249" s="835" t="s">
        <v>602</v>
      </c>
      <c r="D249" s="863" t="s">
        <v>603</v>
      </c>
      <c r="E249" s="835" t="s">
        <v>2051</v>
      </c>
      <c r="F249" s="863" t="s">
        <v>2052</v>
      </c>
      <c r="G249" s="835" t="s">
        <v>2320</v>
      </c>
      <c r="H249" s="835" t="s">
        <v>2321</v>
      </c>
      <c r="I249" s="849">
        <v>171.82000732421875</v>
      </c>
      <c r="J249" s="849">
        <v>10</v>
      </c>
      <c r="K249" s="850">
        <v>1718.199951171875</v>
      </c>
    </row>
    <row r="250" spans="1:11" ht="14.45" customHeight="1" x14ac:dyDescent="0.2">
      <c r="A250" s="831" t="s">
        <v>577</v>
      </c>
      <c r="B250" s="832" t="s">
        <v>578</v>
      </c>
      <c r="C250" s="835" t="s">
        <v>602</v>
      </c>
      <c r="D250" s="863" t="s">
        <v>603</v>
      </c>
      <c r="E250" s="835" t="s">
        <v>2051</v>
      </c>
      <c r="F250" s="863" t="s">
        <v>2052</v>
      </c>
      <c r="G250" s="835" t="s">
        <v>2194</v>
      </c>
      <c r="H250" s="835" t="s">
        <v>2195</v>
      </c>
      <c r="I250" s="849">
        <v>21.899999618530273</v>
      </c>
      <c r="J250" s="849">
        <v>450</v>
      </c>
      <c r="K250" s="850">
        <v>9855.4501953125</v>
      </c>
    </row>
    <row r="251" spans="1:11" ht="14.45" customHeight="1" x14ac:dyDescent="0.2">
      <c r="A251" s="831" t="s">
        <v>577</v>
      </c>
      <c r="B251" s="832" t="s">
        <v>578</v>
      </c>
      <c r="C251" s="835" t="s">
        <v>602</v>
      </c>
      <c r="D251" s="863" t="s">
        <v>603</v>
      </c>
      <c r="E251" s="835" t="s">
        <v>2051</v>
      </c>
      <c r="F251" s="863" t="s">
        <v>2052</v>
      </c>
      <c r="G251" s="835" t="s">
        <v>2322</v>
      </c>
      <c r="H251" s="835" t="s">
        <v>2323</v>
      </c>
      <c r="I251" s="849">
        <v>484.02999877929688</v>
      </c>
      <c r="J251" s="849">
        <v>5</v>
      </c>
      <c r="K251" s="850">
        <v>2420.14990234375</v>
      </c>
    </row>
    <row r="252" spans="1:11" ht="14.45" customHeight="1" x14ac:dyDescent="0.2">
      <c r="A252" s="831" t="s">
        <v>577</v>
      </c>
      <c r="B252" s="832" t="s">
        <v>578</v>
      </c>
      <c r="C252" s="835" t="s">
        <v>602</v>
      </c>
      <c r="D252" s="863" t="s">
        <v>603</v>
      </c>
      <c r="E252" s="835" t="s">
        <v>2051</v>
      </c>
      <c r="F252" s="863" t="s">
        <v>2052</v>
      </c>
      <c r="G252" s="835" t="s">
        <v>2069</v>
      </c>
      <c r="H252" s="835" t="s">
        <v>2070</v>
      </c>
      <c r="I252" s="849">
        <v>22.989999771118164</v>
      </c>
      <c r="J252" s="849">
        <v>30</v>
      </c>
      <c r="K252" s="850">
        <v>689.70001220703125</v>
      </c>
    </row>
    <row r="253" spans="1:11" ht="14.45" customHeight="1" x14ac:dyDescent="0.2">
      <c r="A253" s="831" t="s">
        <v>577</v>
      </c>
      <c r="B253" s="832" t="s">
        <v>578</v>
      </c>
      <c r="C253" s="835" t="s">
        <v>602</v>
      </c>
      <c r="D253" s="863" t="s">
        <v>603</v>
      </c>
      <c r="E253" s="835" t="s">
        <v>2051</v>
      </c>
      <c r="F253" s="863" t="s">
        <v>2052</v>
      </c>
      <c r="G253" s="835" t="s">
        <v>2324</v>
      </c>
      <c r="H253" s="835" t="s">
        <v>2325</v>
      </c>
      <c r="I253" s="849">
        <v>22.840000152587891</v>
      </c>
      <c r="J253" s="849">
        <v>12</v>
      </c>
      <c r="K253" s="850">
        <v>274.04000854492188</v>
      </c>
    </row>
    <row r="254" spans="1:11" ht="14.45" customHeight="1" x14ac:dyDescent="0.2">
      <c r="A254" s="831" t="s">
        <v>577</v>
      </c>
      <c r="B254" s="832" t="s">
        <v>578</v>
      </c>
      <c r="C254" s="835" t="s">
        <v>602</v>
      </c>
      <c r="D254" s="863" t="s">
        <v>603</v>
      </c>
      <c r="E254" s="835" t="s">
        <v>2051</v>
      </c>
      <c r="F254" s="863" t="s">
        <v>2052</v>
      </c>
      <c r="G254" s="835" t="s">
        <v>2326</v>
      </c>
      <c r="H254" s="835" t="s">
        <v>2327</v>
      </c>
      <c r="I254" s="849">
        <v>22.870000839233398</v>
      </c>
      <c r="J254" s="849">
        <v>12</v>
      </c>
      <c r="K254" s="850">
        <v>274.42999267578125</v>
      </c>
    </row>
    <row r="255" spans="1:11" ht="14.45" customHeight="1" x14ac:dyDescent="0.2">
      <c r="A255" s="831" t="s">
        <v>577</v>
      </c>
      <c r="B255" s="832" t="s">
        <v>578</v>
      </c>
      <c r="C255" s="835" t="s">
        <v>602</v>
      </c>
      <c r="D255" s="863" t="s">
        <v>603</v>
      </c>
      <c r="E255" s="835" t="s">
        <v>2051</v>
      </c>
      <c r="F255" s="863" t="s">
        <v>2052</v>
      </c>
      <c r="G255" s="835" t="s">
        <v>2328</v>
      </c>
      <c r="H255" s="835" t="s">
        <v>2329</v>
      </c>
      <c r="I255" s="849">
        <v>22.870000839233398</v>
      </c>
      <c r="J255" s="849">
        <v>12</v>
      </c>
      <c r="K255" s="850">
        <v>274.42999267578125</v>
      </c>
    </row>
    <row r="256" spans="1:11" ht="14.45" customHeight="1" x14ac:dyDescent="0.2">
      <c r="A256" s="831" t="s">
        <v>577</v>
      </c>
      <c r="B256" s="832" t="s">
        <v>578</v>
      </c>
      <c r="C256" s="835" t="s">
        <v>602</v>
      </c>
      <c r="D256" s="863" t="s">
        <v>603</v>
      </c>
      <c r="E256" s="835" t="s">
        <v>2051</v>
      </c>
      <c r="F256" s="863" t="s">
        <v>2052</v>
      </c>
      <c r="G256" s="835" t="s">
        <v>2330</v>
      </c>
      <c r="H256" s="835" t="s">
        <v>2331</v>
      </c>
      <c r="I256" s="849">
        <v>4.028571605682373</v>
      </c>
      <c r="J256" s="849">
        <v>2600</v>
      </c>
      <c r="K256" s="850">
        <v>10476</v>
      </c>
    </row>
    <row r="257" spans="1:11" ht="14.45" customHeight="1" x14ac:dyDescent="0.2">
      <c r="A257" s="831" t="s">
        <v>577</v>
      </c>
      <c r="B257" s="832" t="s">
        <v>578</v>
      </c>
      <c r="C257" s="835" t="s">
        <v>602</v>
      </c>
      <c r="D257" s="863" t="s">
        <v>603</v>
      </c>
      <c r="E257" s="835" t="s">
        <v>2051</v>
      </c>
      <c r="F257" s="863" t="s">
        <v>2052</v>
      </c>
      <c r="G257" s="835" t="s">
        <v>2332</v>
      </c>
      <c r="H257" s="835" t="s">
        <v>2333</v>
      </c>
      <c r="I257" s="849">
        <v>18.149999618530273</v>
      </c>
      <c r="J257" s="849">
        <v>200</v>
      </c>
      <c r="K257" s="850">
        <v>3630</v>
      </c>
    </row>
    <row r="258" spans="1:11" ht="14.45" customHeight="1" x14ac:dyDescent="0.2">
      <c r="A258" s="831" t="s">
        <v>577</v>
      </c>
      <c r="B258" s="832" t="s">
        <v>578</v>
      </c>
      <c r="C258" s="835" t="s">
        <v>602</v>
      </c>
      <c r="D258" s="863" t="s">
        <v>603</v>
      </c>
      <c r="E258" s="835" t="s">
        <v>2051</v>
      </c>
      <c r="F258" s="863" t="s">
        <v>2052</v>
      </c>
      <c r="G258" s="835" t="s">
        <v>2071</v>
      </c>
      <c r="H258" s="835" t="s">
        <v>2072</v>
      </c>
      <c r="I258" s="849">
        <v>8.6683331330617275</v>
      </c>
      <c r="J258" s="849">
        <v>600</v>
      </c>
      <c r="K258" s="850">
        <v>5201</v>
      </c>
    </row>
    <row r="259" spans="1:11" ht="14.45" customHeight="1" x14ac:dyDescent="0.2">
      <c r="A259" s="831" t="s">
        <v>577</v>
      </c>
      <c r="B259" s="832" t="s">
        <v>578</v>
      </c>
      <c r="C259" s="835" t="s">
        <v>602</v>
      </c>
      <c r="D259" s="863" t="s">
        <v>603</v>
      </c>
      <c r="E259" s="835" t="s">
        <v>2051</v>
      </c>
      <c r="F259" s="863" t="s">
        <v>2052</v>
      </c>
      <c r="G259" s="835" t="s">
        <v>2334</v>
      </c>
      <c r="H259" s="835" t="s">
        <v>2335</v>
      </c>
      <c r="I259" s="849">
        <v>3.1450001001358032</v>
      </c>
      <c r="J259" s="849">
        <v>160</v>
      </c>
      <c r="K259" s="850">
        <v>503</v>
      </c>
    </row>
    <row r="260" spans="1:11" ht="14.45" customHeight="1" x14ac:dyDescent="0.2">
      <c r="A260" s="831" t="s">
        <v>577</v>
      </c>
      <c r="B260" s="832" t="s">
        <v>578</v>
      </c>
      <c r="C260" s="835" t="s">
        <v>602</v>
      </c>
      <c r="D260" s="863" t="s">
        <v>603</v>
      </c>
      <c r="E260" s="835" t="s">
        <v>2051</v>
      </c>
      <c r="F260" s="863" t="s">
        <v>2052</v>
      </c>
      <c r="G260" s="835" t="s">
        <v>2336</v>
      </c>
      <c r="H260" s="835" t="s">
        <v>2337</v>
      </c>
      <c r="I260" s="849">
        <v>80.578001403808599</v>
      </c>
      <c r="J260" s="849">
        <v>200</v>
      </c>
      <c r="K260" s="850">
        <v>16115.599853515625</v>
      </c>
    </row>
    <row r="261" spans="1:11" ht="14.45" customHeight="1" x14ac:dyDescent="0.2">
      <c r="A261" s="831" t="s">
        <v>577</v>
      </c>
      <c r="B261" s="832" t="s">
        <v>578</v>
      </c>
      <c r="C261" s="835" t="s">
        <v>602</v>
      </c>
      <c r="D261" s="863" t="s">
        <v>603</v>
      </c>
      <c r="E261" s="835" t="s">
        <v>2051</v>
      </c>
      <c r="F261" s="863" t="s">
        <v>2052</v>
      </c>
      <c r="G261" s="835" t="s">
        <v>2073</v>
      </c>
      <c r="H261" s="835" t="s">
        <v>2074</v>
      </c>
      <c r="I261" s="849">
        <v>1.8700000047683716</v>
      </c>
      <c r="J261" s="849">
        <v>200</v>
      </c>
      <c r="K261" s="850">
        <v>374.89999389648438</v>
      </c>
    </row>
    <row r="262" spans="1:11" ht="14.45" customHeight="1" x14ac:dyDescent="0.2">
      <c r="A262" s="831" t="s">
        <v>577</v>
      </c>
      <c r="B262" s="832" t="s">
        <v>578</v>
      </c>
      <c r="C262" s="835" t="s">
        <v>602</v>
      </c>
      <c r="D262" s="863" t="s">
        <v>603</v>
      </c>
      <c r="E262" s="835" t="s">
        <v>2051</v>
      </c>
      <c r="F262" s="863" t="s">
        <v>2052</v>
      </c>
      <c r="G262" s="835" t="s">
        <v>2338</v>
      </c>
      <c r="H262" s="835" t="s">
        <v>2339</v>
      </c>
      <c r="I262" s="849">
        <v>133.10000610351563</v>
      </c>
      <c r="J262" s="849">
        <v>20</v>
      </c>
      <c r="K262" s="850">
        <v>2662</v>
      </c>
    </row>
    <row r="263" spans="1:11" ht="14.45" customHeight="1" x14ac:dyDescent="0.2">
      <c r="A263" s="831" t="s">
        <v>577</v>
      </c>
      <c r="B263" s="832" t="s">
        <v>578</v>
      </c>
      <c r="C263" s="835" t="s">
        <v>602</v>
      </c>
      <c r="D263" s="863" t="s">
        <v>603</v>
      </c>
      <c r="E263" s="835" t="s">
        <v>2051</v>
      </c>
      <c r="F263" s="863" t="s">
        <v>2052</v>
      </c>
      <c r="G263" s="835" t="s">
        <v>2340</v>
      </c>
      <c r="H263" s="835" t="s">
        <v>2341</v>
      </c>
      <c r="I263" s="849">
        <v>385.99748992919922</v>
      </c>
      <c r="J263" s="849">
        <v>15</v>
      </c>
      <c r="K263" s="850">
        <v>5789.9098510742188</v>
      </c>
    </row>
    <row r="264" spans="1:11" ht="14.45" customHeight="1" x14ac:dyDescent="0.2">
      <c r="A264" s="831" t="s">
        <v>577</v>
      </c>
      <c r="B264" s="832" t="s">
        <v>578</v>
      </c>
      <c r="C264" s="835" t="s">
        <v>602</v>
      </c>
      <c r="D264" s="863" t="s">
        <v>603</v>
      </c>
      <c r="E264" s="835" t="s">
        <v>2051</v>
      </c>
      <c r="F264" s="863" t="s">
        <v>2052</v>
      </c>
      <c r="G264" s="835" t="s">
        <v>2342</v>
      </c>
      <c r="H264" s="835" t="s">
        <v>2343</v>
      </c>
      <c r="I264" s="849">
        <v>958.969970703125</v>
      </c>
      <c r="J264" s="849">
        <v>1</v>
      </c>
      <c r="K264" s="850">
        <v>958.969970703125</v>
      </c>
    </row>
    <row r="265" spans="1:11" ht="14.45" customHeight="1" x14ac:dyDescent="0.2">
      <c r="A265" s="831" t="s">
        <v>577</v>
      </c>
      <c r="B265" s="832" t="s">
        <v>578</v>
      </c>
      <c r="C265" s="835" t="s">
        <v>602</v>
      </c>
      <c r="D265" s="863" t="s">
        <v>603</v>
      </c>
      <c r="E265" s="835" t="s">
        <v>2051</v>
      </c>
      <c r="F265" s="863" t="s">
        <v>2052</v>
      </c>
      <c r="G265" s="835" t="s">
        <v>2344</v>
      </c>
      <c r="H265" s="835" t="s">
        <v>2345</v>
      </c>
      <c r="I265" s="849">
        <v>762.739990234375</v>
      </c>
      <c r="J265" s="849">
        <v>2</v>
      </c>
      <c r="K265" s="850">
        <v>1525.469970703125</v>
      </c>
    </row>
    <row r="266" spans="1:11" ht="14.45" customHeight="1" x14ac:dyDescent="0.2">
      <c r="A266" s="831" t="s">
        <v>577</v>
      </c>
      <c r="B266" s="832" t="s">
        <v>578</v>
      </c>
      <c r="C266" s="835" t="s">
        <v>602</v>
      </c>
      <c r="D266" s="863" t="s">
        <v>603</v>
      </c>
      <c r="E266" s="835" t="s">
        <v>2051</v>
      </c>
      <c r="F266" s="863" t="s">
        <v>2052</v>
      </c>
      <c r="G266" s="835" t="s">
        <v>2346</v>
      </c>
      <c r="H266" s="835" t="s">
        <v>2347</v>
      </c>
      <c r="I266" s="849">
        <v>222.16000366210938</v>
      </c>
      <c r="J266" s="849">
        <v>1</v>
      </c>
      <c r="K266" s="850">
        <v>222.16000366210938</v>
      </c>
    </row>
    <row r="267" spans="1:11" ht="14.45" customHeight="1" x14ac:dyDescent="0.2">
      <c r="A267" s="831" t="s">
        <v>577</v>
      </c>
      <c r="B267" s="832" t="s">
        <v>578</v>
      </c>
      <c r="C267" s="835" t="s">
        <v>602</v>
      </c>
      <c r="D267" s="863" t="s">
        <v>603</v>
      </c>
      <c r="E267" s="835" t="s">
        <v>2051</v>
      </c>
      <c r="F267" s="863" t="s">
        <v>2052</v>
      </c>
      <c r="G267" s="835" t="s">
        <v>2079</v>
      </c>
      <c r="H267" s="835" t="s">
        <v>2080</v>
      </c>
      <c r="I267" s="849">
        <v>11.736666361490885</v>
      </c>
      <c r="J267" s="849">
        <v>180</v>
      </c>
      <c r="K267" s="850">
        <v>2112.6000366210938</v>
      </c>
    </row>
    <row r="268" spans="1:11" ht="14.45" customHeight="1" x14ac:dyDescent="0.2">
      <c r="A268" s="831" t="s">
        <v>577</v>
      </c>
      <c r="B268" s="832" t="s">
        <v>578</v>
      </c>
      <c r="C268" s="835" t="s">
        <v>602</v>
      </c>
      <c r="D268" s="863" t="s">
        <v>603</v>
      </c>
      <c r="E268" s="835" t="s">
        <v>2051</v>
      </c>
      <c r="F268" s="863" t="s">
        <v>2052</v>
      </c>
      <c r="G268" s="835" t="s">
        <v>2081</v>
      </c>
      <c r="H268" s="835" t="s">
        <v>2082</v>
      </c>
      <c r="I268" s="849">
        <v>13.310000419616699</v>
      </c>
      <c r="J268" s="849">
        <v>280</v>
      </c>
      <c r="K268" s="850">
        <v>3726.7999877929688</v>
      </c>
    </row>
    <row r="269" spans="1:11" ht="14.45" customHeight="1" x14ac:dyDescent="0.2">
      <c r="A269" s="831" t="s">
        <v>577</v>
      </c>
      <c r="B269" s="832" t="s">
        <v>578</v>
      </c>
      <c r="C269" s="835" t="s">
        <v>602</v>
      </c>
      <c r="D269" s="863" t="s">
        <v>603</v>
      </c>
      <c r="E269" s="835" t="s">
        <v>2051</v>
      </c>
      <c r="F269" s="863" t="s">
        <v>2052</v>
      </c>
      <c r="G269" s="835" t="s">
        <v>2348</v>
      </c>
      <c r="H269" s="835" t="s">
        <v>2349</v>
      </c>
      <c r="I269" s="849">
        <v>618.30999755859375</v>
      </c>
      <c r="J269" s="849">
        <v>6</v>
      </c>
      <c r="K269" s="850">
        <v>3709.860107421875</v>
      </c>
    </row>
    <row r="270" spans="1:11" ht="14.45" customHeight="1" x14ac:dyDescent="0.2">
      <c r="A270" s="831" t="s">
        <v>577</v>
      </c>
      <c r="B270" s="832" t="s">
        <v>578</v>
      </c>
      <c r="C270" s="835" t="s">
        <v>602</v>
      </c>
      <c r="D270" s="863" t="s">
        <v>603</v>
      </c>
      <c r="E270" s="835" t="s">
        <v>2051</v>
      </c>
      <c r="F270" s="863" t="s">
        <v>2052</v>
      </c>
      <c r="G270" s="835" t="s">
        <v>2350</v>
      </c>
      <c r="H270" s="835" t="s">
        <v>2351</v>
      </c>
      <c r="I270" s="849">
        <v>445.27999877929688</v>
      </c>
      <c r="J270" s="849">
        <v>10</v>
      </c>
      <c r="K270" s="850">
        <v>4452.7998046875</v>
      </c>
    </row>
    <row r="271" spans="1:11" ht="14.45" customHeight="1" x14ac:dyDescent="0.2">
      <c r="A271" s="831" t="s">
        <v>577</v>
      </c>
      <c r="B271" s="832" t="s">
        <v>578</v>
      </c>
      <c r="C271" s="835" t="s">
        <v>602</v>
      </c>
      <c r="D271" s="863" t="s">
        <v>603</v>
      </c>
      <c r="E271" s="835" t="s">
        <v>2051</v>
      </c>
      <c r="F271" s="863" t="s">
        <v>2052</v>
      </c>
      <c r="G271" s="835" t="s">
        <v>2352</v>
      </c>
      <c r="H271" s="835" t="s">
        <v>2353</v>
      </c>
      <c r="I271" s="849">
        <v>336.3800048828125</v>
      </c>
      <c r="J271" s="849">
        <v>10</v>
      </c>
      <c r="K271" s="850">
        <v>3363.800048828125</v>
      </c>
    </row>
    <row r="272" spans="1:11" ht="14.45" customHeight="1" x14ac:dyDescent="0.2">
      <c r="A272" s="831" t="s">
        <v>577</v>
      </c>
      <c r="B272" s="832" t="s">
        <v>578</v>
      </c>
      <c r="C272" s="835" t="s">
        <v>602</v>
      </c>
      <c r="D272" s="863" t="s">
        <v>603</v>
      </c>
      <c r="E272" s="835" t="s">
        <v>2051</v>
      </c>
      <c r="F272" s="863" t="s">
        <v>2052</v>
      </c>
      <c r="G272" s="835" t="s">
        <v>2354</v>
      </c>
      <c r="H272" s="835" t="s">
        <v>2355</v>
      </c>
      <c r="I272" s="849">
        <v>872.40997314453125</v>
      </c>
      <c r="J272" s="849">
        <v>1</v>
      </c>
      <c r="K272" s="850">
        <v>872.40997314453125</v>
      </c>
    </row>
    <row r="273" spans="1:11" ht="14.45" customHeight="1" x14ac:dyDescent="0.2">
      <c r="A273" s="831" t="s">
        <v>577</v>
      </c>
      <c r="B273" s="832" t="s">
        <v>578</v>
      </c>
      <c r="C273" s="835" t="s">
        <v>602</v>
      </c>
      <c r="D273" s="863" t="s">
        <v>603</v>
      </c>
      <c r="E273" s="835" t="s">
        <v>2051</v>
      </c>
      <c r="F273" s="863" t="s">
        <v>2052</v>
      </c>
      <c r="G273" s="835" t="s">
        <v>2356</v>
      </c>
      <c r="H273" s="835" t="s">
        <v>2357</v>
      </c>
      <c r="I273" s="849">
        <v>975.260009765625</v>
      </c>
      <c r="J273" s="849">
        <v>10</v>
      </c>
      <c r="K273" s="850">
        <v>9752.599609375</v>
      </c>
    </row>
    <row r="274" spans="1:11" ht="14.45" customHeight="1" x14ac:dyDescent="0.2">
      <c r="A274" s="831" t="s">
        <v>577</v>
      </c>
      <c r="B274" s="832" t="s">
        <v>578</v>
      </c>
      <c r="C274" s="835" t="s">
        <v>602</v>
      </c>
      <c r="D274" s="863" t="s">
        <v>603</v>
      </c>
      <c r="E274" s="835" t="s">
        <v>2051</v>
      </c>
      <c r="F274" s="863" t="s">
        <v>2052</v>
      </c>
      <c r="G274" s="835" t="s">
        <v>2091</v>
      </c>
      <c r="H274" s="835" t="s">
        <v>2092</v>
      </c>
      <c r="I274" s="849">
        <v>1289.8599853515625</v>
      </c>
      <c r="J274" s="849">
        <v>4</v>
      </c>
      <c r="K274" s="850">
        <v>5159.43994140625</v>
      </c>
    </row>
    <row r="275" spans="1:11" ht="14.45" customHeight="1" x14ac:dyDescent="0.2">
      <c r="A275" s="831" t="s">
        <v>577</v>
      </c>
      <c r="B275" s="832" t="s">
        <v>578</v>
      </c>
      <c r="C275" s="835" t="s">
        <v>602</v>
      </c>
      <c r="D275" s="863" t="s">
        <v>603</v>
      </c>
      <c r="E275" s="835" t="s">
        <v>2051</v>
      </c>
      <c r="F275" s="863" t="s">
        <v>2052</v>
      </c>
      <c r="G275" s="835" t="s">
        <v>2358</v>
      </c>
      <c r="H275" s="835" t="s">
        <v>2359</v>
      </c>
      <c r="I275" s="849">
        <v>621.94000244140625</v>
      </c>
      <c r="J275" s="849">
        <v>1</v>
      </c>
      <c r="K275" s="850">
        <v>621.94000244140625</v>
      </c>
    </row>
    <row r="276" spans="1:11" ht="14.45" customHeight="1" x14ac:dyDescent="0.2">
      <c r="A276" s="831" t="s">
        <v>577</v>
      </c>
      <c r="B276" s="832" t="s">
        <v>578</v>
      </c>
      <c r="C276" s="835" t="s">
        <v>602</v>
      </c>
      <c r="D276" s="863" t="s">
        <v>603</v>
      </c>
      <c r="E276" s="835" t="s">
        <v>2051</v>
      </c>
      <c r="F276" s="863" t="s">
        <v>2052</v>
      </c>
      <c r="G276" s="835" t="s">
        <v>2093</v>
      </c>
      <c r="H276" s="835" t="s">
        <v>2094</v>
      </c>
      <c r="I276" s="849">
        <v>9.1999998092651367</v>
      </c>
      <c r="J276" s="849">
        <v>1100</v>
      </c>
      <c r="K276" s="850">
        <v>10120</v>
      </c>
    </row>
    <row r="277" spans="1:11" ht="14.45" customHeight="1" x14ac:dyDescent="0.2">
      <c r="A277" s="831" t="s">
        <v>577</v>
      </c>
      <c r="B277" s="832" t="s">
        <v>578</v>
      </c>
      <c r="C277" s="835" t="s">
        <v>602</v>
      </c>
      <c r="D277" s="863" t="s">
        <v>603</v>
      </c>
      <c r="E277" s="835" t="s">
        <v>2051</v>
      </c>
      <c r="F277" s="863" t="s">
        <v>2052</v>
      </c>
      <c r="G277" s="835" t="s">
        <v>2093</v>
      </c>
      <c r="H277" s="835" t="s">
        <v>2095</v>
      </c>
      <c r="I277" s="849">
        <v>9.1999998092651367</v>
      </c>
      <c r="J277" s="849">
        <v>250</v>
      </c>
      <c r="K277" s="850">
        <v>2300</v>
      </c>
    </row>
    <row r="278" spans="1:11" ht="14.45" customHeight="1" x14ac:dyDescent="0.2">
      <c r="A278" s="831" t="s">
        <v>577</v>
      </c>
      <c r="B278" s="832" t="s">
        <v>578</v>
      </c>
      <c r="C278" s="835" t="s">
        <v>602</v>
      </c>
      <c r="D278" s="863" t="s">
        <v>603</v>
      </c>
      <c r="E278" s="835" t="s">
        <v>2051</v>
      </c>
      <c r="F278" s="863" t="s">
        <v>2052</v>
      </c>
      <c r="G278" s="835" t="s">
        <v>2098</v>
      </c>
      <c r="H278" s="835" t="s">
        <v>2099</v>
      </c>
      <c r="I278" s="849">
        <v>172.5</v>
      </c>
      <c r="J278" s="849">
        <v>4</v>
      </c>
      <c r="K278" s="850">
        <v>690</v>
      </c>
    </row>
    <row r="279" spans="1:11" ht="14.45" customHeight="1" x14ac:dyDescent="0.2">
      <c r="A279" s="831" t="s">
        <v>577</v>
      </c>
      <c r="B279" s="832" t="s">
        <v>578</v>
      </c>
      <c r="C279" s="835" t="s">
        <v>602</v>
      </c>
      <c r="D279" s="863" t="s">
        <v>603</v>
      </c>
      <c r="E279" s="835" t="s">
        <v>2051</v>
      </c>
      <c r="F279" s="863" t="s">
        <v>2052</v>
      </c>
      <c r="G279" s="835" t="s">
        <v>2202</v>
      </c>
      <c r="H279" s="835" t="s">
        <v>2203</v>
      </c>
      <c r="I279" s="849">
        <v>300.07998657226563</v>
      </c>
      <c r="J279" s="849">
        <v>60</v>
      </c>
      <c r="K279" s="850">
        <v>18004.80029296875</v>
      </c>
    </row>
    <row r="280" spans="1:11" ht="14.45" customHeight="1" x14ac:dyDescent="0.2">
      <c r="A280" s="831" t="s">
        <v>577</v>
      </c>
      <c r="B280" s="832" t="s">
        <v>578</v>
      </c>
      <c r="C280" s="835" t="s">
        <v>602</v>
      </c>
      <c r="D280" s="863" t="s">
        <v>603</v>
      </c>
      <c r="E280" s="835" t="s">
        <v>2051</v>
      </c>
      <c r="F280" s="863" t="s">
        <v>2052</v>
      </c>
      <c r="G280" s="835" t="s">
        <v>2360</v>
      </c>
      <c r="H280" s="835" t="s">
        <v>2361</v>
      </c>
      <c r="I280" s="849">
        <v>149</v>
      </c>
      <c r="J280" s="849">
        <v>240</v>
      </c>
      <c r="K280" s="850">
        <v>35759.83984375</v>
      </c>
    </row>
    <row r="281" spans="1:11" ht="14.45" customHeight="1" x14ac:dyDescent="0.2">
      <c r="A281" s="831" t="s">
        <v>577</v>
      </c>
      <c r="B281" s="832" t="s">
        <v>578</v>
      </c>
      <c r="C281" s="835" t="s">
        <v>602</v>
      </c>
      <c r="D281" s="863" t="s">
        <v>603</v>
      </c>
      <c r="E281" s="835" t="s">
        <v>2051</v>
      </c>
      <c r="F281" s="863" t="s">
        <v>2052</v>
      </c>
      <c r="G281" s="835" t="s">
        <v>2362</v>
      </c>
      <c r="H281" s="835" t="s">
        <v>2363</v>
      </c>
      <c r="I281" s="849">
        <v>6.1700000762939453</v>
      </c>
      <c r="J281" s="849">
        <v>120</v>
      </c>
      <c r="K281" s="850">
        <v>740.4000244140625</v>
      </c>
    </row>
    <row r="282" spans="1:11" ht="14.45" customHeight="1" x14ac:dyDescent="0.2">
      <c r="A282" s="831" t="s">
        <v>577</v>
      </c>
      <c r="B282" s="832" t="s">
        <v>578</v>
      </c>
      <c r="C282" s="835" t="s">
        <v>602</v>
      </c>
      <c r="D282" s="863" t="s">
        <v>603</v>
      </c>
      <c r="E282" s="835" t="s">
        <v>2051</v>
      </c>
      <c r="F282" s="863" t="s">
        <v>2052</v>
      </c>
      <c r="G282" s="835" t="s">
        <v>2364</v>
      </c>
      <c r="H282" s="835" t="s">
        <v>2365</v>
      </c>
      <c r="I282" s="849">
        <v>17.059999465942383</v>
      </c>
      <c r="J282" s="849">
        <v>90</v>
      </c>
      <c r="K282" s="850">
        <v>1535.489990234375</v>
      </c>
    </row>
    <row r="283" spans="1:11" ht="14.45" customHeight="1" x14ac:dyDescent="0.2">
      <c r="A283" s="831" t="s">
        <v>577</v>
      </c>
      <c r="B283" s="832" t="s">
        <v>578</v>
      </c>
      <c r="C283" s="835" t="s">
        <v>602</v>
      </c>
      <c r="D283" s="863" t="s">
        <v>603</v>
      </c>
      <c r="E283" s="835" t="s">
        <v>2051</v>
      </c>
      <c r="F283" s="863" t="s">
        <v>2052</v>
      </c>
      <c r="G283" s="835" t="s">
        <v>2366</v>
      </c>
      <c r="H283" s="835" t="s">
        <v>2367</v>
      </c>
      <c r="I283" s="849">
        <v>6.6500000953674316</v>
      </c>
      <c r="J283" s="849">
        <v>50</v>
      </c>
      <c r="K283" s="850">
        <v>332.5</v>
      </c>
    </row>
    <row r="284" spans="1:11" ht="14.45" customHeight="1" x14ac:dyDescent="0.2">
      <c r="A284" s="831" t="s">
        <v>577</v>
      </c>
      <c r="B284" s="832" t="s">
        <v>578</v>
      </c>
      <c r="C284" s="835" t="s">
        <v>602</v>
      </c>
      <c r="D284" s="863" t="s">
        <v>603</v>
      </c>
      <c r="E284" s="835" t="s">
        <v>2051</v>
      </c>
      <c r="F284" s="863" t="s">
        <v>2052</v>
      </c>
      <c r="G284" s="835" t="s">
        <v>2368</v>
      </c>
      <c r="H284" s="835" t="s">
        <v>2369</v>
      </c>
      <c r="I284" s="849">
        <v>6.6549999713897705</v>
      </c>
      <c r="J284" s="849">
        <v>50</v>
      </c>
      <c r="K284" s="850">
        <v>332.51999282836914</v>
      </c>
    </row>
    <row r="285" spans="1:11" ht="14.45" customHeight="1" x14ac:dyDescent="0.2">
      <c r="A285" s="831" t="s">
        <v>577</v>
      </c>
      <c r="B285" s="832" t="s">
        <v>578</v>
      </c>
      <c r="C285" s="835" t="s">
        <v>602</v>
      </c>
      <c r="D285" s="863" t="s">
        <v>603</v>
      </c>
      <c r="E285" s="835" t="s">
        <v>2051</v>
      </c>
      <c r="F285" s="863" t="s">
        <v>2052</v>
      </c>
      <c r="G285" s="835" t="s">
        <v>2370</v>
      </c>
      <c r="H285" s="835" t="s">
        <v>2371</v>
      </c>
      <c r="I285" s="849">
        <v>16.459999084472656</v>
      </c>
      <c r="J285" s="849">
        <v>150</v>
      </c>
      <c r="K285" s="850">
        <v>2469</v>
      </c>
    </row>
    <row r="286" spans="1:11" ht="14.45" customHeight="1" x14ac:dyDescent="0.2">
      <c r="A286" s="831" t="s">
        <v>577</v>
      </c>
      <c r="B286" s="832" t="s">
        <v>578</v>
      </c>
      <c r="C286" s="835" t="s">
        <v>602</v>
      </c>
      <c r="D286" s="863" t="s">
        <v>603</v>
      </c>
      <c r="E286" s="835" t="s">
        <v>2051</v>
      </c>
      <c r="F286" s="863" t="s">
        <v>2052</v>
      </c>
      <c r="G286" s="835" t="s">
        <v>2372</v>
      </c>
      <c r="H286" s="835" t="s">
        <v>2373</v>
      </c>
      <c r="I286" s="849">
        <v>3872</v>
      </c>
      <c r="J286" s="849">
        <v>2</v>
      </c>
      <c r="K286" s="850">
        <v>7744</v>
      </c>
    </row>
    <row r="287" spans="1:11" ht="14.45" customHeight="1" x14ac:dyDescent="0.2">
      <c r="A287" s="831" t="s">
        <v>577</v>
      </c>
      <c r="B287" s="832" t="s">
        <v>578</v>
      </c>
      <c r="C287" s="835" t="s">
        <v>602</v>
      </c>
      <c r="D287" s="863" t="s">
        <v>603</v>
      </c>
      <c r="E287" s="835" t="s">
        <v>2051</v>
      </c>
      <c r="F287" s="863" t="s">
        <v>2052</v>
      </c>
      <c r="G287" s="835" t="s">
        <v>2374</v>
      </c>
      <c r="H287" s="835" t="s">
        <v>2375</v>
      </c>
      <c r="I287" s="849">
        <v>23.149999618530273</v>
      </c>
      <c r="J287" s="849">
        <v>100</v>
      </c>
      <c r="K287" s="850">
        <v>2315</v>
      </c>
    </row>
    <row r="288" spans="1:11" ht="14.45" customHeight="1" x14ac:dyDescent="0.2">
      <c r="A288" s="831" t="s">
        <v>577</v>
      </c>
      <c r="B288" s="832" t="s">
        <v>578</v>
      </c>
      <c r="C288" s="835" t="s">
        <v>602</v>
      </c>
      <c r="D288" s="863" t="s">
        <v>603</v>
      </c>
      <c r="E288" s="835" t="s">
        <v>2051</v>
      </c>
      <c r="F288" s="863" t="s">
        <v>2052</v>
      </c>
      <c r="G288" s="835" t="s">
        <v>2102</v>
      </c>
      <c r="H288" s="835" t="s">
        <v>2103</v>
      </c>
      <c r="I288" s="849">
        <v>1.0850000381469727</v>
      </c>
      <c r="J288" s="849">
        <v>4000</v>
      </c>
      <c r="K288" s="850">
        <v>4340</v>
      </c>
    </row>
    <row r="289" spans="1:11" ht="14.45" customHeight="1" x14ac:dyDescent="0.2">
      <c r="A289" s="831" t="s">
        <v>577</v>
      </c>
      <c r="B289" s="832" t="s">
        <v>578</v>
      </c>
      <c r="C289" s="835" t="s">
        <v>602</v>
      </c>
      <c r="D289" s="863" t="s">
        <v>603</v>
      </c>
      <c r="E289" s="835" t="s">
        <v>2051</v>
      </c>
      <c r="F289" s="863" t="s">
        <v>2052</v>
      </c>
      <c r="G289" s="835" t="s">
        <v>2104</v>
      </c>
      <c r="H289" s="835" t="s">
        <v>2105</v>
      </c>
      <c r="I289" s="849">
        <v>0.47499999403953552</v>
      </c>
      <c r="J289" s="849">
        <v>2600</v>
      </c>
      <c r="K289" s="850">
        <v>1237</v>
      </c>
    </row>
    <row r="290" spans="1:11" ht="14.45" customHeight="1" x14ac:dyDescent="0.2">
      <c r="A290" s="831" t="s">
        <v>577</v>
      </c>
      <c r="B290" s="832" t="s">
        <v>578</v>
      </c>
      <c r="C290" s="835" t="s">
        <v>602</v>
      </c>
      <c r="D290" s="863" t="s">
        <v>603</v>
      </c>
      <c r="E290" s="835" t="s">
        <v>2051</v>
      </c>
      <c r="F290" s="863" t="s">
        <v>2052</v>
      </c>
      <c r="G290" s="835" t="s">
        <v>2106</v>
      </c>
      <c r="H290" s="835" t="s">
        <v>2107</v>
      </c>
      <c r="I290" s="849">
        <v>1.6749999523162842</v>
      </c>
      <c r="J290" s="849">
        <v>2900</v>
      </c>
      <c r="K290" s="850">
        <v>4858</v>
      </c>
    </row>
    <row r="291" spans="1:11" ht="14.45" customHeight="1" x14ac:dyDescent="0.2">
      <c r="A291" s="831" t="s">
        <v>577</v>
      </c>
      <c r="B291" s="832" t="s">
        <v>578</v>
      </c>
      <c r="C291" s="835" t="s">
        <v>602</v>
      </c>
      <c r="D291" s="863" t="s">
        <v>603</v>
      </c>
      <c r="E291" s="835" t="s">
        <v>2051</v>
      </c>
      <c r="F291" s="863" t="s">
        <v>2052</v>
      </c>
      <c r="G291" s="835" t="s">
        <v>2108</v>
      </c>
      <c r="H291" s="835" t="s">
        <v>2109</v>
      </c>
      <c r="I291" s="849">
        <v>0.67000001668930054</v>
      </c>
      <c r="J291" s="849">
        <v>1900</v>
      </c>
      <c r="K291" s="850">
        <v>1273</v>
      </c>
    </row>
    <row r="292" spans="1:11" ht="14.45" customHeight="1" x14ac:dyDescent="0.2">
      <c r="A292" s="831" t="s">
        <v>577</v>
      </c>
      <c r="B292" s="832" t="s">
        <v>578</v>
      </c>
      <c r="C292" s="835" t="s">
        <v>602</v>
      </c>
      <c r="D292" s="863" t="s">
        <v>603</v>
      </c>
      <c r="E292" s="835" t="s">
        <v>2051</v>
      </c>
      <c r="F292" s="863" t="s">
        <v>2052</v>
      </c>
      <c r="G292" s="835" t="s">
        <v>2376</v>
      </c>
      <c r="H292" s="835" t="s">
        <v>2377</v>
      </c>
      <c r="I292" s="849">
        <v>7.4283332029978437</v>
      </c>
      <c r="J292" s="849">
        <v>2900</v>
      </c>
      <c r="K292" s="850">
        <v>21542</v>
      </c>
    </row>
    <row r="293" spans="1:11" ht="14.45" customHeight="1" x14ac:dyDescent="0.2">
      <c r="A293" s="831" t="s">
        <v>577</v>
      </c>
      <c r="B293" s="832" t="s">
        <v>578</v>
      </c>
      <c r="C293" s="835" t="s">
        <v>602</v>
      </c>
      <c r="D293" s="863" t="s">
        <v>603</v>
      </c>
      <c r="E293" s="835" t="s">
        <v>2051</v>
      </c>
      <c r="F293" s="863" t="s">
        <v>2052</v>
      </c>
      <c r="G293" s="835" t="s">
        <v>2378</v>
      </c>
      <c r="H293" s="835" t="s">
        <v>2379</v>
      </c>
      <c r="I293" s="849">
        <v>37.148334503173828</v>
      </c>
      <c r="J293" s="849">
        <v>1500</v>
      </c>
      <c r="K293" s="850">
        <v>55720</v>
      </c>
    </row>
    <row r="294" spans="1:11" ht="14.45" customHeight="1" x14ac:dyDescent="0.2">
      <c r="A294" s="831" t="s">
        <v>577</v>
      </c>
      <c r="B294" s="832" t="s">
        <v>578</v>
      </c>
      <c r="C294" s="835" t="s">
        <v>602</v>
      </c>
      <c r="D294" s="863" t="s">
        <v>603</v>
      </c>
      <c r="E294" s="835" t="s">
        <v>2051</v>
      </c>
      <c r="F294" s="863" t="s">
        <v>2052</v>
      </c>
      <c r="G294" s="835" t="s">
        <v>2380</v>
      </c>
      <c r="H294" s="835" t="s">
        <v>2381</v>
      </c>
      <c r="I294" s="849">
        <v>8.8324999809265137</v>
      </c>
      <c r="J294" s="849">
        <v>400</v>
      </c>
      <c r="K294" s="850">
        <v>3533</v>
      </c>
    </row>
    <row r="295" spans="1:11" ht="14.45" customHeight="1" x14ac:dyDescent="0.2">
      <c r="A295" s="831" t="s">
        <v>577</v>
      </c>
      <c r="B295" s="832" t="s">
        <v>578</v>
      </c>
      <c r="C295" s="835" t="s">
        <v>602</v>
      </c>
      <c r="D295" s="863" t="s">
        <v>603</v>
      </c>
      <c r="E295" s="835" t="s">
        <v>2051</v>
      </c>
      <c r="F295" s="863" t="s">
        <v>2052</v>
      </c>
      <c r="G295" s="835" t="s">
        <v>2382</v>
      </c>
      <c r="H295" s="835" t="s">
        <v>2383</v>
      </c>
      <c r="I295" s="849">
        <v>9.4399995803833008</v>
      </c>
      <c r="J295" s="849">
        <v>300</v>
      </c>
      <c r="K295" s="850">
        <v>2832</v>
      </c>
    </row>
    <row r="296" spans="1:11" ht="14.45" customHeight="1" x14ac:dyDescent="0.2">
      <c r="A296" s="831" t="s">
        <v>577</v>
      </c>
      <c r="B296" s="832" t="s">
        <v>578</v>
      </c>
      <c r="C296" s="835" t="s">
        <v>602</v>
      </c>
      <c r="D296" s="863" t="s">
        <v>603</v>
      </c>
      <c r="E296" s="835" t="s">
        <v>2051</v>
      </c>
      <c r="F296" s="863" t="s">
        <v>2052</v>
      </c>
      <c r="G296" s="835" t="s">
        <v>2110</v>
      </c>
      <c r="H296" s="835" t="s">
        <v>2111</v>
      </c>
      <c r="I296" s="849">
        <v>17.909999847412109</v>
      </c>
      <c r="J296" s="849">
        <v>1400</v>
      </c>
      <c r="K296" s="850">
        <v>25071.19970703125</v>
      </c>
    </row>
    <row r="297" spans="1:11" ht="14.45" customHeight="1" x14ac:dyDescent="0.2">
      <c r="A297" s="831" t="s">
        <v>577</v>
      </c>
      <c r="B297" s="832" t="s">
        <v>578</v>
      </c>
      <c r="C297" s="835" t="s">
        <v>602</v>
      </c>
      <c r="D297" s="863" t="s">
        <v>603</v>
      </c>
      <c r="E297" s="835" t="s">
        <v>2051</v>
      </c>
      <c r="F297" s="863" t="s">
        <v>2052</v>
      </c>
      <c r="G297" s="835" t="s">
        <v>2112</v>
      </c>
      <c r="H297" s="835" t="s">
        <v>2113</v>
      </c>
      <c r="I297" s="849">
        <v>1.5559999465942382</v>
      </c>
      <c r="J297" s="849">
        <v>1000</v>
      </c>
      <c r="K297" s="850">
        <v>1556</v>
      </c>
    </row>
    <row r="298" spans="1:11" ht="14.45" customHeight="1" x14ac:dyDescent="0.2">
      <c r="A298" s="831" t="s">
        <v>577</v>
      </c>
      <c r="B298" s="832" t="s">
        <v>578</v>
      </c>
      <c r="C298" s="835" t="s">
        <v>602</v>
      </c>
      <c r="D298" s="863" t="s">
        <v>603</v>
      </c>
      <c r="E298" s="835" t="s">
        <v>2051</v>
      </c>
      <c r="F298" s="863" t="s">
        <v>2052</v>
      </c>
      <c r="G298" s="835" t="s">
        <v>2204</v>
      </c>
      <c r="H298" s="835" t="s">
        <v>2205</v>
      </c>
      <c r="I298" s="849">
        <v>1.5579999446868897</v>
      </c>
      <c r="J298" s="849">
        <v>1000</v>
      </c>
      <c r="K298" s="850">
        <v>1557.25</v>
      </c>
    </row>
    <row r="299" spans="1:11" ht="14.45" customHeight="1" x14ac:dyDescent="0.2">
      <c r="A299" s="831" t="s">
        <v>577</v>
      </c>
      <c r="B299" s="832" t="s">
        <v>578</v>
      </c>
      <c r="C299" s="835" t="s">
        <v>602</v>
      </c>
      <c r="D299" s="863" t="s">
        <v>603</v>
      </c>
      <c r="E299" s="835" t="s">
        <v>2051</v>
      </c>
      <c r="F299" s="863" t="s">
        <v>2052</v>
      </c>
      <c r="G299" s="835" t="s">
        <v>2114</v>
      </c>
      <c r="H299" s="835" t="s">
        <v>2115</v>
      </c>
      <c r="I299" s="849">
        <v>2.1800000667572021</v>
      </c>
      <c r="J299" s="849">
        <v>100</v>
      </c>
      <c r="K299" s="850">
        <v>217.74000549316406</v>
      </c>
    </row>
    <row r="300" spans="1:11" ht="14.45" customHeight="1" x14ac:dyDescent="0.2">
      <c r="A300" s="831" t="s">
        <v>577</v>
      </c>
      <c r="B300" s="832" t="s">
        <v>578</v>
      </c>
      <c r="C300" s="835" t="s">
        <v>602</v>
      </c>
      <c r="D300" s="863" t="s">
        <v>603</v>
      </c>
      <c r="E300" s="835" t="s">
        <v>2051</v>
      </c>
      <c r="F300" s="863" t="s">
        <v>2052</v>
      </c>
      <c r="G300" s="835" t="s">
        <v>2384</v>
      </c>
      <c r="H300" s="835" t="s">
        <v>2385</v>
      </c>
      <c r="I300" s="849">
        <v>15.039999961853027</v>
      </c>
      <c r="J300" s="849">
        <v>800</v>
      </c>
      <c r="K300" s="850">
        <v>12032</v>
      </c>
    </row>
    <row r="301" spans="1:11" ht="14.45" customHeight="1" x14ac:dyDescent="0.2">
      <c r="A301" s="831" t="s">
        <v>577</v>
      </c>
      <c r="B301" s="832" t="s">
        <v>578</v>
      </c>
      <c r="C301" s="835" t="s">
        <v>602</v>
      </c>
      <c r="D301" s="863" t="s">
        <v>603</v>
      </c>
      <c r="E301" s="835" t="s">
        <v>2051</v>
      </c>
      <c r="F301" s="863" t="s">
        <v>2052</v>
      </c>
      <c r="G301" s="835" t="s">
        <v>2386</v>
      </c>
      <c r="H301" s="835" t="s">
        <v>2387</v>
      </c>
      <c r="I301" s="849">
        <v>1140.425048828125</v>
      </c>
      <c r="J301" s="849">
        <v>9</v>
      </c>
      <c r="K301" s="850">
        <v>10263.80029296875</v>
      </c>
    </row>
    <row r="302" spans="1:11" ht="14.45" customHeight="1" x14ac:dyDescent="0.2">
      <c r="A302" s="831" t="s">
        <v>577</v>
      </c>
      <c r="B302" s="832" t="s">
        <v>578</v>
      </c>
      <c r="C302" s="835" t="s">
        <v>602</v>
      </c>
      <c r="D302" s="863" t="s">
        <v>603</v>
      </c>
      <c r="E302" s="835" t="s">
        <v>2051</v>
      </c>
      <c r="F302" s="863" t="s">
        <v>2052</v>
      </c>
      <c r="G302" s="835" t="s">
        <v>2388</v>
      </c>
      <c r="H302" s="835" t="s">
        <v>2389</v>
      </c>
      <c r="I302" s="849">
        <v>299</v>
      </c>
      <c r="J302" s="849">
        <v>75</v>
      </c>
      <c r="K302" s="850">
        <v>22425.2294921875</v>
      </c>
    </row>
    <row r="303" spans="1:11" ht="14.45" customHeight="1" x14ac:dyDescent="0.2">
      <c r="A303" s="831" t="s">
        <v>577</v>
      </c>
      <c r="B303" s="832" t="s">
        <v>578</v>
      </c>
      <c r="C303" s="835" t="s">
        <v>602</v>
      </c>
      <c r="D303" s="863" t="s">
        <v>603</v>
      </c>
      <c r="E303" s="835" t="s">
        <v>2051</v>
      </c>
      <c r="F303" s="863" t="s">
        <v>2052</v>
      </c>
      <c r="G303" s="835" t="s">
        <v>2390</v>
      </c>
      <c r="H303" s="835" t="s">
        <v>2391</v>
      </c>
      <c r="I303" s="849">
        <v>299</v>
      </c>
      <c r="J303" s="849">
        <v>60</v>
      </c>
      <c r="K303" s="850">
        <v>17940.1796875</v>
      </c>
    </row>
    <row r="304" spans="1:11" ht="14.45" customHeight="1" x14ac:dyDescent="0.2">
      <c r="A304" s="831" t="s">
        <v>577</v>
      </c>
      <c r="B304" s="832" t="s">
        <v>578</v>
      </c>
      <c r="C304" s="835" t="s">
        <v>602</v>
      </c>
      <c r="D304" s="863" t="s">
        <v>603</v>
      </c>
      <c r="E304" s="835" t="s">
        <v>2051</v>
      </c>
      <c r="F304" s="863" t="s">
        <v>2052</v>
      </c>
      <c r="G304" s="835" t="s">
        <v>2392</v>
      </c>
      <c r="H304" s="835" t="s">
        <v>2393</v>
      </c>
      <c r="I304" s="849">
        <v>414</v>
      </c>
      <c r="J304" s="849">
        <v>80</v>
      </c>
      <c r="K304" s="850">
        <v>33120</v>
      </c>
    </row>
    <row r="305" spans="1:11" ht="14.45" customHeight="1" x14ac:dyDescent="0.2">
      <c r="A305" s="831" t="s">
        <v>577</v>
      </c>
      <c r="B305" s="832" t="s">
        <v>578</v>
      </c>
      <c r="C305" s="835" t="s">
        <v>602</v>
      </c>
      <c r="D305" s="863" t="s">
        <v>603</v>
      </c>
      <c r="E305" s="835" t="s">
        <v>2051</v>
      </c>
      <c r="F305" s="863" t="s">
        <v>2052</v>
      </c>
      <c r="G305" s="835" t="s">
        <v>2116</v>
      </c>
      <c r="H305" s="835" t="s">
        <v>2117</v>
      </c>
      <c r="I305" s="849">
        <v>35.090000152587891</v>
      </c>
      <c r="J305" s="849">
        <v>15</v>
      </c>
      <c r="K305" s="850">
        <v>526.34999084472656</v>
      </c>
    </row>
    <row r="306" spans="1:11" ht="14.45" customHeight="1" x14ac:dyDescent="0.2">
      <c r="A306" s="831" t="s">
        <v>577</v>
      </c>
      <c r="B306" s="832" t="s">
        <v>578</v>
      </c>
      <c r="C306" s="835" t="s">
        <v>602</v>
      </c>
      <c r="D306" s="863" t="s">
        <v>603</v>
      </c>
      <c r="E306" s="835" t="s">
        <v>2051</v>
      </c>
      <c r="F306" s="863" t="s">
        <v>2052</v>
      </c>
      <c r="G306" s="835" t="s">
        <v>2394</v>
      </c>
      <c r="H306" s="835" t="s">
        <v>2395</v>
      </c>
      <c r="I306" s="849">
        <v>42.349998474121094</v>
      </c>
      <c r="J306" s="849">
        <v>10</v>
      </c>
      <c r="K306" s="850">
        <v>423.5</v>
      </c>
    </row>
    <row r="307" spans="1:11" ht="14.45" customHeight="1" x14ac:dyDescent="0.2">
      <c r="A307" s="831" t="s">
        <v>577</v>
      </c>
      <c r="B307" s="832" t="s">
        <v>578</v>
      </c>
      <c r="C307" s="835" t="s">
        <v>602</v>
      </c>
      <c r="D307" s="863" t="s">
        <v>603</v>
      </c>
      <c r="E307" s="835" t="s">
        <v>2051</v>
      </c>
      <c r="F307" s="863" t="s">
        <v>2052</v>
      </c>
      <c r="G307" s="835" t="s">
        <v>2396</v>
      </c>
      <c r="H307" s="835" t="s">
        <v>2397</v>
      </c>
      <c r="I307" s="849">
        <v>8.7600002288818359</v>
      </c>
      <c r="J307" s="849">
        <v>1250</v>
      </c>
      <c r="K307" s="850">
        <v>10950.499877929688</v>
      </c>
    </row>
    <row r="308" spans="1:11" ht="14.45" customHeight="1" x14ac:dyDescent="0.2">
      <c r="A308" s="831" t="s">
        <v>577</v>
      </c>
      <c r="B308" s="832" t="s">
        <v>578</v>
      </c>
      <c r="C308" s="835" t="s">
        <v>602</v>
      </c>
      <c r="D308" s="863" t="s">
        <v>603</v>
      </c>
      <c r="E308" s="835" t="s">
        <v>2051</v>
      </c>
      <c r="F308" s="863" t="s">
        <v>2052</v>
      </c>
      <c r="G308" s="835" t="s">
        <v>2208</v>
      </c>
      <c r="H308" s="835" t="s">
        <v>2209</v>
      </c>
      <c r="I308" s="849">
        <v>1.0239999771118165</v>
      </c>
      <c r="J308" s="849">
        <v>1875</v>
      </c>
      <c r="K308" s="850">
        <v>1920</v>
      </c>
    </row>
    <row r="309" spans="1:11" ht="14.45" customHeight="1" x14ac:dyDescent="0.2">
      <c r="A309" s="831" t="s">
        <v>577</v>
      </c>
      <c r="B309" s="832" t="s">
        <v>578</v>
      </c>
      <c r="C309" s="835" t="s">
        <v>602</v>
      </c>
      <c r="D309" s="863" t="s">
        <v>603</v>
      </c>
      <c r="E309" s="835" t="s">
        <v>2051</v>
      </c>
      <c r="F309" s="863" t="s">
        <v>2052</v>
      </c>
      <c r="G309" s="835" t="s">
        <v>2120</v>
      </c>
      <c r="H309" s="835" t="s">
        <v>2121</v>
      </c>
      <c r="I309" s="849">
        <v>0.476666659116745</v>
      </c>
      <c r="J309" s="849">
        <v>3000</v>
      </c>
      <c r="K309" s="850">
        <v>1430</v>
      </c>
    </row>
    <row r="310" spans="1:11" ht="14.45" customHeight="1" x14ac:dyDescent="0.2">
      <c r="A310" s="831" t="s">
        <v>577</v>
      </c>
      <c r="B310" s="832" t="s">
        <v>578</v>
      </c>
      <c r="C310" s="835" t="s">
        <v>602</v>
      </c>
      <c r="D310" s="863" t="s">
        <v>603</v>
      </c>
      <c r="E310" s="835" t="s">
        <v>2051</v>
      </c>
      <c r="F310" s="863" t="s">
        <v>2052</v>
      </c>
      <c r="G310" s="835" t="s">
        <v>2398</v>
      </c>
      <c r="H310" s="835" t="s">
        <v>2399</v>
      </c>
      <c r="I310" s="849">
        <v>72.150001525878906</v>
      </c>
      <c r="J310" s="849">
        <v>25</v>
      </c>
      <c r="K310" s="850">
        <v>1803.800048828125</v>
      </c>
    </row>
    <row r="311" spans="1:11" ht="14.45" customHeight="1" x14ac:dyDescent="0.2">
      <c r="A311" s="831" t="s">
        <v>577</v>
      </c>
      <c r="B311" s="832" t="s">
        <v>578</v>
      </c>
      <c r="C311" s="835" t="s">
        <v>602</v>
      </c>
      <c r="D311" s="863" t="s">
        <v>603</v>
      </c>
      <c r="E311" s="835" t="s">
        <v>2051</v>
      </c>
      <c r="F311" s="863" t="s">
        <v>2052</v>
      </c>
      <c r="G311" s="835" t="s">
        <v>2122</v>
      </c>
      <c r="H311" s="835" t="s">
        <v>2123</v>
      </c>
      <c r="I311" s="849">
        <v>1.9800000190734863</v>
      </c>
      <c r="J311" s="849">
        <v>500</v>
      </c>
      <c r="K311" s="850">
        <v>990</v>
      </c>
    </row>
    <row r="312" spans="1:11" ht="14.45" customHeight="1" x14ac:dyDescent="0.2">
      <c r="A312" s="831" t="s">
        <v>577</v>
      </c>
      <c r="B312" s="832" t="s">
        <v>578</v>
      </c>
      <c r="C312" s="835" t="s">
        <v>602</v>
      </c>
      <c r="D312" s="863" t="s">
        <v>603</v>
      </c>
      <c r="E312" s="835" t="s">
        <v>2051</v>
      </c>
      <c r="F312" s="863" t="s">
        <v>2052</v>
      </c>
      <c r="G312" s="835" t="s">
        <v>2124</v>
      </c>
      <c r="H312" s="835" t="s">
        <v>2125</v>
      </c>
      <c r="I312" s="849">
        <v>2.0499999523162842</v>
      </c>
      <c r="J312" s="849">
        <v>400</v>
      </c>
      <c r="K312" s="850">
        <v>820</v>
      </c>
    </row>
    <row r="313" spans="1:11" ht="14.45" customHeight="1" x14ac:dyDescent="0.2">
      <c r="A313" s="831" t="s">
        <v>577</v>
      </c>
      <c r="B313" s="832" t="s">
        <v>578</v>
      </c>
      <c r="C313" s="835" t="s">
        <v>602</v>
      </c>
      <c r="D313" s="863" t="s">
        <v>603</v>
      </c>
      <c r="E313" s="835" t="s">
        <v>2051</v>
      </c>
      <c r="F313" s="863" t="s">
        <v>2052</v>
      </c>
      <c r="G313" s="835" t="s">
        <v>2210</v>
      </c>
      <c r="H313" s="835" t="s">
        <v>2211</v>
      </c>
      <c r="I313" s="849">
        <v>3.0766665935516357</v>
      </c>
      <c r="J313" s="849">
        <v>1000</v>
      </c>
      <c r="K313" s="850">
        <v>3078</v>
      </c>
    </row>
    <row r="314" spans="1:11" ht="14.45" customHeight="1" x14ac:dyDescent="0.2">
      <c r="A314" s="831" t="s">
        <v>577</v>
      </c>
      <c r="B314" s="832" t="s">
        <v>578</v>
      </c>
      <c r="C314" s="835" t="s">
        <v>602</v>
      </c>
      <c r="D314" s="863" t="s">
        <v>603</v>
      </c>
      <c r="E314" s="835" t="s">
        <v>2051</v>
      </c>
      <c r="F314" s="863" t="s">
        <v>2052</v>
      </c>
      <c r="G314" s="835" t="s">
        <v>2128</v>
      </c>
      <c r="H314" s="835" t="s">
        <v>2129</v>
      </c>
      <c r="I314" s="849">
        <v>1.9299999475479126</v>
      </c>
      <c r="J314" s="849">
        <v>400</v>
      </c>
      <c r="K314" s="850">
        <v>772</v>
      </c>
    </row>
    <row r="315" spans="1:11" ht="14.45" customHeight="1" x14ac:dyDescent="0.2">
      <c r="A315" s="831" t="s">
        <v>577</v>
      </c>
      <c r="B315" s="832" t="s">
        <v>578</v>
      </c>
      <c r="C315" s="835" t="s">
        <v>602</v>
      </c>
      <c r="D315" s="863" t="s">
        <v>603</v>
      </c>
      <c r="E315" s="835" t="s">
        <v>2051</v>
      </c>
      <c r="F315" s="863" t="s">
        <v>2052</v>
      </c>
      <c r="G315" s="835" t="s">
        <v>2400</v>
      </c>
      <c r="H315" s="835" t="s">
        <v>2401</v>
      </c>
      <c r="I315" s="849">
        <v>3.0899999141693115</v>
      </c>
      <c r="J315" s="849">
        <v>300</v>
      </c>
      <c r="K315" s="850">
        <v>927</v>
      </c>
    </row>
    <row r="316" spans="1:11" ht="14.45" customHeight="1" x14ac:dyDescent="0.2">
      <c r="A316" s="831" t="s">
        <v>577</v>
      </c>
      <c r="B316" s="832" t="s">
        <v>578</v>
      </c>
      <c r="C316" s="835" t="s">
        <v>602</v>
      </c>
      <c r="D316" s="863" t="s">
        <v>603</v>
      </c>
      <c r="E316" s="835" t="s">
        <v>2051</v>
      </c>
      <c r="F316" s="863" t="s">
        <v>2052</v>
      </c>
      <c r="G316" s="835" t="s">
        <v>2130</v>
      </c>
      <c r="H316" s="835" t="s">
        <v>2131</v>
      </c>
      <c r="I316" s="849">
        <v>2.1666667461395264</v>
      </c>
      <c r="J316" s="849">
        <v>800</v>
      </c>
      <c r="K316" s="850">
        <v>1733</v>
      </c>
    </row>
    <row r="317" spans="1:11" ht="14.45" customHeight="1" x14ac:dyDescent="0.2">
      <c r="A317" s="831" t="s">
        <v>577</v>
      </c>
      <c r="B317" s="832" t="s">
        <v>578</v>
      </c>
      <c r="C317" s="835" t="s">
        <v>602</v>
      </c>
      <c r="D317" s="863" t="s">
        <v>603</v>
      </c>
      <c r="E317" s="835" t="s">
        <v>2051</v>
      </c>
      <c r="F317" s="863" t="s">
        <v>2052</v>
      </c>
      <c r="G317" s="835" t="s">
        <v>2212</v>
      </c>
      <c r="H317" s="835" t="s">
        <v>2213</v>
      </c>
      <c r="I317" s="849">
        <v>4.7699999809265137</v>
      </c>
      <c r="J317" s="849">
        <v>50</v>
      </c>
      <c r="K317" s="850">
        <v>238.5</v>
      </c>
    </row>
    <row r="318" spans="1:11" ht="14.45" customHeight="1" x14ac:dyDescent="0.2">
      <c r="A318" s="831" t="s">
        <v>577</v>
      </c>
      <c r="B318" s="832" t="s">
        <v>578</v>
      </c>
      <c r="C318" s="835" t="s">
        <v>602</v>
      </c>
      <c r="D318" s="863" t="s">
        <v>603</v>
      </c>
      <c r="E318" s="835" t="s">
        <v>2051</v>
      </c>
      <c r="F318" s="863" t="s">
        <v>2052</v>
      </c>
      <c r="G318" s="835" t="s">
        <v>2132</v>
      </c>
      <c r="H318" s="835" t="s">
        <v>2133</v>
      </c>
      <c r="I318" s="849">
        <v>21.237999725341798</v>
      </c>
      <c r="J318" s="849">
        <v>300</v>
      </c>
      <c r="K318" s="850">
        <v>6371.5</v>
      </c>
    </row>
    <row r="319" spans="1:11" ht="14.45" customHeight="1" x14ac:dyDescent="0.2">
      <c r="A319" s="831" t="s">
        <v>577</v>
      </c>
      <c r="B319" s="832" t="s">
        <v>578</v>
      </c>
      <c r="C319" s="835" t="s">
        <v>602</v>
      </c>
      <c r="D319" s="863" t="s">
        <v>603</v>
      </c>
      <c r="E319" s="835" t="s">
        <v>2051</v>
      </c>
      <c r="F319" s="863" t="s">
        <v>2052</v>
      </c>
      <c r="G319" s="835" t="s">
        <v>2134</v>
      </c>
      <c r="H319" s="835" t="s">
        <v>2135</v>
      </c>
      <c r="I319" s="849">
        <v>2.5179999828338624</v>
      </c>
      <c r="J319" s="849">
        <v>300</v>
      </c>
      <c r="K319" s="850">
        <v>755.5</v>
      </c>
    </row>
    <row r="320" spans="1:11" ht="14.45" customHeight="1" x14ac:dyDescent="0.2">
      <c r="A320" s="831" t="s">
        <v>577</v>
      </c>
      <c r="B320" s="832" t="s">
        <v>578</v>
      </c>
      <c r="C320" s="835" t="s">
        <v>602</v>
      </c>
      <c r="D320" s="863" t="s">
        <v>603</v>
      </c>
      <c r="E320" s="835" t="s">
        <v>2051</v>
      </c>
      <c r="F320" s="863" t="s">
        <v>2052</v>
      </c>
      <c r="G320" s="835" t="s">
        <v>2136</v>
      </c>
      <c r="H320" s="835" t="s">
        <v>2137</v>
      </c>
      <c r="I320" s="849">
        <v>21.234999656677246</v>
      </c>
      <c r="J320" s="849">
        <v>110</v>
      </c>
      <c r="K320" s="850">
        <v>2335.9000549316406</v>
      </c>
    </row>
    <row r="321" spans="1:11" ht="14.45" customHeight="1" x14ac:dyDescent="0.2">
      <c r="A321" s="831" t="s">
        <v>577</v>
      </c>
      <c r="B321" s="832" t="s">
        <v>578</v>
      </c>
      <c r="C321" s="835" t="s">
        <v>602</v>
      </c>
      <c r="D321" s="863" t="s">
        <v>603</v>
      </c>
      <c r="E321" s="835" t="s">
        <v>2138</v>
      </c>
      <c r="F321" s="863" t="s">
        <v>2139</v>
      </c>
      <c r="G321" s="835" t="s">
        <v>2140</v>
      </c>
      <c r="H321" s="835" t="s">
        <v>2141</v>
      </c>
      <c r="I321" s="849">
        <v>10.163333257039389</v>
      </c>
      <c r="J321" s="849">
        <v>3200</v>
      </c>
      <c r="K321" s="850">
        <v>32523</v>
      </c>
    </row>
    <row r="322" spans="1:11" ht="14.45" customHeight="1" x14ac:dyDescent="0.2">
      <c r="A322" s="831" t="s">
        <v>577</v>
      </c>
      <c r="B322" s="832" t="s">
        <v>578</v>
      </c>
      <c r="C322" s="835" t="s">
        <v>602</v>
      </c>
      <c r="D322" s="863" t="s">
        <v>603</v>
      </c>
      <c r="E322" s="835" t="s">
        <v>2138</v>
      </c>
      <c r="F322" s="863" t="s">
        <v>2139</v>
      </c>
      <c r="G322" s="835" t="s">
        <v>2402</v>
      </c>
      <c r="H322" s="835" t="s">
        <v>2403</v>
      </c>
      <c r="I322" s="849">
        <v>62.650001525878906</v>
      </c>
      <c r="J322" s="849">
        <v>726</v>
      </c>
      <c r="K322" s="850">
        <v>45486.17919921875</v>
      </c>
    </row>
    <row r="323" spans="1:11" ht="14.45" customHeight="1" x14ac:dyDescent="0.2">
      <c r="A323" s="831" t="s">
        <v>577</v>
      </c>
      <c r="B323" s="832" t="s">
        <v>578</v>
      </c>
      <c r="C323" s="835" t="s">
        <v>602</v>
      </c>
      <c r="D323" s="863" t="s">
        <v>603</v>
      </c>
      <c r="E323" s="835" t="s">
        <v>2138</v>
      </c>
      <c r="F323" s="863" t="s">
        <v>2139</v>
      </c>
      <c r="G323" s="835" t="s">
        <v>2404</v>
      </c>
      <c r="H323" s="835" t="s">
        <v>2405</v>
      </c>
      <c r="I323" s="849">
        <v>16.819999694824219</v>
      </c>
      <c r="J323" s="849">
        <v>100</v>
      </c>
      <c r="K323" s="850">
        <v>1682</v>
      </c>
    </row>
    <row r="324" spans="1:11" ht="14.45" customHeight="1" x14ac:dyDescent="0.2">
      <c r="A324" s="831" t="s">
        <v>577</v>
      </c>
      <c r="B324" s="832" t="s">
        <v>578</v>
      </c>
      <c r="C324" s="835" t="s">
        <v>602</v>
      </c>
      <c r="D324" s="863" t="s">
        <v>603</v>
      </c>
      <c r="E324" s="835" t="s">
        <v>2142</v>
      </c>
      <c r="F324" s="863" t="s">
        <v>2143</v>
      </c>
      <c r="G324" s="835" t="s">
        <v>2144</v>
      </c>
      <c r="H324" s="835" t="s">
        <v>2145</v>
      </c>
      <c r="I324" s="849">
        <v>0.30000001192092896</v>
      </c>
      <c r="J324" s="849">
        <v>300</v>
      </c>
      <c r="K324" s="850">
        <v>90</v>
      </c>
    </row>
    <row r="325" spans="1:11" ht="14.45" customHeight="1" x14ac:dyDescent="0.2">
      <c r="A325" s="831" t="s">
        <v>577</v>
      </c>
      <c r="B325" s="832" t="s">
        <v>578</v>
      </c>
      <c r="C325" s="835" t="s">
        <v>602</v>
      </c>
      <c r="D325" s="863" t="s">
        <v>603</v>
      </c>
      <c r="E325" s="835" t="s">
        <v>2142</v>
      </c>
      <c r="F325" s="863" t="s">
        <v>2143</v>
      </c>
      <c r="G325" s="835" t="s">
        <v>2150</v>
      </c>
      <c r="H325" s="835" t="s">
        <v>2151</v>
      </c>
      <c r="I325" s="849">
        <v>0.54600001573562618</v>
      </c>
      <c r="J325" s="849">
        <v>5000</v>
      </c>
      <c r="K325" s="850">
        <v>2730</v>
      </c>
    </row>
    <row r="326" spans="1:11" ht="14.45" customHeight="1" x14ac:dyDescent="0.2">
      <c r="A326" s="831" t="s">
        <v>577</v>
      </c>
      <c r="B326" s="832" t="s">
        <v>578</v>
      </c>
      <c r="C326" s="835" t="s">
        <v>602</v>
      </c>
      <c r="D326" s="863" t="s">
        <v>603</v>
      </c>
      <c r="E326" s="835" t="s">
        <v>2142</v>
      </c>
      <c r="F326" s="863" t="s">
        <v>2143</v>
      </c>
      <c r="G326" s="835" t="s">
        <v>2216</v>
      </c>
      <c r="H326" s="835" t="s">
        <v>2217</v>
      </c>
      <c r="I326" s="849">
        <v>48.823333740234375</v>
      </c>
      <c r="J326" s="849">
        <v>75</v>
      </c>
      <c r="K326" s="850">
        <v>3661.8499755859375</v>
      </c>
    </row>
    <row r="327" spans="1:11" ht="14.45" customHeight="1" x14ac:dyDescent="0.2">
      <c r="A327" s="831" t="s">
        <v>577</v>
      </c>
      <c r="B327" s="832" t="s">
        <v>578</v>
      </c>
      <c r="C327" s="835" t="s">
        <v>602</v>
      </c>
      <c r="D327" s="863" t="s">
        <v>603</v>
      </c>
      <c r="E327" s="835" t="s">
        <v>2142</v>
      </c>
      <c r="F327" s="863" t="s">
        <v>2143</v>
      </c>
      <c r="G327" s="835" t="s">
        <v>2152</v>
      </c>
      <c r="H327" s="835" t="s">
        <v>2153</v>
      </c>
      <c r="I327" s="849">
        <v>1.8049999475479126</v>
      </c>
      <c r="J327" s="849">
        <v>600</v>
      </c>
      <c r="K327" s="850">
        <v>1084</v>
      </c>
    </row>
    <row r="328" spans="1:11" ht="14.45" customHeight="1" x14ac:dyDescent="0.2">
      <c r="A328" s="831" t="s">
        <v>577</v>
      </c>
      <c r="B328" s="832" t="s">
        <v>578</v>
      </c>
      <c r="C328" s="835" t="s">
        <v>602</v>
      </c>
      <c r="D328" s="863" t="s">
        <v>603</v>
      </c>
      <c r="E328" s="835" t="s">
        <v>2154</v>
      </c>
      <c r="F328" s="863" t="s">
        <v>2155</v>
      </c>
      <c r="G328" s="835" t="s">
        <v>2406</v>
      </c>
      <c r="H328" s="835" t="s">
        <v>2407</v>
      </c>
      <c r="I328" s="849">
        <v>16.940000534057617</v>
      </c>
      <c r="J328" s="849">
        <v>100</v>
      </c>
      <c r="K328" s="850">
        <v>1694</v>
      </c>
    </row>
    <row r="329" spans="1:11" ht="14.45" customHeight="1" x14ac:dyDescent="0.2">
      <c r="A329" s="831" t="s">
        <v>577</v>
      </c>
      <c r="B329" s="832" t="s">
        <v>578</v>
      </c>
      <c r="C329" s="835" t="s">
        <v>602</v>
      </c>
      <c r="D329" s="863" t="s">
        <v>603</v>
      </c>
      <c r="E329" s="835" t="s">
        <v>2154</v>
      </c>
      <c r="F329" s="863" t="s">
        <v>2155</v>
      </c>
      <c r="G329" s="835" t="s">
        <v>2408</v>
      </c>
      <c r="H329" s="835" t="s">
        <v>2409</v>
      </c>
      <c r="I329" s="849">
        <v>10.159999847412109</v>
      </c>
      <c r="J329" s="849">
        <v>100</v>
      </c>
      <c r="K329" s="850">
        <v>1016.4000244140625</v>
      </c>
    </row>
    <row r="330" spans="1:11" ht="14.45" customHeight="1" x14ac:dyDescent="0.2">
      <c r="A330" s="831" t="s">
        <v>577</v>
      </c>
      <c r="B330" s="832" t="s">
        <v>578</v>
      </c>
      <c r="C330" s="835" t="s">
        <v>602</v>
      </c>
      <c r="D330" s="863" t="s">
        <v>603</v>
      </c>
      <c r="E330" s="835" t="s">
        <v>2154</v>
      </c>
      <c r="F330" s="863" t="s">
        <v>2155</v>
      </c>
      <c r="G330" s="835" t="s">
        <v>2162</v>
      </c>
      <c r="H330" s="835" t="s">
        <v>2163</v>
      </c>
      <c r="I330" s="849">
        <v>0.62999999523162842</v>
      </c>
      <c r="J330" s="849">
        <v>36000</v>
      </c>
      <c r="K330" s="850">
        <v>22680</v>
      </c>
    </row>
    <row r="331" spans="1:11" ht="14.45" customHeight="1" x14ac:dyDescent="0.2">
      <c r="A331" s="831" t="s">
        <v>577</v>
      </c>
      <c r="B331" s="832" t="s">
        <v>578</v>
      </c>
      <c r="C331" s="835" t="s">
        <v>602</v>
      </c>
      <c r="D331" s="863" t="s">
        <v>603</v>
      </c>
      <c r="E331" s="835" t="s">
        <v>2154</v>
      </c>
      <c r="F331" s="863" t="s">
        <v>2155</v>
      </c>
      <c r="G331" s="835" t="s">
        <v>2164</v>
      </c>
      <c r="H331" s="835" t="s">
        <v>2165</v>
      </c>
      <c r="I331" s="849">
        <v>0.62833333015441895</v>
      </c>
      <c r="J331" s="849">
        <v>50000</v>
      </c>
      <c r="K331" s="850">
        <v>31420</v>
      </c>
    </row>
    <row r="332" spans="1:11" ht="14.45" customHeight="1" x14ac:dyDescent="0.2">
      <c r="A332" s="831" t="s">
        <v>577</v>
      </c>
      <c r="B332" s="832" t="s">
        <v>578</v>
      </c>
      <c r="C332" s="835" t="s">
        <v>602</v>
      </c>
      <c r="D332" s="863" t="s">
        <v>603</v>
      </c>
      <c r="E332" s="835" t="s">
        <v>2154</v>
      </c>
      <c r="F332" s="863" t="s">
        <v>2155</v>
      </c>
      <c r="G332" s="835" t="s">
        <v>2222</v>
      </c>
      <c r="H332" s="835" t="s">
        <v>2223</v>
      </c>
      <c r="I332" s="849">
        <v>0.62999999523162842</v>
      </c>
      <c r="J332" s="849">
        <v>9000</v>
      </c>
      <c r="K332" s="850">
        <v>5670</v>
      </c>
    </row>
    <row r="333" spans="1:11" ht="14.45" customHeight="1" x14ac:dyDescent="0.2">
      <c r="A333" s="831" t="s">
        <v>577</v>
      </c>
      <c r="B333" s="832" t="s">
        <v>578</v>
      </c>
      <c r="C333" s="835" t="s">
        <v>602</v>
      </c>
      <c r="D333" s="863" t="s">
        <v>603</v>
      </c>
      <c r="E333" s="835" t="s">
        <v>2154</v>
      </c>
      <c r="F333" s="863" t="s">
        <v>2155</v>
      </c>
      <c r="G333" s="835" t="s">
        <v>2410</v>
      </c>
      <c r="H333" s="835" t="s">
        <v>2411</v>
      </c>
      <c r="I333" s="849">
        <v>0.62999999523162842</v>
      </c>
      <c r="J333" s="849">
        <v>11000</v>
      </c>
      <c r="K333" s="850">
        <v>6918.7999267578125</v>
      </c>
    </row>
    <row r="334" spans="1:11" ht="14.45" customHeight="1" x14ac:dyDescent="0.2">
      <c r="A334" s="831" t="s">
        <v>577</v>
      </c>
      <c r="B334" s="832" t="s">
        <v>578</v>
      </c>
      <c r="C334" s="835" t="s">
        <v>602</v>
      </c>
      <c r="D334" s="863" t="s">
        <v>603</v>
      </c>
      <c r="E334" s="835" t="s">
        <v>2412</v>
      </c>
      <c r="F334" s="863" t="s">
        <v>2413</v>
      </c>
      <c r="G334" s="835" t="s">
        <v>2414</v>
      </c>
      <c r="H334" s="835" t="s">
        <v>2415</v>
      </c>
      <c r="I334" s="849">
        <v>47653</v>
      </c>
      <c r="J334" s="849">
        <v>2</v>
      </c>
      <c r="K334" s="850">
        <v>95305.9921875</v>
      </c>
    </row>
    <row r="335" spans="1:11" ht="14.45" customHeight="1" x14ac:dyDescent="0.2">
      <c r="A335" s="831" t="s">
        <v>577</v>
      </c>
      <c r="B335" s="832" t="s">
        <v>578</v>
      </c>
      <c r="C335" s="835" t="s">
        <v>602</v>
      </c>
      <c r="D335" s="863" t="s">
        <v>603</v>
      </c>
      <c r="E335" s="835" t="s">
        <v>2412</v>
      </c>
      <c r="F335" s="863" t="s">
        <v>2413</v>
      </c>
      <c r="G335" s="835" t="s">
        <v>2416</v>
      </c>
      <c r="H335" s="835" t="s">
        <v>2417</v>
      </c>
      <c r="I335" s="849">
        <v>5251.39990234375</v>
      </c>
      <c r="J335" s="849">
        <v>2</v>
      </c>
      <c r="K335" s="850">
        <v>10502.7998046875</v>
      </c>
    </row>
    <row r="336" spans="1:11" ht="14.45" customHeight="1" x14ac:dyDescent="0.2">
      <c r="A336" s="831" t="s">
        <v>577</v>
      </c>
      <c r="B336" s="832" t="s">
        <v>578</v>
      </c>
      <c r="C336" s="835" t="s">
        <v>602</v>
      </c>
      <c r="D336" s="863" t="s">
        <v>603</v>
      </c>
      <c r="E336" s="835" t="s">
        <v>2418</v>
      </c>
      <c r="F336" s="863" t="s">
        <v>2419</v>
      </c>
      <c r="G336" s="835" t="s">
        <v>2420</v>
      </c>
      <c r="H336" s="835" t="s">
        <v>2421</v>
      </c>
      <c r="I336" s="849">
        <v>319.91000366210938</v>
      </c>
      <c r="J336" s="849">
        <v>240</v>
      </c>
      <c r="K336" s="850">
        <v>76778.72265625</v>
      </c>
    </row>
    <row r="337" spans="1:11" ht="14.45" customHeight="1" x14ac:dyDescent="0.2">
      <c r="A337" s="831" t="s">
        <v>577</v>
      </c>
      <c r="B337" s="832" t="s">
        <v>578</v>
      </c>
      <c r="C337" s="835" t="s">
        <v>602</v>
      </c>
      <c r="D337" s="863" t="s">
        <v>603</v>
      </c>
      <c r="E337" s="835" t="s">
        <v>2418</v>
      </c>
      <c r="F337" s="863" t="s">
        <v>2419</v>
      </c>
      <c r="G337" s="835" t="s">
        <v>2422</v>
      </c>
      <c r="H337" s="835" t="s">
        <v>2423</v>
      </c>
      <c r="I337" s="849">
        <v>928.2020141601563</v>
      </c>
      <c r="J337" s="849">
        <v>50</v>
      </c>
      <c r="K337" s="850">
        <v>46410.150390625</v>
      </c>
    </row>
    <row r="338" spans="1:11" ht="14.45" customHeight="1" x14ac:dyDescent="0.2">
      <c r="A338" s="831" t="s">
        <v>577</v>
      </c>
      <c r="B338" s="832" t="s">
        <v>578</v>
      </c>
      <c r="C338" s="835" t="s">
        <v>602</v>
      </c>
      <c r="D338" s="863" t="s">
        <v>603</v>
      </c>
      <c r="E338" s="835" t="s">
        <v>2166</v>
      </c>
      <c r="F338" s="863" t="s">
        <v>2167</v>
      </c>
      <c r="G338" s="835" t="s">
        <v>2424</v>
      </c>
      <c r="H338" s="835" t="s">
        <v>2425</v>
      </c>
      <c r="I338" s="849">
        <v>159.11500549316406</v>
      </c>
      <c r="J338" s="849">
        <v>200</v>
      </c>
      <c r="K338" s="850">
        <v>31992.47021484375</v>
      </c>
    </row>
    <row r="339" spans="1:11" ht="14.45" customHeight="1" x14ac:dyDescent="0.2">
      <c r="A339" s="831" t="s">
        <v>577</v>
      </c>
      <c r="B339" s="832" t="s">
        <v>578</v>
      </c>
      <c r="C339" s="835" t="s">
        <v>602</v>
      </c>
      <c r="D339" s="863" t="s">
        <v>603</v>
      </c>
      <c r="E339" s="835" t="s">
        <v>2166</v>
      </c>
      <c r="F339" s="863" t="s">
        <v>2167</v>
      </c>
      <c r="G339" s="835" t="s">
        <v>2224</v>
      </c>
      <c r="H339" s="835" t="s">
        <v>2225</v>
      </c>
      <c r="I339" s="849">
        <v>15.791249990463257</v>
      </c>
      <c r="J339" s="849">
        <v>300</v>
      </c>
      <c r="K339" s="850">
        <v>4755.9099884033203</v>
      </c>
    </row>
    <row r="340" spans="1:11" ht="14.45" customHeight="1" x14ac:dyDescent="0.2">
      <c r="A340" s="831" t="s">
        <v>577</v>
      </c>
      <c r="B340" s="832" t="s">
        <v>578</v>
      </c>
      <c r="C340" s="835" t="s">
        <v>602</v>
      </c>
      <c r="D340" s="863" t="s">
        <v>603</v>
      </c>
      <c r="E340" s="835" t="s">
        <v>2166</v>
      </c>
      <c r="F340" s="863" t="s">
        <v>2167</v>
      </c>
      <c r="G340" s="835" t="s">
        <v>2426</v>
      </c>
      <c r="H340" s="835" t="s">
        <v>2427</v>
      </c>
      <c r="I340" s="849">
        <v>19.959999084472656</v>
      </c>
      <c r="J340" s="849">
        <v>2</v>
      </c>
      <c r="K340" s="850">
        <v>39.919998168945313</v>
      </c>
    </row>
    <row r="341" spans="1:11" ht="14.45" customHeight="1" x14ac:dyDescent="0.2">
      <c r="A341" s="831" t="s">
        <v>577</v>
      </c>
      <c r="B341" s="832" t="s">
        <v>578</v>
      </c>
      <c r="C341" s="835" t="s">
        <v>602</v>
      </c>
      <c r="D341" s="863" t="s">
        <v>603</v>
      </c>
      <c r="E341" s="835" t="s">
        <v>2166</v>
      </c>
      <c r="F341" s="863" t="s">
        <v>2167</v>
      </c>
      <c r="G341" s="835" t="s">
        <v>2428</v>
      </c>
      <c r="H341" s="835" t="s">
        <v>2429</v>
      </c>
      <c r="I341" s="849">
        <v>21.721666018168133</v>
      </c>
      <c r="J341" s="849">
        <v>180</v>
      </c>
      <c r="K341" s="850">
        <v>3910.2300415039063</v>
      </c>
    </row>
    <row r="342" spans="1:11" ht="14.45" customHeight="1" x14ac:dyDescent="0.2">
      <c r="A342" s="831" t="s">
        <v>577</v>
      </c>
      <c r="B342" s="832" t="s">
        <v>578</v>
      </c>
      <c r="C342" s="835" t="s">
        <v>602</v>
      </c>
      <c r="D342" s="863" t="s">
        <v>603</v>
      </c>
      <c r="E342" s="835" t="s">
        <v>2166</v>
      </c>
      <c r="F342" s="863" t="s">
        <v>2167</v>
      </c>
      <c r="G342" s="835" t="s">
        <v>2430</v>
      </c>
      <c r="H342" s="835" t="s">
        <v>2431</v>
      </c>
      <c r="I342" s="849">
        <v>127.37999725341797</v>
      </c>
      <c r="J342" s="849">
        <v>120</v>
      </c>
      <c r="K342" s="850">
        <v>15285.18017578125</v>
      </c>
    </row>
    <row r="343" spans="1:11" ht="14.45" customHeight="1" x14ac:dyDescent="0.2">
      <c r="A343" s="831" t="s">
        <v>577</v>
      </c>
      <c r="B343" s="832" t="s">
        <v>578</v>
      </c>
      <c r="C343" s="835" t="s">
        <v>602</v>
      </c>
      <c r="D343" s="863" t="s">
        <v>603</v>
      </c>
      <c r="E343" s="835" t="s">
        <v>2166</v>
      </c>
      <c r="F343" s="863" t="s">
        <v>2167</v>
      </c>
      <c r="G343" s="835" t="s">
        <v>2432</v>
      </c>
      <c r="H343" s="835" t="s">
        <v>2433</v>
      </c>
      <c r="I343" s="849">
        <v>273.45999145507813</v>
      </c>
      <c r="J343" s="849">
        <v>260</v>
      </c>
      <c r="K343" s="850">
        <v>71099.6015625</v>
      </c>
    </row>
    <row r="344" spans="1:11" ht="14.45" customHeight="1" x14ac:dyDescent="0.2">
      <c r="A344" s="831" t="s">
        <v>577</v>
      </c>
      <c r="B344" s="832" t="s">
        <v>578</v>
      </c>
      <c r="C344" s="835" t="s">
        <v>602</v>
      </c>
      <c r="D344" s="863" t="s">
        <v>603</v>
      </c>
      <c r="E344" s="835" t="s">
        <v>2166</v>
      </c>
      <c r="F344" s="863" t="s">
        <v>2167</v>
      </c>
      <c r="G344" s="835" t="s">
        <v>2434</v>
      </c>
      <c r="H344" s="835" t="s">
        <v>2435</v>
      </c>
      <c r="I344" s="849">
        <v>511.82998657226563</v>
      </c>
      <c r="J344" s="849">
        <v>40</v>
      </c>
      <c r="K344" s="850">
        <v>20473.19921875</v>
      </c>
    </row>
    <row r="345" spans="1:11" ht="14.45" customHeight="1" x14ac:dyDescent="0.2">
      <c r="A345" s="831" t="s">
        <v>577</v>
      </c>
      <c r="B345" s="832" t="s">
        <v>578</v>
      </c>
      <c r="C345" s="835" t="s">
        <v>602</v>
      </c>
      <c r="D345" s="863" t="s">
        <v>603</v>
      </c>
      <c r="E345" s="835" t="s">
        <v>2166</v>
      </c>
      <c r="F345" s="863" t="s">
        <v>2167</v>
      </c>
      <c r="G345" s="835" t="s">
        <v>2436</v>
      </c>
      <c r="H345" s="835" t="s">
        <v>2437</v>
      </c>
      <c r="I345" s="849">
        <v>2.1800000667572021</v>
      </c>
      <c r="J345" s="849">
        <v>400</v>
      </c>
      <c r="K345" s="850">
        <v>871.20001220703125</v>
      </c>
    </row>
    <row r="346" spans="1:11" ht="14.45" customHeight="1" x14ac:dyDescent="0.2">
      <c r="A346" s="831" t="s">
        <v>577</v>
      </c>
      <c r="B346" s="832" t="s">
        <v>578</v>
      </c>
      <c r="C346" s="835" t="s">
        <v>605</v>
      </c>
      <c r="D346" s="863" t="s">
        <v>606</v>
      </c>
      <c r="E346" s="835" t="s">
        <v>2438</v>
      </c>
      <c r="F346" s="863" t="s">
        <v>2439</v>
      </c>
      <c r="G346" s="835" t="s">
        <v>2440</v>
      </c>
      <c r="H346" s="835" t="s">
        <v>2441</v>
      </c>
      <c r="I346" s="849">
        <v>1.1499999761581421</v>
      </c>
      <c r="J346" s="849">
        <v>20</v>
      </c>
      <c r="K346" s="850">
        <v>22.999999523162842</v>
      </c>
    </row>
    <row r="347" spans="1:11" ht="14.45" customHeight="1" x14ac:dyDescent="0.2">
      <c r="A347" s="831" t="s">
        <v>577</v>
      </c>
      <c r="B347" s="832" t="s">
        <v>578</v>
      </c>
      <c r="C347" s="835" t="s">
        <v>605</v>
      </c>
      <c r="D347" s="863" t="s">
        <v>606</v>
      </c>
      <c r="E347" s="835" t="s">
        <v>2438</v>
      </c>
      <c r="F347" s="863" t="s">
        <v>2439</v>
      </c>
      <c r="G347" s="835" t="s">
        <v>2442</v>
      </c>
      <c r="H347" s="835" t="s">
        <v>2443</v>
      </c>
      <c r="I347" s="849">
        <v>6155.27978515625</v>
      </c>
      <c r="J347" s="849">
        <v>1</v>
      </c>
      <c r="K347" s="850">
        <v>6155.27978515625</v>
      </c>
    </row>
    <row r="348" spans="1:11" ht="14.45" customHeight="1" x14ac:dyDescent="0.2">
      <c r="A348" s="831" t="s">
        <v>577</v>
      </c>
      <c r="B348" s="832" t="s">
        <v>578</v>
      </c>
      <c r="C348" s="835" t="s">
        <v>605</v>
      </c>
      <c r="D348" s="863" t="s">
        <v>606</v>
      </c>
      <c r="E348" s="835" t="s">
        <v>2438</v>
      </c>
      <c r="F348" s="863" t="s">
        <v>2439</v>
      </c>
      <c r="G348" s="835" t="s">
        <v>2444</v>
      </c>
      <c r="H348" s="835" t="s">
        <v>2445</v>
      </c>
      <c r="I348" s="849">
        <v>1852.9000244140625</v>
      </c>
      <c r="J348" s="849">
        <v>3</v>
      </c>
      <c r="K348" s="850">
        <v>5558.7099609375</v>
      </c>
    </row>
    <row r="349" spans="1:11" ht="14.45" customHeight="1" x14ac:dyDescent="0.2">
      <c r="A349" s="831" t="s">
        <v>577</v>
      </c>
      <c r="B349" s="832" t="s">
        <v>578</v>
      </c>
      <c r="C349" s="835" t="s">
        <v>605</v>
      </c>
      <c r="D349" s="863" t="s">
        <v>606</v>
      </c>
      <c r="E349" s="835" t="s">
        <v>2438</v>
      </c>
      <c r="F349" s="863" t="s">
        <v>2439</v>
      </c>
      <c r="G349" s="835" t="s">
        <v>2446</v>
      </c>
      <c r="H349" s="835" t="s">
        <v>2447</v>
      </c>
      <c r="I349" s="849">
        <v>4260.4599609375</v>
      </c>
      <c r="J349" s="849">
        <v>1</v>
      </c>
      <c r="K349" s="850">
        <v>4260.4599609375</v>
      </c>
    </row>
    <row r="350" spans="1:11" ht="14.45" customHeight="1" x14ac:dyDescent="0.2">
      <c r="A350" s="831" t="s">
        <v>577</v>
      </c>
      <c r="B350" s="832" t="s">
        <v>578</v>
      </c>
      <c r="C350" s="835" t="s">
        <v>605</v>
      </c>
      <c r="D350" s="863" t="s">
        <v>606</v>
      </c>
      <c r="E350" s="835" t="s">
        <v>2438</v>
      </c>
      <c r="F350" s="863" t="s">
        <v>2439</v>
      </c>
      <c r="G350" s="835" t="s">
        <v>2448</v>
      </c>
      <c r="H350" s="835" t="s">
        <v>2449</v>
      </c>
      <c r="I350" s="849">
        <v>5964.47998046875</v>
      </c>
      <c r="J350" s="849">
        <v>1</v>
      </c>
      <c r="K350" s="850">
        <v>5964.47998046875</v>
      </c>
    </row>
    <row r="351" spans="1:11" ht="14.45" customHeight="1" x14ac:dyDescent="0.2">
      <c r="A351" s="831" t="s">
        <v>577</v>
      </c>
      <c r="B351" s="832" t="s">
        <v>578</v>
      </c>
      <c r="C351" s="835" t="s">
        <v>605</v>
      </c>
      <c r="D351" s="863" t="s">
        <v>606</v>
      </c>
      <c r="E351" s="835" t="s">
        <v>2438</v>
      </c>
      <c r="F351" s="863" t="s">
        <v>2439</v>
      </c>
      <c r="G351" s="835" t="s">
        <v>2450</v>
      </c>
      <c r="H351" s="835" t="s">
        <v>2451</v>
      </c>
      <c r="I351" s="849">
        <v>22885</v>
      </c>
      <c r="J351" s="849">
        <v>10</v>
      </c>
      <c r="K351" s="850">
        <v>228850</v>
      </c>
    </row>
    <row r="352" spans="1:11" ht="14.45" customHeight="1" x14ac:dyDescent="0.2">
      <c r="A352" s="831" t="s">
        <v>577</v>
      </c>
      <c r="B352" s="832" t="s">
        <v>578</v>
      </c>
      <c r="C352" s="835" t="s">
        <v>605</v>
      </c>
      <c r="D352" s="863" t="s">
        <v>606</v>
      </c>
      <c r="E352" s="835" t="s">
        <v>2438</v>
      </c>
      <c r="F352" s="863" t="s">
        <v>2439</v>
      </c>
      <c r="G352" s="835" t="s">
        <v>2452</v>
      </c>
      <c r="H352" s="835" t="s">
        <v>2453</v>
      </c>
      <c r="I352" s="849">
        <v>22885</v>
      </c>
      <c r="J352" s="849">
        <v>2</v>
      </c>
      <c r="K352" s="850">
        <v>45770</v>
      </c>
    </row>
    <row r="353" spans="1:11" ht="14.45" customHeight="1" x14ac:dyDescent="0.2">
      <c r="A353" s="831" t="s">
        <v>577</v>
      </c>
      <c r="B353" s="832" t="s">
        <v>578</v>
      </c>
      <c r="C353" s="835" t="s">
        <v>605</v>
      </c>
      <c r="D353" s="863" t="s">
        <v>606</v>
      </c>
      <c r="E353" s="835" t="s">
        <v>2438</v>
      </c>
      <c r="F353" s="863" t="s">
        <v>2439</v>
      </c>
      <c r="G353" s="835" t="s">
        <v>2454</v>
      </c>
      <c r="H353" s="835" t="s">
        <v>2455</v>
      </c>
      <c r="I353" s="849">
        <v>22885</v>
      </c>
      <c r="J353" s="849">
        <v>1</v>
      </c>
      <c r="K353" s="850">
        <v>22885</v>
      </c>
    </row>
    <row r="354" spans="1:11" ht="14.45" customHeight="1" x14ac:dyDescent="0.2">
      <c r="A354" s="831" t="s">
        <v>577</v>
      </c>
      <c r="B354" s="832" t="s">
        <v>578</v>
      </c>
      <c r="C354" s="835" t="s">
        <v>605</v>
      </c>
      <c r="D354" s="863" t="s">
        <v>606</v>
      </c>
      <c r="E354" s="835" t="s">
        <v>2438</v>
      </c>
      <c r="F354" s="863" t="s">
        <v>2439</v>
      </c>
      <c r="G354" s="835" t="s">
        <v>2456</v>
      </c>
      <c r="H354" s="835" t="s">
        <v>2457</v>
      </c>
      <c r="I354" s="849">
        <v>12420</v>
      </c>
      <c r="J354" s="849">
        <v>6</v>
      </c>
      <c r="K354" s="850">
        <v>74520</v>
      </c>
    </row>
    <row r="355" spans="1:11" ht="14.45" customHeight="1" x14ac:dyDescent="0.2">
      <c r="A355" s="831" t="s">
        <v>577</v>
      </c>
      <c r="B355" s="832" t="s">
        <v>578</v>
      </c>
      <c r="C355" s="835" t="s">
        <v>605</v>
      </c>
      <c r="D355" s="863" t="s">
        <v>606</v>
      </c>
      <c r="E355" s="835" t="s">
        <v>2438</v>
      </c>
      <c r="F355" s="863" t="s">
        <v>2439</v>
      </c>
      <c r="G355" s="835" t="s">
        <v>2458</v>
      </c>
      <c r="H355" s="835" t="s">
        <v>2459</v>
      </c>
      <c r="I355" s="849">
        <v>11116.666666666666</v>
      </c>
      <c r="J355" s="849">
        <v>84</v>
      </c>
      <c r="K355" s="850">
        <v>1043280</v>
      </c>
    </row>
    <row r="356" spans="1:11" ht="14.45" customHeight="1" x14ac:dyDescent="0.2">
      <c r="A356" s="831" t="s">
        <v>577</v>
      </c>
      <c r="B356" s="832" t="s">
        <v>578</v>
      </c>
      <c r="C356" s="835" t="s">
        <v>605</v>
      </c>
      <c r="D356" s="863" t="s">
        <v>606</v>
      </c>
      <c r="E356" s="835" t="s">
        <v>2438</v>
      </c>
      <c r="F356" s="863" t="s">
        <v>2439</v>
      </c>
      <c r="G356" s="835" t="s">
        <v>2460</v>
      </c>
      <c r="H356" s="835" t="s">
        <v>2461</v>
      </c>
      <c r="I356" s="849">
        <v>11890</v>
      </c>
      <c r="J356" s="849">
        <v>58</v>
      </c>
      <c r="K356" s="850">
        <v>720360</v>
      </c>
    </row>
    <row r="357" spans="1:11" ht="14.45" customHeight="1" x14ac:dyDescent="0.2">
      <c r="A357" s="831" t="s">
        <v>577</v>
      </c>
      <c r="B357" s="832" t="s">
        <v>578</v>
      </c>
      <c r="C357" s="835" t="s">
        <v>605</v>
      </c>
      <c r="D357" s="863" t="s">
        <v>606</v>
      </c>
      <c r="E357" s="835" t="s">
        <v>2438</v>
      </c>
      <c r="F357" s="863" t="s">
        <v>2439</v>
      </c>
      <c r="G357" s="835" t="s">
        <v>2462</v>
      </c>
      <c r="H357" s="835" t="s">
        <v>2463</v>
      </c>
      <c r="I357" s="849">
        <v>12420</v>
      </c>
      <c r="J357" s="849">
        <v>7</v>
      </c>
      <c r="K357" s="850">
        <v>86940</v>
      </c>
    </row>
    <row r="358" spans="1:11" ht="14.45" customHeight="1" x14ac:dyDescent="0.2">
      <c r="A358" s="831" t="s">
        <v>577</v>
      </c>
      <c r="B358" s="832" t="s">
        <v>578</v>
      </c>
      <c r="C358" s="835" t="s">
        <v>605</v>
      </c>
      <c r="D358" s="863" t="s">
        <v>606</v>
      </c>
      <c r="E358" s="835" t="s">
        <v>2438</v>
      </c>
      <c r="F358" s="863" t="s">
        <v>2439</v>
      </c>
      <c r="G358" s="835" t="s">
        <v>2464</v>
      </c>
      <c r="H358" s="835" t="s">
        <v>2465</v>
      </c>
      <c r="I358" s="849">
        <v>12420</v>
      </c>
      <c r="J358" s="849">
        <v>9</v>
      </c>
      <c r="K358" s="850">
        <v>111780</v>
      </c>
    </row>
    <row r="359" spans="1:11" ht="14.45" customHeight="1" x14ac:dyDescent="0.2">
      <c r="A359" s="831" t="s">
        <v>577</v>
      </c>
      <c r="B359" s="832" t="s">
        <v>578</v>
      </c>
      <c r="C359" s="835" t="s">
        <v>605</v>
      </c>
      <c r="D359" s="863" t="s">
        <v>606</v>
      </c>
      <c r="E359" s="835" t="s">
        <v>2438</v>
      </c>
      <c r="F359" s="863" t="s">
        <v>2439</v>
      </c>
      <c r="G359" s="835" t="s">
        <v>2466</v>
      </c>
      <c r="H359" s="835" t="s">
        <v>2467</v>
      </c>
      <c r="I359" s="849">
        <v>12420</v>
      </c>
      <c r="J359" s="849">
        <v>1</v>
      </c>
      <c r="K359" s="850">
        <v>12420</v>
      </c>
    </row>
    <row r="360" spans="1:11" ht="14.45" customHeight="1" x14ac:dyDescent="0.2">
      <c r="A360" s="831" t="s">
        <v>577</v>
      </c>
      <c r="B360" s="832" t="s">
        <v>578</v>
      </c>
      <c r="C360" s="835" t="s">
        <v>605</v>
      </c>
      <c r="D360" s="863" t="s">
        <v>606</v>
      </c>
      <c r="E360" s="835" t="s">
        <v>2438</v>
      </c>
      <c r="F360" s="863" t="s">
        <v>2439</v>
      </c>
      <c r="G360" s="835" t="s">
        <v>2468</v>
      </c>
      <c r="H360" s="835" t="s">
        <v>2469</v>
      </c>
      <c r="I360" s="849">
        <v>12420</v>
      </c>
      <c r="J360" s="849">
        <v>4</v>
      </c>
      <c r="K360" s="850">
        <v>49680</v>
      </c>
    </row>
    <row r="361" spans="1:11" ht="14.45" customHeight="1" x14ac:dyDescent="0.2">
      <c r="A361" s="831" t="s">
        <v>577</v>
      </c>
      <c r="B361" s="832" t="s">
        <v>578</v>
      </c>
      <c r="C361" s="835" t="s">
        <v>605</v>
      </c>
      <c r="D361" s="863" t="s">
        <v>606</v>
      </c>
      <c r="E361" s="835" t="s">
        <v>2438</v>
      </c>
      <c r="F361" s="863" t="s">
        <v>2439</v>
      </c>
      <c r="G361" s="835" t="s">
        <v>2470</v>
      </c>
      <c r="H361" s="835" t="s">
        <v>2471</v>
      </c>
      <c r="I361" s="849">
        <v>12420</v>
      </c>
      <c r="J361" s="849">
        <v>10</v>
      </c>
      <c r="K361" s="850">
        <v>124200</v>
      </c>
    </row>
    <row r="362" spans="1:11" ht="14.45" customHeight="1" x14ac:dyDescent="0.2">
      <c r="A362" s="831" t="s">
        <v>577</v>
      </c>
      <c r="B362" s="832" t="s">
        <v>578</v>
      </c>
      <c r="C362" s="835" t="s">
        <v>605</v>
      </c>
      <c r="D362" s="863" t="s">
        <v>606</v>
      </c>
      <c r="E362" s="835" t="s">
        <v>2438</v>
      </c>
      <c r="F362" s="863" t="s">
        <v>2439</v>
      </c>
      <c r="G362" s="835" t="s">
        <v>2472</v>
      </c>
      <c r="H362" s="835" t="s">
        <v>2473</v>
      </c>
      <c r="I362" s="849">
        <v>15698</v>
      </c>
      <c r="J362" s="849">
        <v>5</v>
      </c>
      <c r="K362" s="850">
        <v>78490</v>
      </c>
    </row>
    <row r="363" spans="1:11" ht="14.45" customHeight="1" x14ac:dyDescent="0.2">
      <c r="A363" s="831" t="s">
        <v>577</v>
      </c>
      <c r="B363" s="832" t="s">
        <v>578</v>
      </c>
      <c r="C363" s="835" t="s">
        <v>605</v>
      </c>
      <c r="D363" s="863" t="s">
        <v>606</v>
      </c>
      <c r="E363" s="835" t="s">
        <v>2438</v>
      </c>
      <c r="F363" s="863" t="s">
        <v>2439</v>
      </c>
      <c r="G363" s="835" t="s">
        <v>2474</v>
      </c>
      <c r="H363" s="835" t="s">
        <v>2475</v>
      </c>
      <c r="I363" s="849">
        <v>2580</v>
      </c>
      <c r="J363" s="849">
        <v>67</v>
      </c>
      <c r="K363" s="850">
        <v>172860.078125</v>
      </c>
    </row>
    <row r="364" spans="1:11" ht="14.45" customHeight="1" x14ac:dyDescent="0.2">
      <c r="A364" s="831" t="s">
        <v>577</v>
      </c>
      <c r="B364" s="832" t="s">
        <v>578</v>
      </c>
      <c r="C364" s="835" t="s">
        <v>605</v>
      </c>
      <c r="D364" s="863" t="s">
        <v>606</v>
      </c>
      <c r="E364" s="835" t="s">
        <v>2438</v>
      </c>
      <c r="F364" s="863" t="s">
        <v>2439</v>
      </c>
      <c r="G364" s="835" t="s">
        <v>2476</v>
      </c>
      <c r="H364" s="835" t="s">
        <v>2477</v>
      </c>
      <c r="I364" s="849">
        <v>650</v>
      </c>
      <c r="J364" s="849">
        <v>215</v>
      </c>
      <c r="K364" s="850">
        <v>139749.9013671875</v>
      </c>
    </row>
    <row r="365" spans="1:11" ht="14.45" customHeight="1" x14ac:dyDescent="0.2">
      <c r="A365" s="831" t="s">
        <v>577</v>
      </c>
      <c r="B365" s="832" t="s">
        <v>578</v>
      </c>
      <c r="C365" s="835" t="s">
        <v>605</v>
      </c>
      <c r="D365" s="863" t="s">
        <v>606</v>
      </c>
      <c r="E365" s="835" t="s">
        <v>2438</v>
      </c>
      <c r="F365" s="863" t="s">
        <v>2439</v>
      </c>
      <c r="G365" s="835" t="s">
        <v>2478</v>
      </c>
      <c r="H365" s="835" t="s">
        <v>2479</v>
      </c>
      <c r="I365" s="849">
        <v>650</v>
      </c>
      <c r="J365" s="849">
        <v>60</v>
      </c>
      <c r="K365" s="850">
        <v>39000.1796875</v>
      </c>
    </row>
    <row r="366" spans="1:11" ht="14.45" customHeight="1" x14ac:dyDescent="0.2">
      <c r="A366" s="831" t="s">
        <v>577</v>
      </c>
      <c r="B366" s="832" t="s">
        <v>578</v>
      </c>
      <c r="C366" s="835" t="s">
        <v>605</v>
      </c>
      <c r="D366" s="863" t="s">
        <v>606</v>
      </c>
      <c r="E366" s="835" t="s">
        <v>2438</v>
      </c>
      <c r="F366" s="863" t="s">
        <v>2439</v>
      </c>
      <c r="G366" s="835" t="s">
        <v>2480</v>
      </c>
      <c r="H366" s="835" t="s">
        <v>2481</v>
      </c>
      <c r="I366" s="849">
        <v>6213</v>
      </c>
      <c r="J366" s="849">
        <v>1</v>
      </c>
      <c r="K366" s="850">
        <v>6213</v>
      </c>
    </row>
    <row r="367" spans="1:11" ht="14.45" customHeight="1" x14ac:dyDescent="0.2">
      <c r="A367" s="831" t="s">
        <v>577</v>
      </c>
      <c r="B367" s="832" t="s">
        <v>578</v>
      </c>
      <c r="C367" s="835" t="s">
        <v>605</v>
      </c>
      <c r="D367" s="863" t="s">
        <v>606</v>
      </c>
      <c r="E367" s="835" t="s">
        <v>2438</v>
      </c>
      <c r="F367" s="863" t="s">
        <v>2439</v>
      </c>
      <c r="G367" s="835" t="s">
        <v>2482</v>
      </c>
      <c r="H367" s="835" t="s">
        <v>2483</v>
      </c>
      <c r="I367" s="849">
        <v>4125.6298828125</v>
      </c>
      <c r="J367" s="849">
        <v>1</v>
      </c>
      <c r="K367" s="850">
        <v>4125.6298828125</v>
      </c>
    </row>
    <row r="368" spans="1:11" ht="14.45" customHeight="1" x14ac:dyDescent="0.2">
      <c r="A368" s="831" t="s">
        <v>577</v>
      </c>
      <c r="B368" s="832" t="s">
        <v>578</v>
      </c>
      <c r="C368" s="835" t="s">
        <v>605</v>
      </c>
      <c r="D368" s="863" t="s">
        <v>606</v>
      </c>
      <c r="E368" s="835" t="s">
        <v>2438</v>
      </c>
      <c r="F368" s="863" t="s">
        <v>2439</v>
      </c>
      <c r="G368" s="835" t="s">
        <v>2484</v>
      </c>
      <c r="H368" s="835" t="s">
        <v>2485</v>
      </c>
      <c r="I368" s="849">
        <v>4125.6240234375</v>
      </c>
      <c r="J368" s="849">
        <v>5</v>
      </c>
      <c r="K368" s="850">
        <v>20628.1201171875</v>
      </c>
    </row>
    <row r="369" spans="1:11" ht="14.45" customHeight="1" x14ac:dyDescent="0.2">
      <c r="A369" s="831" t="s">
        <v>577</v>
      </c>
      <c r="B369" s="832" t="s">
        <v>578</v>
      </c>
      <c r="C369" s="835" t="s">
        <v>605</v>
      </c>
      <c r="D369" s="863" t="s">
        <v>606</v>
      </c>
      <c r="E369" s="835" t="s">
        <v>2438</v>
      </c>
      <c r="F369" s="863" t="s">
        <v>2439</v>
      </c>
      <c r="G369" s="835" t="s">
        <v>2486</v>
      </c>
      <c r="H369" s="835" t="s">
        <v>2487</v>
      </c>
      <c r="I369" s="849">
        <v>4125.61669921875</v>
      </c>
      <c r="J369" s="849">
        <v>3</v>
      </c>
      <c r="K369" s="850">
        <v>12376.85009765625</v>
      </c>
    </row>
    <row r="370" spans="1:11" ht="14.45" customHeight="1" x14ac:dyDescent="0.2">
      <c r="A370" s="831" t="s">
        <v>577</v>
      </c>
      <c r="B370" s="832" t="s">
        <v>578</v>
      </c>
      <c r="C370" s="835" t="s">
        <v>605</v>
      </c>
      <c r="D370" s="863" t="s">
        <v>606</v>
      </c>
      <c r="E370" s="835" t="s">
        <v>2438</v>
      </c>
      <c r="F370" s="863" t="s">
        <v>2439</v>
      </c>
      <c r="G370" s="835" t="s">
        <v>2488</v>
      </c>
      <c r="H370" s="835" t="s">
        <v>2489</v>
      </c>
      <c r="I370" s="849">
        <v>5238.240234375</v>
      </c>
      <c r="J370" s="849">
        <v>1</v>
      </c>
      <c r="K370" s="850">
        <v>5238.240234375</v>
      </c>
    </row>
    <row r="371" spans="1:11" ht="14.45" customHeight="1" x14ac:dyDescent="0.2">
      <c r="A371" s="831" t="s">
        <v>577</v>
      </c>
      <c r="B371" s="832" t="s">
        <v>578</v>
      </c>
      <c r="C371" s="835" t="s">
        <v>605</v>
      </c>
      <c r="D371" s="863" t="s">
        <v>606</v>
      </c>
      <c r="E371" s="835" t="s">
        <v>2438</v>
      </c>
      <c r="F371" s="863" t="s">
        <v>2439</v>
      </c>
      <c r="G371" s="835" t="s">
        <v>2490</v>
      </c>
      <c r="H371" s="835" t="s">
        <v>2491</v>
      </c>
      <c r="I371" s="849">
        <v>5648.1839843750004</v>
      </c>
      <c r="J371" s="849">
        <v>5</v>
      </c>
      <c r="K371" s="850">
        <v>28240.919921875</v>
      </c>
    </row>
    <row r="372" spans="1:11" ht="14.45" customHeight="1" x14ac:dyDescent="0.2">
      <c r="A372" s="831" t="s">
        <v>577</v>
      </c>
      <c r="B372" s="832" t="s">
        <v>578</v>
      </c>
      <c r="C372" s="835" t="s">
        <v>605</v>
      </c>
      <c r="D372" s="863" t="s">
        <v>606</v>
      </c>
      <c r="E372" s="835" t="s">
        <v>2438</v>
      </c>
      <c r="F372" s="863" t="s">
        <v>2439</v>
      </c>
      <c r="G372" s="835" t="s">
        <v>2492</v>
      </c>
      <c r="H372" s="835" t="s">
        <v>2493</v>
      </c>
      <c r="I372" s="849">
        <v>5648.169921875</v>
      </c>
      <c r="J372" s="849">
        <v>1</v>
      </c>
      <c r="K372" s="850">
        <v>5648.169921875</v>
      </c>
    </row>
    <row r="373" spans="1:11" ht="14.45" customHeight="1" x14ac:dyDescent="0.2">
      <c r="A373" s="831" t="s">
        <v>577</v>
      </c>
      <c r="B373" s="832" t="s">
        <v>578</v>
      </c>
      <c r="C373" s="835" t="s">
        <v>605</v>
      </c>
      <c r="D373" s="863" t="s">
        <v>606</v>
      </c>
      <c r="E373" s="835" t="s">
        <v>2438</v>
      </c>
      <c r="F373" s="863" t="s">
        <v>2439</v>
      </c>
      <c r="G373" s="835" t="s">
        <v>2494</v>
      </c>
      <c r="H373" s="835" t="s">
        <v>2495</v>
      </c>
      <c r="I373" s="849">
        <v>6213</v>
      </c>
      <c r="J373" s="849">
        <v>2</v>
      </c>
      <c r="K373" s="850">
        <v>12426</v>
      </c>
    </row>
    <row r="374" spans="1:11" ht="14.45" customHeight="1" x14ac:dyDescent="0.2">
      <c r="A374" s="831" t="s">
        <v>577</v>
      </c>
      <c r="B374" s="832" t="s">
        <v>578</v>
      </c>
      <c r="C374" s="835" t="s">
        <v>605</v>
      </c>
      <c r="D374" s="863" t="s">
        <v>606</v>
      </c>
      <c r="E374" s="835" t="s">
        <v>2438</v>
      </c>
      <c r="F374" s="863" t="s">
        <v>2439</v>
      </c>
      <c r="G374" s="835" t="s">
        <v>2496</v>
      </c>
      <c r="H374" s="835" t="s">
        <v>2497</v>
      </c>
      <c r="I374" s="849">
        <v>6858.81982421875</v>
      </c>
      <c r="J374" s="849">
        <v>1</v>
      </c>
      <c r="K374" s="850">
        <v>6858.81982421875</v>
      </c>
    </row>
    <row r="375" spans="1:11" ht="14.45" customHeight="1" x14ac:dyDescent="0.2">
      <c r="A375" s="831" t="s">
        <v>577</v>
      </c>
      <c r="B375" s="832" t="s">
        <v>578</v>
      </c>
      <c r="C375" s="835" t="s">
        <v>605</v>
      </c>
      <c r="D375" s="863" t="s">
        <v>606</v>
      </c>
      <c r="E375" s="835" t="s">
        <v>2438</v>
      </c>
      <c r="F375" s="863" t="s">
        <v>2439</v>
      </c>
      <c r="G375" s="835" t="s">
        <v>2498</v>
      </c>
      <c r="H375" s="835" t="s">
        <v>2499</v>
      </c>
      <c r="I375" s="849">
        <v>7308.15</v>
      </c>
      <c r="J375" s="849">
        <v>20</v>
      </c>
      <c r="K375" s="850">
        <v>146163</v>
      </c>
    </row>
    <row r="376" spans="1:11" ht="14.45" customHeight="1" x14ac:dyDescent="0.2">
      <c r="A376" s="831" t="s">
        <v>577</v>
      </c>
      <c r="B376" s="832" t="s">
        <v>578</v>
      </c>
      <c r="C376" s="835" t="s">
        <v>605</v>
      </c>
      <c r="D376" s="863" t="s">
        <v>606</v>
      </c>
      <c r="E376" s="835" t="s">
        <v>2438</v>
      </c>
      <c r="F376" s="863" t="s">
        <v>2439</v>
      </c>
      <c r="G376" s="835" t="s">
        <v>2500</v>
      </c>
      <c r="H376" s="835" t="s">
        <v>2501</v>
      </c>
      <c r="I376" s="849">
        <v>2564.6666666666665</v>
      </c>
      <c r="J376" s="849">
        <v>9</v>
      </c>
      <c r="K376" s="850">
        <v>23082.5</v>
      </c>
    </row>
    <row r="377" spans="1:11" ht="14.45" customHeight="1" x14ac:dyDescent="0.2">
      <c r="A377" s="831" t="s">
        <v>577</v>
      </c>
      <c r="B377" s="832" t="s">
        <v>578</v>
      </c>
      <c r="C377" s="835" t="s">
        <v>605</v>
      </c>
      <c r="D377" s="863" t="s">
        <v>606</v>
      </c>
      <c r="E377" s="835" t="s">
        <v>2438</v>
      </c>
      <c r="F377" s="863" t="s">
        <v>2439</v>
      </c>
      <c r="G377" s="835" t="s">
        <v>2502</v>
      </c>
      <c r="H377" s="835" t="s">
        <v>2503</v>
      </c>
      <c r="I377" s="849">
        <v>2564.75</v>
      </c>
      <c r="J377" s="849">
        <v>7</v>
      </c>
      <c r="K377" s="850">
        <v>17953.5</v>
      </c>
    </row>
    <row r="378" spans="1:11" ht="14.45" customHeight="1" x14ac:dyDescent="0.2">
      <c r="A378" s="831" t="s">
        <v>577</v>
      </c>
      <c r="B378" s="832" t="s">
        <v>578</v>
      </c>
      <c r="C378" s="835" t="s">
        <v>605</v>
      </c>
      <c r="D378" s="863" t="s">
        <v>606</v>
      </c>
      <c r="E378" s="835" t="s">
        <v>2438</v>
      </c>
      <c r="F378" s="863" t="s">
        <v>2439</v>
      </c>
      <c r="G378" s="835" t="s">
        <v>2504</v>
      </c>
      <c r="H378" s="835" t="s">
        <v>2505</v>
      </c>
      <c r="I378" s="849">
        <v>1837.699951171875</v>
      </c>
      <c r="J378" s="849">
        <v>4</v>
      </c>
      <c r="K378" s="850">
        <v>7350.7998046875</v>
      </c>
    </row>
    <row r="379" spans="1:11" ht="14.45" customHeight="1" x14ac:dyDescent="0.2">
      <c r="A379" s="831" t="s">
        <v>577</v>
      </c>
      <c r="B379" s="832" t="s">
        <v>578</v>
      </c>
      <c r="C379" s="835" t="s">
        <v>605</v>
      </c>
      <c r="D379" s="863" t="s">
        <v>606</v>
      </c>
      <c r="E379" s="835" t="s">
        <v>2438</v>
      </c>
      <c r="F379" s="863" t="s">
        <v>2439</v>
      </c>
      <c r="G379" s="835" t="s">
        <v>2506</v>
      </c>
      <c r="H379" s="835" t="s">
        <v>2507</v>
      </c>
      <c r="I379" s="849">
        <v>552</v>
      </c>
      <c r="J379" s="849">
        <v>4</v>
      </c>
      <c r="K379" s="850">
        <v>2208</v>
      </c>
    </row>
    <row r="380" spans="1:11" ht="14.45" customHeight="1" x14ac:dyDescent="0.2">
      <c r="A380" s="831" t="s">
        <v>577</v>
      </c>
      <c r="B380" s="832" t="s">
        <v>578</v>
      </c>
      <c r="C380" s="835" t="s">
        <v>605</v>
      </c>
      <c r="D380" s="863" t="s">
        <v>606</v>
      </c>
      <c r="E380" s="835" t="s">
        <v>2438</v>
      </c>
      <c r="F380" s="863" t="s">
        <v>2439</v>
      </c>
      <c r="G380" s="835" t="s">
        <v>2508</v>
      </c>
      <c r="H380" s="835" t="s">
        <v>2509</v>
      </c>
      <c r="I380" s="849">
        <v>552</v>
      </c>
      <c r="J380" s="849">
        <v>4</v>
      </c>
      <c r="K380" s="850">
        <v>2208</v>
      </c>
    </row>
    <row r="381" spans="1:11" ht="14.45" customHeight="1" x14ac:dyDescent="0.2">
      <c r="A381" s="831" t="s">
        <v>577</v>
      </c>
      <c r="B381" s="832" t="s">
        <v>578</v>
      </c>
      <c r="C381" s="835" t="s">
        <v>605</v>
      </c>
      <c r="D381" s="863" t="s">
        <v>606</v>
      </c>
      <c r="E381" s="835" t="s">
        <v>2438</v>
      </c>
      <c r="F381" s="863" t="s">
        <v>2439</v>
      </c>
      <c r="G381" s="835" t="s">
        <v>2510</v>
      </c>
      <c r="H381" s="835" t="s">
        <v>2511</v>
      </c>
      <c r="I381" s="849">
        <v>552</v>
      </c>
      <c r="J381" s="849">
        <v>40</v>
      </c>
      <c r="K381" s="850">
        <v>22080</v>
      </c>
    </row>
    <row r="382" spans="1:11" ht="14.45" customHeight="1" x14ac:dyDescent="0.2">
      <c r="A382" s="831" t="s">
        <v>577</v>
      </c>
      <c r="B382" s="832" t="s">
        <v>578</v>
      </c>
      <c r="C382" s="835" t="s">
        <v>605</v>
      </c>
      <c r="D382" s="863" t="s">
        <v>606</v>
      </c>
      <c r="E382" s="835" t="s">
        <v>2438</v>
      </c>
      <c r="F382" s="863" t="s">
        <v>2439</v>
      </c>
      <c r="G382" s="835" t="s">
        <v>2512</v>
      </c>
      <c r="H382" s="835" t="s">
        <v>2513</v>
      </c>
      <c r="I382" s="849">
        <v>552</v>
      </c>
      <c r="J382" s="849">
        <v>11</v>
      </c>
      <c r="K382" s="850">
        <v>6072</v>
      </c>
    </row>
    <row r="383" spans="1:11" ht="14.45" customHeight="1" x14ac:dyDescent="0.2">
      <c r="A383" s="831" t="s">
        <v>577</v>
      </c>
      <c r="B383" s="832" t="s">
        <v>578</v>
      </c>
      <c r="C383" s="835" t="s">
        <v>605</v>
      </c>
      <c r="D383" s="863" t="s">
        <v>606</v>
      </c>
      <c r="E383" s="835" t="s">
        <v>2438</v>
      </c>
      <c r="F383" s="863" t="s">
        <v>2439</v>
      </c>
      <c r="G383" s="835" t="s">
        <v>2514</v>
      </c>
      <c r="H383" s="835" t="s">
        <v>2515</v>
      </c>
      <c r="I383" s="849">
        <v>552</v>
      </c>
      <c r="J383" s="849">
        <v>3</v>
      </c>
      <c r="K383" s="850">
        <v>1656</v>
      </c>
    </row>
    <row r="384" spans="1:11" ht="14.45" customHeight="1" x14ac:dyDescent="0.2">
      <c r="A384" s="831" t="s">
        <v>577</v>
      </c>
      <c r="B384" s="832" t="s">
        <v>578</v>
      </c>
      <c r="C384" s="835" t="s">
        <v>605</v>
      </c>
      <c r="D384" s="863" t="s">
        <v>606</v>
      </c>
      <c r="E384" s="835" t="s">
        <v>2438</v>
      </c>
      <c r="F384" s="863" t="s">
        <v>2439</v>
      </c>
      <c r="G384" s="835" t="s">
        <v>2516</v>
      </c>
      <c r="H384" s="835" t="s">
        <v>2517</v>
      </c>
      <c r="I384" s="849">
        <v>552</v>
      </c>
      <c r="J384" s="849">
        <v>80</v>
      </c>
      <c r="K384" s="850">
        <v>44160</v>
      </c>
    </row>
    <row r="385" spans="1:11" ht="14.45" customHeight="1" x14ac:dyDescent="0.2">
      <c r="A385" s="831" t="s">
        <v>577</v>
      </c>
      <c r="B385" s="832" t="s">
        <v>578</v>
      </c>
      <c r="C385" s="835" t="s">
        <v>605</v>
      </c>
      <c r="D385" s="863" t="s">
        <v>606</v>
      </c>
      <c r="E385" s="835" t="s">
        <v>2438</v>
      </c>
      <c r="F385" s="863" t="s">
        <v>2439</v>
      </c>
      <c r="G385" s="835" t="s">
        <v>2518</v>
      </c>
      <c r="H385" s="835" t="s">
        <v>2519</v>
      </c>
      <c r="I385" s="849">
        <v>552</v>
      </c>
      <c r="J385" s="849">
        <v>12</v>
      </c>
      <c r="K385" s="850">
        <v>6624</v>
      </c>
    </row>
    <row r="386" spans="1:11" ht="14.45" customHeight="1" x14ac:dyDescent="0.2">
      <c r="A386" s="831" t="s">
        <v>577</v>
      </c>
      <c r="B386" s="832" t="s">
        <v>578</v>
      </c>
      <c r="C386" s="835" t="s">
        <v>605</v>
      </c>
      <c r="D386" s="863" t="s">
        <v>606</v>
      </c>
      <c r="E386" s="835" t="s">
        <v>2438</v>
      </c>
      <c r="F386" s="863" t="s">
        <v>2439</v>
      </c>
      <c r="G386" s="835" t="s">
        <v>2520</v>
      </c>
      <c r="H386" s="835" t="s">
        <v>2521</v>
      </c>
      <c r="I386" s="849">
        <v>515.20000000000005</v>
      </c>
      <c r="J386" s="849">
        <v>24</v>
      </c>
      <c r="K386" s="850">
        <v>13248.029999999329</v>
      </c>
    </row>
    <row r="387" spans="1:11" ht="14.45" customHeight="1" x14ac:dyDescent="0.2">
      <c r="A387" s="831" t="s">
        <v>577</v>
      </c>
      <c r="B387" s="832" t="s">
        <v>578</v>
      </c>
      <c r="C387" s="835" t="s">
        <v>605</v>
      </c>
      <c r="D387" s="863" t="s">
        <v>606</v>
      </c>
      <c r="E387" s="835" t="s">
        <v>2438</v>
      </c>
      <c r="F387" s="863" t="s">
        <v>2439</v>
      </c>
      <c r="G387" s="835" t="s">
        <v>2522</v>
      </c>
      <c r="H387" s="835" t="s">
        <v>2523</v>
      </c>
      <c r="I387" s="849">
        <v>552</v>
      </c>
      <c r="J387" s="849">
        <v>22</v>
      </c>
      <c r="K387" s="850">
        <v>12144</v>
      </c>
    </row>
    <row r="388" spans="1:11" ht="14.45" customHeight="1" x14ac:dyDescent="0.2">
      <c r="A388" s="831" t="s">
        <v>577</v>
      </c>
      <c r="B388" s="832" t="s">
        <v>578</v>
      </c>
      <c r="C388" s="835" t="s">
        <v>605</v>
      </c>
      <c r="D388" s="863" t="s">
        <v>606</v>
      </c>
      <c r="E388" s="835" t="s">
        <v>2438</v>
      </c>
      <c r="F388" s="863" t="s">
        <v>2439</v>
      </c>
      <c r="G388" s="835" t="s">
        <v>2524</v>
      </c>
      <c r="H388" s="835" t="s">
        <v>2525</v>
      </c>
      <c r="I388" s="849">
        <v>552</v>
      </c>
      <c r="J388" s="849">
        <v>9</v>
      </c>
      <c r="K388" s="850">
        <v>4968</v>
      </c>
    </row>
    <row r="389" spans="1:11" ht="14.45" customHeight="1" x14ac:dyDescent="0.2">
      <c r="A389" s="831" t="s">
        <v>577</v>
      </c>
      <c r="B389" s="832" t="s">
        <v>578</v>
      </c>
      <c r="C389" s="835" t="s">
        <v>605</v>
      </c>
      <c r="D389" s="863" t="s">
        <v>606</v>
      </c>
      <c r="E389" s="835" t="s">
        <v>2438</v>
      </c>
      <c r="F389" s="863" t="s">
        <v>2439</v>
      </c>
      <c r="G389" s="835" t="s">
        <v>2526</v>
      </c>
      <c r="H389" s="835" t="s">
        <v>2527</v>
      </c>
      <c r="I389" s="849">
        <v>552</v>
      </c>
      <c r="J389" s="849">
        <v>1</v>
      </c>
      <c r="K389" s="850">
        <v>552</v>
      </c>
    </row>
    <row r="390" spans="1:11" ht="14.45" customHeight="1" x14ac:dyDescent="0.2">
      <c r="A390" s="831" t="s">
        <v>577</v>
      </c>
      <c r="B390" s="832" t="s">
        <v>578</v>
      </c>
      <c r="C390" s="835" t="s">
        <v>605</v>
      </c>
      <c r="D390" s="863" t="s">
        <v>606</v>
      </c>
      <c r="E390" s="835" t="s">
        <v>2438</v>
      </c>
      <c r="F390" s="863" t="s">
        <v>2439</v>
      </c>
      <c r="G390" s="835" t="s">
        <v>2528</v>
      </c>
      <c r="H390" s="835" t="s">
        <v>2529</v>
      </c>
      <c r="I390" s="849">
        <v>552</v>
      </c>
      <c r="J390" s="849">
        <v>6</v>
      </c>
      <c r="K390" s="850">
        <v>3312</v>
      </c>
    </row>
    <row r="391" spans="1:11" ht="14.45" customHeight="1" x14ac:dyDescent="0.2">
      <c r="A391" s="831" t="s">
        <v>577</v>
      </c>
      <c r="B391" s="832" t="s">
        <v>578</v>
      </c>
      <c r="C391" s="835" t="s">
        <v>605</v>
      </c>
      <c r="D391" s="863" t="s">
        <v>606</v>
      </c>
      <c r="E391" s="835" t="s">
        <v>2438</v>
      </c>
      <c r="F391" s="863" t="s">
        <v>2439</v>
      </c>
      <c r="G391" s="835" t="s">
        <v>2530</v>
      </c>
      <c r="H391" s="835" t="s">
        <v>2531</v>
      </c>
      <c r="I391" s="849">
        <v>8216.75</v>
      </c>
      <c r="J391" s="849">
        <v>1</v>
      </c>
      <c r="K391" s="850">
        <v>8216.75</v>
      </c>
    </row>
    <row r="392" spans="1:11" ht="14.45" customHeight="1" x14ac:dyDescent="0.2">
      <c r="A392" s="831" t="s">
        <v>577</v>
      </c>
      <c r="B392" s="832" t="s">
        <v>578</v>
      </c>
      <c r="C392" s="835" t="s">
        <v>605</v>
      </c>
      <c r="D392" s="863" t="s">
        <v>606</v>
      </c>
      <c r="E392" s="835" t="s">
        <v>2438</v>
      </c>
      <c r="F392" s="863" t="s">
        <v>2439</v>
      </c>
      <c r="G392" s="835" t="s">
        <v>2532</v>
      </c>
      <c r="H392" s="835" t="s">
        <v>2533</v>
      </c>
      <c r="I392" s="849">
        <v>8216.75</v>
      </c>
      <c r="J392" s="849">
        <v>4</v>
      </c>
      <c r="K392" s="850">
        <v>32867</v>
      </c>
    </row>
    <row r="393" spans="1:11" ht="14.45" customHeight="1" x14ac:dyDescent="0.2">
      <c r="A393" s="831" t="s">
        <v>577</v>
      </c>
      <c r="B393" s="832" t="s">
        <v>578</v>
      </c>
      <c r="C393" s="835" t="s">
        <v>605</v>
      </c>
      <c r="D393" s="863" t="s">
        <v>606</v>
      </c>
      <c r="E393" s="835" t="s">
        <v>2438</v>
      </c>
      <c r="F393" s="863" t="s">
        <v>2439</v>
      </c>
      <c r="G393" s="835" t="s">
        <v>2534</v>
      </c>
      <c r="H393" s="835" t="s">
        <v>2535</v>
      </c>
      <c r="I393" s="849">
        <v>8216.75</v>
      </c>
      <c r="J393" s="849">
        <v>3</v>
      </c>
      <c r="K393" s="850">
        <v>24650.25</v>
      </c>
    </row>
    <row r="394" spans="1:11" ht="14.45" customHeight="1" x14ac:dyDescent="0.2">
      <c r="A394" s="831" t="s">
        <v>577</v>
      </c>
      <c r="B394" s="832" t="s">
        <v>578</v>
      </c>
      <c r="C394" s="835" t="s">
        <v>605</v>
      </c>
      <c r="D394" s="863" t="s">
        <v>606</v>
      </c>
      <c r="E394" s="835" t="s">
        <v>2438</v>
      </c>
      <c r="F394" s="863" t="s">
        <v>2439</v>
      </c>
      <c r="G394" s="835" t="s">
        <v>2536</v>
      </c>
      <c r="H394" s="835" t="s">
        <v>2537</v>
      </c>
      <c r="I394" s="849">
        <v>8216.75</v>
      </c>
      <c r="J394" s="849">
        <v>4</v>
      </c>
      <c r="K394" s="850">
        <v>32867</v>
      </c>
    </row>
    <row r="395" spans="1:11" ht="14.45" customHeight="1" x14ac:dyDescent="0.2">
      <c r="A395" s="831" t="s">
        <v>577</v>
      </c>
      <c r="B395" s="832" t="s">
        <v>578</v>
      </c>
      <c r="C395" s="835" t="s">
        <v>605</v>
      </c>
      <c r="D395" s="863" t="s">
        <v>606</v>
      </c>
      <c r="E395" s="835" t="s">
        <v>2438</v>
      </c>
      <c r="F395" s="863" t="s">
        <v>2439</v>
      </c>
      <c r="G395" s="835" t="s">
        <v>2538</v>
      </c>
      <c r="H395" s="835" t="s">
        <v>2539</v>
      </c>
      <c r="I395" s="849">
        <v>8216.75</v>
      </c>
      <c r="J395" s="849">
        <v>4</v>
      </c>
      <c r="K395" s="850">
        <v>32867</v>
      </c>
    </row>
    <row r="396" spans="1:11" ht="14.45" customHeight="1" x14ac:dyDescent="0.2">
      <c r="A396" s="831" t="s">
        <v>577</v>
      </c>
      <c r="B396" s="832" t="s">
        <v>578</v>
      </c>
      <c r="C396" s="835" t="s">
        <v>605</v>
      </c>
      <c r="D396" s="863" t="s">
        <v>606</v>
      </c>
      <c r="E396" s="835" t="s">
        <v>2438</v>
      </c>
      <c r="F396" s="863" t="s">
        <v>2439</v>
      </c>
      <c r="G396" s="835" t="s">
        <v>2540</v>
      </c>
      <c r="H396" s="835" t="s">
        <v>2541</v>
      </c>
      <c r="I396" s="849">
        <v>8216.75</v>
      </c>
      <c r="J396" s="849">
        <v>4</v>
      </c>
      <c r="K396" s="850">
        <v>32867</v>
      </c>
    </row>
    <row r="397" spans="1:11" ht="14.45" customHeight="1" x14ac:dyDescent="0.2">
      <c r="A397" s="831" t="s">
        <v>577</v>
      </c>
      <c r="B397" s="832" t="s">
        <v>578</v>
      </c>
      <c r="C397" s="835" t="s">
        <v>605</v>
      </c>
      <c r="D397" s="863" t="s">
        <v>606</v>
      </c>
      <c r="E397" s="835" t="s">
        <v>2438</v>
      </c>
      <c r="F397" s="863" t="s">
        <v>2439</v>
      </c>
      <c r="G397" s="835" t="s">
        <v>2542</v>
      </c>
      <c r="H397" s="835" t="s">
        <v>2543</v>
      </c>
      <c r="I397" s="849">
        <v>1454.75</v>
      </c>
      <c r="J397" s="849">
        <v>20</v>
      </c>
      <c r="K397" s="850">
        <v>29095</v>
      </c>
    </row>
    <row r="398" spans="1:11" ht="14.45" customHeight="1" x14ac:dyDescent="0.2">
      <c r="A398" s="831" t="s">
        <v>577</v>
      </c>
      <c r="B398" s="832" t="s">
        <v>578</v>
      </c>
      <c r="C398" s="835" t="s">
        <v>605</v>
      </c>
      <c r="D398" s="863" t="s">
        <v>606</v>
      </c>
      <c r="E398" s="835" t="s">
        <v>2438</v>
      </c>
      <c r="F398" s="863" t="s">
        <v>2439</v>
      </c>
      <c r="G398" s="835" t="s">
        <v>2544</v>
      </c>
      <c r="H398" s="835" t="s">
        <v>2545</v>
      </c>
      <c r="I398" s="849">
        <v>11000</v>
      </c>
      <c r="J398" s="849">
        <v>1</v>
      </c>
      <c r="K398" s="850">
        <v>11000</v>
      </c>
    </row>
    <row r="399" spans="1:11" ht="14.45" customHeight="1" x14ac:dyDescent="0.2">
      <c r="A399" s="831" t="s">
        <v>577</v>
      </c>
      <c r="B399" s="832" t="s">
        <v>578</v>
      </c>
      <c r="C399" s="835" t="s">
        <v>605</v>
      </c>
      <c r="D399" s="863" t="s">
        <v>606</v>
      </c>
      <c r="E399" s="835" t="s">
        <v>2438</v>
      </c>
      <c r="F399" s="863" t="s">
        <v>2439</v>
      </c>
      <c r="G399" s="835" t="s">
        <v>2546</v>
      </c>
      <c r="H399" s="835" t="s">
        <v>2547</v>
      </c>
      <c r="I399" s="849">
        <v>11000</v>
      </c>
      <c r="J399" s="849">
        <v>1</v>
      </c>
      <c r="K399" s="850">
        <v>11000</v>
      </c>
    </row>
    <row r="400" spans="1:11" ht="14.45" customHeight="1" x14ac:dyDescent="0.2">
      <c r="A400" s="831" t="s">
        <v>577</v>
      </c>
      <c r="B400" s="832" t="s">
        <v>578</v>
      </c>
      <c r="C400" s="835" t="s">
        <v>605</v>
      </c>
      <c r="D400" s="863" t="s">
        <v>606</v>
      </c>
      <c r="E400" s="835" t="s">
        <v>2438</v>
      </c>
      <c r="F400" s="863" t="s">
        <v>2439</v>
      </c>
      <c r="G400" s="835" t="s">
        <v>2548</v>
      </c>
      <c r="H400" s="835" t="s">
        <v>2549</v>
      </c>
      <c r="I400" s="849">
        <v>16000</v>
      </c>
      <c r="J400" s="849">
        <v>1</v>
      </c>
      <c r="K400" s="850">
        <v>16000</v>
      </c>
    </row>
    <row r="401" spans="1:11" ht="14.45" customHeight="1" x14ac:dyDescent="0.2">
      <c r="A401" s="831" t="s">
        <v>577</v>
      </c>
      <c r="B401" s="832" t="s">
        <v>578</v>
      </c>
      <c r="C401" s="835" t="s">
        <v>605</v>
      </c>
      <c r="D401" s="863" t="s">
        <v>606</v>
      </c>
      <c r="E401" s="835" t="s">
        <v>2438</v>
      </c>
      <c r="F401" s="863" t="s">
        <v>2439</v>
      </c>
      <c r="G401" s="835" t="s">
        <v>2550</v>
      </c>
      <c r="H401" s="835" t="s">
        <v>2551</v>
      </c>
      <c r="I401" s="849">
        <v>2463</v>
      </c>
      <c r="J401" s="849">
        <v>2</v>
      </c>
      <c r="K401" s="850">
        <v>4926</v>
      </c>
    </row>
    <row r="402" spans="1:11" ht="14.45" customHeight="1" x14ac:dyDescent="0.2">
      <c r="A402" s="831" t="s">
        <v>577</v>
      </c>
      <c r="B402" s="832" t="s">
        <v>578</v>
      </c>
      <c r="C402" s="835" t="s">
        <v>605</v>
      </c>
      <c r="D402" s="863" t="s">
        <v>606</v>
      </c>
      <c r="E402" s="835" t="s">
        <v>2438</v>
      </c>
      <c r="F402" s="863" t="s">
        <v>2439</v>
      </c>
      <c r="G402" s="835" t="s">
        <v>2552</v>
      </c>
      <c r="H402" s="835" t="s">
        <v>2553</v>
      </c>
      <c r="I402" s="849">
        <v>2463</v>
      </c>
      <c r="J402" s="849">
        <v>6</v>
      </c>
      <c r="K402" s="850">
        <v>14778</v>
      </c>
    </row>
    <row r="403" spans="1:11" ht="14.45" customHeight="1" x14ac:dyDescent="0.2">
      <c r="A403" s="831" t="s">
        <v>577</v>
      </c>
      <c r="B403" s="832" t="s">
        <v>578</v>
      </c>
      <c r="C403" s="835" t="s">
        <v>605</v>
      </c>
      <c r="D403" s="863" t="s">
        <v>606</v>
      </c>
      <c r="E403" s="835" t="s">
        <v>2438</v>
      </c>
      <c r="F403" s="863" t="s">
        <v>2439</v>
      </c>
      <c r="G403" s="835" t="s">
        <v>2554</v>
      </c>
      <c r="H403" s="835" t="s">
        <v>2555</v>
      </c>
      <c r="I403" s="849">
        <v>2209</v>
      </c>
      <c r="J403" s="849">
        <v>2</v>
      </c>
      <c r="K403" s="850">
        <v>4418</v>
      </c>
    </row>
    <row r="404" spans="1:11" ht="14.45" customHeight="1" x14ac:dyDescent="0.2">
      <c r="A404" s="831" t="s">
        <v>577</v>
      </c>
      <c r="B404" s="832" t="s">
        <v>578</v>
      </c>
      <c r="C404" s="835" t="s">
        <v>605</v>
      </c>
      <c r="D404" s="863" t="s">
        <v>606</v>
      </c>
      <c r="E404" s="835" t="s">
        <v>2438</v>
      </c>
      <c r="F404" s="863" t="s">
        <v>2439</v>
      </c>
      <c r="G404" s="835" t="s">
        <v>2556</v>
      </c>
      <c r="H404" s="835" t="s">
        <v>2557</v>
      </c>
      <c r="I404" s="849">
        <v>2209</v>
      </c>
      <c r="J404" s="849">
        <v>5</v>
      </c>
      <c r="K404" s="850">
        <v>11045</v>
      </c>
    </row>
    <row r="405" spans="1:11" ht="14.45" customHeight="1" x14ac:dyDescent="0.2">
      <c r="A405" s="831" t="s">
        <v>577</v>
      </c>
      <c r="B405" s="832" t="s">
        <v>578</v>
      </c>
      <c r="C405" s="835" t="s">
        <v>605</v>
      </c>
      <c r="D405" s="863" t="s">
        <v>606</v>
      </c>
      <c r="E405" s="835" t="s">
        <v>2438</v>
      </c>
      <c r="F405" s="863" t="s">
        <v>2439</v>
      </c>
      <c r="G405" s="835" t="s">
        <v>2558</v>
      </c>
      <c r="H405" s="835" t="s">
        <v>2559</v>
      </c>
      <c r="I405" s="849">
        <v>2209</v>
      </c>
      <c r="J405" s="849">
        <v>1</v>
      </c>
      <c r="K405" s="850">
        <v>2209</v>
      </c>
    </row>
    <row r="406" spans="1:11" ht="14.45" customHeight="1" x14ac:dyDescent="0.2">
      <c r="A406" s="831" t="s">
        <v>577</v>
      </c>
      <c r="B406" s="832" t="s">
        <v>578</v>
      </c>
      <c r="C406" s="835" t="s">
        <v>605</v>
      </c>
      <c r="D406" s="863" t="s">
        <v>606</v>
      </c>
      <c r="E406" s="835" t="s">
        <v>2438</v>
      </c>
      <c r="F406" s="863" t="s">
        <v>2439</v>
      </c>
      <c r="G406" s="835" t="s">
        <v>2560</v>
      </c>
      <c r="H406" s="835" t="s">
        <v>2561</v>
      </c>
      <c r="I406" s="849">
        <v>14719.9375</v>
      </c>
      <c r="J406" s="849">
        <v>15</v>
      </c>
      <c r="K406" s="850">
        <v>235469.5</v>
      </c>
    </row>
    <row r="407" spans="1:11" ht="14.45" customHeight="1" x14ac:dyDescent="0.2">
      <c r="A407" s="831" t="s">
        <v>577</v>
      </c>
      <c r="B407" s="832" t="s">
        <v>578</v>
      </c>
      <c r="C407" s="835" t="s">
        <v>605</v>
      </c>
      <c r="D407" s="863" t="s">
        <v>606</v>
      </c>
      <c r="E407" s="835" t="s">
        <v>2438</v>
      </c>
      <c r="F407" s="863" t="s">
        <v>2439</v>
      </c>
      <c r="G407" s="835" t="s">
        <v>2562</v>
      </c>
      <c r="H407" s="835" t="s">
        <v>2563</v>
      </c>
      <c r="I407" s="849">
        <v>51842</v>
      </c>
      <c r="J407" s="849">
        <v>2</v>
      </c>
      <c r="K407" s="850">
        <v>103684</v>
      </c>
    </row>
    <row r="408" spans="1:11" ht="14.45" customHeight="1" x14ac:dyDescent="0.2">
      <c r="A408" s="831" t="s">
        <v>577</v>
      </c>
      <c r="B408" s="832" t="s">
        <v>578</v>
      </c>
      <c r="C408" s="835" t="s">
        <v>605</v>
      </c>
      <c r="D408" s="863" t="s">
        <v>606</v>
      </c>
      <c r="E408" s="835" t="s">
        <v>2438</v>
      </c>
      <c r="F408" s="863" t="s">
        <v>2439</v>
      </c>
      <c r="G408" s="835" t="s">
        <v>2564</v>
      </c>
      <c r="H408" s="835" t="s">
        <v>2565</v>
      </c>
      <c r="I408" s="849">
        <v>51842</v>
      </c>
      <c r="J408" s="849">
        <v>2</v>
      </c>
      <c r="K408" s="850">
        <v>103684</v>
      </c>
    </row>
    <row r="409" spans="1:11" ht="14.45" customHeight="1" x14ac:dyDescent="0.2">
      <c r="A409" s="831" t="s">
        <v>577</v>
      </c>
      <c r="B409" s="832" t="s">
        <v>578</v>
      </c>
      <c r="C409" s="835" t="s">
        <v>605</v>
      </c>
      <c r="D409" s="863" t="s">
        <v>606</v>
      </c>
      <c r="E409" s="835" t="s">
        <v>2438</v>
      </c>
      <c r="F409" s="863" t="s">
        <v>2439</v>
      </c>
      <c r="G409" s="835" t="s">
        <v>2566</v>
      </c>
      <c r="H409" s="835" t="s">
        <v>2567</v>
      </c>
      <c r="I409" s="849">
        <v>51842</v>
      </c>
      <c r="J409" s="849">
        <v>3</v>
      </c>
      <c r="K409" s="850">
        <v>155526</v>
      </c>
    </row>
    <row r="410" spans="1:11" ht="14.45" customHeight="1" x14ac:dyDescent="0.2">
      <c r="A410" s="831" t="s">
        <v>577</v>
      </c>
      <c r="B410" s="832" t="s">
        <v>578</v>
      </c>
      <c r="C410" s="835" t="s">
        <v>605</v>
      </c>
      <c r="D410" s="863" t="s">
        <v>606</v>
      </c>
      <c r="E410" s="835" t="s">
        <v>2438</v>
      </c>
      <c r="F410" s="863" t="s">
        <v>2439</v>
      </c>
      <c r="G410" s="835" t="s">
        <v>2568</v>
      </c>
      <c r="H410" s="835" t="s">
        <v>2569</v>
      </c>
      <c r="I410" s="849">
        <v>51842</v>
      </c>
      <c r="J410" s="849">
        <v>1</v>
      </c>
      <c r="K410" s="850">
        <v>51842</v>
      </c>
    </row>
    <row r="411" spans="1:11" ht="14.45" customHeight="1" x14ac:dyDescent="0.2">
      <c r="A411" s="831" t="s">
        <v>577</v>
      </c>
      <c r="B411" s="832" t="s">
        <v>578</v>
      </c>
      <c r="C411" s="835" t="s">
        <v>605</v>
      </c>
      <c r="D411" s="863" t="s">
        <v>606</v>
      </c>
      <c r="E411" s="835" t="s">
        <v>2438</v>
      </c>
      <c r="F411" s="863" t="s">
        <v>2439</v>
      </c>
      <c r="G411" s="835" t="s">
        <v>2570</v>
      </c>
      <c r="H411" s="835" t="s">
        <v>2571</v>
      </c>
      <c r="I411" s="849">
        <v>51842</v>
      </c>
      <c r="J411" s="849">
        <v>1</v>
      </c>
      <c r="K411" s="850">
        <v>51842</v>
      </c>
    </row>
    <row r="412" spans="1:11" ht="14.45" customHeight="1" x14ac:dyDescent="0.2">
      <c r="A412" s="831" t="s">
        <v>577</v>
      </c>
      <c r="B412" s="832" t="s">
        <v>578</v>
      </c>
      <c r="C412" s="835" t="s">
        <v>605</v>
      </c>
      <c r="D412" s="863" t="s">
        <v>606</v>
      </c>
      <c r="E412" s="835" t="s">
        <v>2438</v>
      </c>
      <c r="F412" s="863" t="s">
        <v>2439</v>
      </c>
      <c r="G412" s="835" t="s">
        <v>2572</v>
      </c>
      <c r="H412" s="835" t="s">
        <v>2573</v>
      </c>
      <c r="I412" s="849">
        <v>51842</v>
      </c>
      <c r="J412" s="849">
        <v>1</v>
      </c>
      <c r="K412" s="850">
        <v>51842</v>
      </c>
    </row>
    <row r="413" spans="1:11" ht="14.45" customHeight="1" x14ac:dyDescent="0.2">
      <c r="A413" s="831" t="s">
        <v>577</v>
      </c>
      <c r="B413" s="832" t="s">
        <v>578</v>
      </c>
      <c r="C413" s="835" t="s">
        <v>605</v>
      </c>
      <c r="D413" s="863" t="s">
        <v>606</v>
      </c>
      <c r="E413" s="835" t="s">
        <v>2438</v>
      </c>
      <c r="F413" s="863" t="s">
        <v>2439</v>
      </c>
      <c r="G413" s="835" t="s">
        <v>2574</v>
      </c>
      <c r="H413" s="835" t="s">
        <v>2575</v>
      </c>
      <c r="I413" s="849">
        <v>51842</v>
      </c>
      <c r="J413" s="849">
        <v>1</v>
      </c>
      <c r="K413" s="850">
        <v>51842</v>
      </c>
    </row>
    <row r="414" spans="1:11" ht="14.45" customHeight="1" x14ac:dyDescent="0.2">
      <c r="A414" s="831" t="s">
        <v>577</v>
      </c>
      <c r="B414" s="832" t="s">
        <v>578</v>
      </c>
      <c r="C414" s="835" t="s">
        <v>605</v>
      </c>
      <c r="D414" s="863" t="s">
        <v>606</v>
      </c>
      <c r="E414" s="835" t="s">
        <v>2438</v>
      </c>
      <c r="F414" s="863" t="s">
        <v>2439</v>
      </c>
      <c r="G414" s="835" t="s">
        <v>2576</v>
      </c>
      <c r="H414" s="835" t="s">
        <v>2577</v>
      </c>
      <c r="I414" s="849">
        <v>552</v>
      </c>
      <c r="J414" s="849">
        <v>3</v>
      </c>
      <c r="K414" s="850">
        <v>1656</v>
      </c>
    </row>
    <row r="415" spans="1:11" ht="14.45" customHeight="1" x14ac:dyDescent="0.2">
      <c r="A415" s="831" t="s">
        <v>577</v>
      </c>
      <c r="B415" s="832" t="s">
        <v>578</v>
      </c>
      <c r="C415" s="835" t="s">
        <v>605</v>
      </c>
      <c r="D415" s="863" t="s">
        <v>606</v>
      </c>
      <c r="E415" s="835" t="s">
        <v>2438</v>
      </c>
      <c r="F415" s="863" t="s">
        <v>2439</v>
      </c>
      <c r="G415" s="835" t="s">
        <v>2578</v>
      </c>
      <c r="H415" s="835" t="s">
        <v>2579</v>
      </c>
      <c r="I415" s="849">
        <v>552</v>
      </c>
      <c r="J415" s="849">
        <v>13</v>
      </c>
      <c r="K415" s="850">
        <v>7176</v>
      </c>
    </row>
    <row r="416" spans="1:11" ht="14.45" customHeight="1" x14ac:dyDescent="0.2">
      <c r="A416" s="831" t="s">
        <v>577</v>
      </c>
      <c r="B416" s="832" t="s">
        <v>578</v>
      </c>
      <c r="C416" s="835" t="s">
        <v>605</v>
      </c>
      <c r="D416" s="863" t="s">
        <v>606</v>
      </c>
      <c r="E416" s="835" t="s">
        <v>2438</v>
      </c>
      <c r="F416" s="863" t="s">
        <v>2439</v>
      </c>
      <c r="G416" s="835" t="s">
        <v>2580</v>
      </c>
      <c r="H416" s="835" t="s">
        <v>2581</v>
      </c>
      <c r="I416" s="849">
        <v>45310</v>
      </c>
      <c r="J416" s="849">
        <v>1</v>
      </c>
      <c r="K416" s="850">
        <v>45310</v>
      </c>
    </row>
    <row r="417" spans="1:11" ht="14.45" customHeight="1" x14ac:dyDescent="0.2">
      <c r="A417" s="831" t="s">
        <v>577</v>
      </c>
      <c r="B417" s="832" t="s">
        <v>578</v>
      </c>
      <c r="C417" s="835" t="s">
        <v>605</v>
      </c>
      <c r="D417" s="863" t="s">
        <v>606</v>
      </c>
      <c r="E417" s="835" t="s">
        <v>2438</v>
      </c>
      <c r="F417" s="863" t="s">
        <v>2439</v>
      </c>
      <c r="G417" s="835" t="s">
        <v>2582</v>
      </c>
      <c r="H417" s="835" t="s">
        <v>2583</v>
      </c>
      <c r="I417" s="849">
        <v>2645</v>
      </c>
      <c r="J417" s="849">
        <v>2</v>
      </c>
      <c r="K417" s="850">
        <v>5290</v>
      </c>
    </row>
    <row r="418" spans="1:11" ht="14.45" customHeight="1" x14ac:dyDescent="0.2">
      <c r="A418" s="831" t="s">
        <v>577</v>
      </c>
      <c r="B418" s="832" t="s">
        <v>578</v>
      </c>
      <c r="C418" s="835" t="s">
        <v>605</v>
      </c>
      <c r="D418" s="863" t="s">
        <v>606</v>
      </c>
      <c r="E418" s="835" t="s">
        <v>2438</v>
      </c>
      <c r="F418" s="863" t="s">
        <v>2439</v>
      </c>
      <c r="G418" s="835" t="s">
        <v>2584</v>
      </c>
      <c r="H418" s="835" t="s">
        <v>2585</v>
      </c>
      <c r="I418" s="849">
        <v>50600</v>
      </c>
      <c r="J418" s="849">
        <v>4</v>
      </c>
      <c r="K418" s="850">
        <v>202400</v>
      </c>
    </row>
    <row r="419" spans="1:11" ht="14.45" customHeight="1" x14ac:dyDescent="0.2">
      <c r="A419" s="831" t="s">
        <v>577</v>
      </c>
      <c r="B419" s="832" t="s">
        <v>578</v>
      </c>
      <c r="C419" s="835" t="s">
        <v>605</v>
      </c>
      <c r="D419" s="863" t="s">
        <v>606</v>
      </c>
      <c r="E419" s="835" t="s">
        <v>2438</v>
      </c>
      <c r="F419" s="863" t="s">
        <v>2439</v>
      </c>
      <c r="G419" s="835" t="s">
        <v>2586</v>
      </c>
      <c r="H419" s="835" t="s">
        <v>2587</v>
      </c>
      <c r="I419" s="849">
        <v>26450</v>
      </c>
      <c r="J419" s="849">
        <v>2</v>
      </c>
      <c r="K419" s="850">
        <v>75382.340087890625</v>
      </c>
    </row>
    <row r="420" spans="1:11" ht="14.45" customHeight="1" x14ac:dyDescent="0.2">
      <c r="A420" s="831" t="s">
        <v>577</v>
      </c>
      <c r="B420" s="832" t="s">
        <v>578</v>
      </c>
      <c r="C420" s="835" t="s">
        <v>605</v>
      </c>
      <c r="D420" s="863" t="s">
        <v>606</v>
      </c>
      <c r="E420" s="835" t="s">
        <v>2438</v>
      </c>
      <c r="F420" s="863" t="s">
        <v>2439</v>
      </c>
      <c r="G420" s="835" t="s">
        <v>2588</v>
      </c>
      <c r="H420" s="835" t="s">
        <v>2589</v>
      </c>
      <c r="I420" s="849">
        <v>19837.5</v>
      </c>
      <c r="J420" s="849">
        <v>1</v>
      </c>
      <c r="K420" s="850">
        <v>31739.66015625</v>
      </c>
    </row>
    <row r="421" spans="1:11" ht="14.45" customHeight="1" x14ac:dyDescent="0.2">
      <c r="A421" s="831" t="s">
        <v>577</v>
      </c>
      <c r="B421" s="832" t="s">
        <v>578</v>
      </c>
      <c r="C421" s="835" t="s">
        <v>605</v>
      </c>
      <c r="D421" s="863" t="s">
        <v>606</v>
      </c>
      <c r="E421" s="835" t="s">
        <v>2438</v>
      </c>
      <c r="F421" s="863" t="s">
        <v>2439</v>
      </c>
      <c r="G421" s="835" t="s">
        <v>2590</v>
      </c>
      <c r="H421" s="835" t="s">
        <v>2591</v>
      </c>
      <c r="I421" s="849">
        <v>19837.5</v>
      </c>
      <c r="J421" s="849">
        <v>4</v>
      </c>
      <c r="K421" s="850">
        <v>142829.50024414063</v>
      </c>
    </row>
    <row r="422" spans="1:11" ht="14.45" customHeight="1" x14ac:dyDescent="0.2">
      <c r="A422" s="831" t="s">
        <v>577</v>
      </c>
      <c r="B422" s="832" t="s">
        <v>578</v>
      </c>
      <c r="C422" s="835" t="s">
        <v>605</v>
      </c>
      <c r="D422" s="863" t="s">
        <v>606</v>
      </c>
      <c r="E422" s="835" t="s">
        <v>2438</v>
      </c>
      <c r="F422" s="863" t="s">
        <v>2439</v>
      </c>
      <c r="G422" s="835" t="s">
        <v>2592</v>
      </c>
      <c r="H422" s="835" t="s">
        <v>2593</v>
      </c>
      <c r="I422" s="849">
        <v>19837.5</v>
      </c>
      <c r="J422" s="849">
        <v>1</v>
      </c>
      <c r="K422" s="850">
        <v>35707.340087890625</v>
      </c>
    </row>
    <row r="423" spans="1:11" ht="14.45" customHeight="1" x14ac:dyDescent="0.2">
      <c r="A423" s="831" t="s">
        <v>577</v>
      </c>
      <c r="B423" s="832" t="s">
        <v>578</v>
      </c>
      <c r="C423" s="835" t="s">
        <v>605</v>
      </c>
      <c r="D423" s="863" t="s">
        <v>606</v>
      </c>
      <c r="E423" s="835" t="s">
        <v>2438</v>
      </c>
      <c r="F423" s="863" t="s">
        <v>2439</v>
      </c>
      <c r="G423" s="835" t="s">
        <v>2594</v>
      </c>
      <c r="H423" s="835" t="s">
        <v>2595</v>
      </c>
      <c r="I423" s="849">
        <v>19837.5</v>
      </c>
      <c r="J423" s="849">
        <v>3</v>
      </c>
      <c r="K423" s="850">
        <v>107122.16015625</v>
      </c>
    </row>
    <row r="424" spans="1:11" ht="14.45" customHeight="1" x14ac:dyDescent="0.2">
      <c r="A424" s="831" t="s">
        <v>577</v>
      </c>
      <c r="B424" s="832" t="s">
        <v>578</v>
      </c>
      <c r="C424" s="835" t="s">
        <v>605</v>
      </c>
      <c r="D424" s="863" t="s">
        <v>606</v>
      </c>
      <c r="E424" s="835" t="s">
        <v>2438</v>
      </c>
      <c r="F424" s="863" t="s">
        <v>2439</v>
      </c>
      <c r="G424" s="835" t="s">
        <v>2596</v>
      </c>
      <c r="H424" s="835" t="s">
        <v>2597</v>
      </c>
      <c r="I424" s="849">
        <v>355.09499359130859</v>
      </c>
      <c r="J424" s="849">
        <v>9</v>
      </c>
      <c r="K424" s="850">
        <v>4261.0999340824783</v>
      </c>
    </row>
    <row r="425" spans="1:11" ht="14.45" customHeight="1" x14ac:dyDescent="0.2">
      <c r="A425" s="831" t="s">
        <v>577</v>
      </c>
      <c r="B425" s="832" t="s">
        <v>578</v>
      </c>
      <c r="C425" s="835" t="s">
        <v>605</v>
      </c>
      <c r="D425" s="863" t="s">
        <v>606</v>
      </c>
      <c r="E425" s="835" t="s">
        <v>2438</v>
      </c>
      <c r="F425" s="863" t="s">
        <v>2439</v>
      </c>
      <c r="G425" s="835" t="s">
        <v>2598</v>
      </c>
      <c r="H425" s="835" t="s">
        <v>2599</v>
      </c>
      <c r="I425" s="849">
        <v>394.54999287923175</v>
      </c>
      <c r="J425" s="849">
        <v>8</v>
      </c>
      <c r="K425" s="850">
        <v>3787.6499121095985</v>
      </c>
    </row>
    <row r="426" spans="1:11" ht="14.45" customHeight="1" x14ac:dyDescent="0.2">
      <c r="A426" s="831" t="s">
        <v>577</v>
      </c>
      <c r="B426" s="832" t="s">
        <v>578</v>
      </c>
      <c r="C426" s="835" t="s">
        <v>605</v>
      </c>
      <c r="D426" s="863" t="s">
        <v>606</v>
      </c>
      <c r="E426" s="835" t="s">
        <v>2438</v>
      </c>
      <c r="F426" s="863" t="s">
        <v>2439</v>
      </c>
      <c r="G426" s="835" t="s">
        <v>2600</v>
      </c>
      <c r="H426" s="835" t="s">
        <v>2601</v>
      </c>
      <c r="I426" s="849">
        <v>473.45999145507813</v>
      </c>
      <c r="J426" s="849">
        <v>15</v>
      </c>
      <c r="K426" s="850">
        <v>7101.8398742675781</v>
      </c>
    </row>
    <row r="427" spans="1:11" ht="14.45" customHeight="1" x14ac:dyDescent="0.2">
      <c r="A427" s="831" t="s">
        <v>577</v>
      </c>
      <c r="B427" s="832" t="s">
        <v>578</v>
      </c>
      <c r="C427" s="835" t="s">
        <v>605</v>
      </c>
      <c r="D427" s="863" t="s">
        <v>606</v>
      </c>
      <c r="E427" s="835" t="s">
        <v>2438</v>
      </c>
      <c r="F427" s="863" t="s">
        <v>2439</v>
      </c>
      <c r="G427" s="835" t="s">
        <v>2602</v>
      </c>
      <c r="H427" s="835" t="s">
        <v>2603</v>
      </c>
      <c r="I427" s="849">
        <v>473.45999145507813</v>
      </c>
      <c r="J427" s="849">
        <v>12</v>
      </c>
      <c r="K427" s="850">
        <v>5681.4899291992188</v>
      </c>
    </row>
    <row r="428" spans="1:11" ht="14.45" customHeight="1" x14ac:dyDescent="0.2">
      <c r="A428" s="831" t="s">
        <v>577</v>
      </c>
      <c r="B428" s="832" t="s">
        <v>578</v>
      </c>
      <c r="C428" s="835" t="s">
        <v>605</v>
      </c>
      <c r="D428" s="863" t="s">
        <v>606</v>
      </c>
      <c r="E428" s="835" t="s">
        <v>2438</v>
      </c>
      <c r="F428" s="863" t="s">
        <v>2439</v>
      </c>
      <c r="G428" s="835" t="s">
        <v>2604</v>
      </c>
      <c r="H428" s="835" t="s">
        <v>2605</v>
      </c>
      <c r="I428" s="849">
        <v>473.45999145507813</v>
      </c>
      <c r="J428" s="849">
        <v>6</v>
      </c>
      <c r="K428" s="850">
        <v>2840.7499694824219</v>
      </c>
    </row>
    <row r="429" spans="1:11" ht="14.45" customHeight="1" x14ac:dyDescent="0.2">
      <c r="A429" s="831" t="s">
        <v>577</v>
      </c>
      <c r="B429" s="832" t="s">
        <v>578</v>
      </c>
      <c r="C429" s="835" t="s">
        <v>605</v>
      </c>
      <c r="D429" s="863" t="s">
        <v>606</v>
      </c>
      <c r="E429" s="835" t="s">
        <v>2438</v>
      </c>
      <c r="F429" s="863" t="s">
        <v>2439</v>
      </c>
      <c r="G429" s="835" t="s">
        <v>2606</v>
      </c>
      <c r="H429" s="835" t="s">
        <v>2607</v>
      </c>
      <c r="I429" s="849">
        <v>473.45999145507813</v>
      </c>
      <c r="J429" s="849">
        <v>2</v>
      </c>
      <c r="K429" s="850">
        <v>946.90997314453125</v>
      </c>
    </row>
    <row r="430" spans="1:11" ht="14.45" customHeight="1" x14ac:dyDescent="0.2">
      <c r="A430" s="831" t="s">
        <v>577</v>
      </c>
      <c r="B430" s="832" t="s">
        <v>578</v>
      </c>
      <c r="C430" s="835" t="s">
        <v>605</v>
      </c>
      <c r="D430" s="863" t="s">
        <v>606</v>
      </c>
      <c r="E430" s="835" t="s">
        <v>2438</v>
      </c>
      <c r="F430" s="863" t="s">
        <v>2439</v>
      </c>
      <c r="G430" s="835" t="s">
        <v>2608</v>
      </c>
      <c r="H430" s="835" t="s">
        <v>2609</v>
      </c>
      <c r="I430" s="849">
        <v>473.45999145507813</v>
      </c>
      <c r="J430" s="849">
        <v>1</v>
      </c>
      <c r="K430" s="850">
        <v>473.45999145507813</v>
      </c>
    </row>
    <row r="431" spans="1:11" ht="14.45" customHeight="1" x14ac:dyDescent="0.2">
      <c r="A431" s="831" t="s">
        <v>577</v>
      </c>
      <c r="B431" s="832" t="s">
        <v>578</v>
      </c>
      <c r="C431" s="835" t="s">
        <v>605</v>
      </c>
      <c r="D431" s="863" t="s">
        <v>606</v>
      </c>
      <c r="E431" s="835" t="s">
        <v>2438</v>
      </c>
      <c r="F431" s="863" t="s">
        <v>2439</v>
      </c>
      <c r="G431" s="835" t="s">
        <v>2610</v>
      </c>
      <c r="H431" s="835" t="s">
        <v>2611</v>
      </c>
      <c r="I431" s="849">
        <v>473.45999145507813</v>
      </c>
      <c r="J431" s="849">
        <v>2</v>
      </c>
      <c r="K431" s="850">
        <v>946.90997314453125</v>
      </c>
    </row>
    <row r="432" spans="1:11" ht="14.45" customHeight="1" x14ac:dyDescent="0.2">
      <c r="A432" s="831" t="s">
        <v>577</v>
      </c>
      <c r="B432" s="832" t="s">
        <v>578</v>
      </c>
      <c r="C432" s="835" t="s">
        <v>605</v>
      </c>
      <c r="D432" s="863" t="s">
        <v>606</v>
      </c>
      <c r="E432" s="835" t="s">
        <v>2438</v>
      </c>
      <c r="F432" s="863" t="s">
        <v>2439</v>
      </c>
      <c r="G432" s="835" t="s">
        <v>2612</v>
      </c>
      <c r="H432" s="835" t="s">
        <v>2613</v>
      </c>
      <c r="I432" s="849">
        <v>586.8499755859375</v>
      </c>
      <c r="J432" s="849">
        <v>2</v>
      </c>
      <c r="K432" s="850">
        <v>1173.68994140625</v>
      </c>
    </row>
    <row r="433" spans="1:11" ht="14.45" customHeight="1" x14ac:dyDescent="0.2">
      <c r="A433" s="831" t="s">
        <v>577</v>
      </c>
      <c r="B433" s="832" t="s">
        <v>578</v>
      </c>
      <c r="C433" s="835" t="s">
        <v>605</v>
      </c>
      <c r="D433" s="863" t="s">
        <v>606</v>
      </c>
      <c r="E433" s="835" t="s">
        <v>2438</v>
      </c>
      <c r="F433" s="863" t="s">
        <v>2439</v>
      </c>
      <c r="G433" s="835" t="s">
        <v>2614</v>
      </c>
      <c r="H433" s="835" t="s">
        <v>2615</v>
      </c>
      <c r="I433" s="849">
        <v>586.8499755859375</v>
      </c>
      <c r="J433" s="849">
        <v>2</v>
      </c>
      <c r="K433" s="850">
        <v>1173.68994140625</v>
      </c>
    </row>
    <row r="434" spans="1:11" ht="14.45" customHeight="1" x14ac:dyDescent="0.2">
      <c r="A434" s="831" t="s">
        <v>577</v>
      </c>
      <c r="B434" s="832" t="s">
        <v>578</v>
      </c>
      <c r="C434" s="835" t="s">
        <v>605</v>
      </c>
      <c r="D434" s="863" t="s">
        <v>606</v>
      </c>
      <c r="E434" s="835" t="s">
        <v>2438</v>
      </c>
      <c r="F434" s="863" t="s">
        <v>2439</v>
      </c>
      <c r="G434" s="835" t="s">
        <v>2616</v>
      </c>
      <c r="H434" s="835" t="s">
        <v>2617</v>
      </c>
      <c r="I434" s="849">
        <v>272.2449951171875</v>
      </c>
      <c r="J434" s="849">
        <v>2</v>
      </c>
      <c r="K434" s="850">
        <v>1173.6899795532227</v>
      </c>
    </row>
    <row r="435" spans="1:11" ht="14.45" customHeight="1" x14ac:dyDescent="0.2">
      <c r="A435" s="831" t="s">
        <v>577</v>
      </c>
      <c r="B435" s="832" t="s">
        <v>578</v>
      </c>
      <c r="C435" s="835" t="s">
        <v>605</v>
      </c>
      <c r="D435" s="863" t="s">
        <v>606</v>
      </c>
      <c r="E435" s="835" t="s">
        <v>2438</v>
      </c>
      <c r="F435" s="863" t="s">
        <v>2439</v>
      </c>
      <c r="G435" s="835" t="s">
        <v>2618</v>
      </c>
      <c r="H435" s="835" t="s">
        <v>2619</v>
      </c>
      <c r="I435" s="849">
        <v>489.04164632161456</v>
      </c>
      <c r="J435" s="849">
        <v>10</v>
      </c>
      <c r="K435" s="850">
        <v>5868.459848633036</v>
      </c>
    </row>
    <row r="436" spans="1:11" ht="14.45" customHeight="1" x14ac:dyDescent="0.2">
      <c r="A436" s="831" t="s">
        <v>577</v>
      </c>
      <c r="B436" s="832" t="s">
        <v>578</v>
      </c>
      <c r="C436" s="835" t="s">
        <v>605</v>
      </c>
      <c r="D436" s="863" t="s">
        <v>606</v>
      </c>
      <c r="E436" s="835" t="s">
        <v>2438</v>
      </c>
      <c r="F436" s="863" t="s">
        <v>2439</v>
      </c>
      <c r="G436" s="835" t="s">
        <v>2620</v>
      </c>
      <c r="H436" s="835" t="s">
        <v>2621</v>
      </c>
      <c r="I436" s="849">
        <v>586.8499755859375</v>
      </c>
      <c r="J436" s="849">
        <v>4</v>
      </c>
      <c r="K436" s="850">
        <v>2347.3900146484375</v>
      </c>
    </row>
    <row r="437" spans="1:11" ht="14.45" customHeight="1" x14ac:dyDescent="0.2">
      <c r="A437" s="831" t="s">
        <v>577</v>
      </c>
      <c r="B437" s="832" t="s">
        <v>578</v>
      </c>
      <c r="C437" s="835" t="s">
        <v>605</v>
      </c>
      <c r="D437" s="863" t="s">
        <v>606</v>
      </c>
      <c r="E437" s="835" t="s">
        <v>2438</v>
      </c>
      <c r="F437" s="863" t="s">
        <v>2439</v>
      </c>
      <c r="G437" s="835" t="s">
        <v>2622</v>
      </c>
      <c r="H437" s="835" t="s">
        <v>2623</v>
      </c>
      <c r="I437" s="849">
        <v>586.8499755859375</v>
      </c>
      <c r="J437" s="849">
        <v>2</v>
      </c>
      <c r="K437" s="850">
        <v>1173.699951171875</v>
      </c>
    </row>
    <row r="438" spans="1:11" ht="14.45" customHeight="1" x14ac:dyDescent="0.2">
      <c r="A438" s="831" t="s">
        <v>577</v>
      </c>
      <c r="B438" s="832" t="s">
        <v>578</v>
      </c>
      <c r="C438" s="835" t="s">
        <v>605</v>
      </c>
      <c r="D438" s="863" t="s">
        <v>606</v>
      </c>
      <c r="E438" s="835" t="s">
        <v>2438</v>
      </c>
      <c r="F438" s="863" t="s">
        <v>2439</v>
      </c>
      <c r="G438" s="835" t="s">
        <v>2624</v>
      </c>
      <c r="H438" s="835" t="s">
        <v>2625</v>
      </c>
      <c r="I438" s="849">
        <v>473.45999145507813</v>
      </c>
      <c r="J438" s="849">
        <v>9</v>
      </c>
      <c r="K438" s="850">
        <v>4261.0999755859375</v>
      </c>
    </row>
    <row r="439" spans="1:11" ht="14.45" customHeight="1" x14ac:dyDescent="0.2">
      <c r="A439" s="831" t="s">
        <v>577</v>
      </c>
      <c r="B439" s="832" t="s">
        <v>578</v>
      </c>
      <c r="C439" s="835" t="s">
        <v>605</v>
      </c>
      <c r="D439" s="863" t="s">
        <v>606</v>
      </c>
      <c r="E439" s="835" t="s">
        <v>2438</v>
      </c>
      <c r="F439" s="863" t="s">
        <v>2439</v>
      </c>
      <c r="G439" s="835" t="s">
        <v>2626</v>
      </c>
      <c r="H439" s="835" t="s">
        <v>2627</v>
      </c>
      <c r="I439" s="849">
        <v>5520</v>
      </c>
      <c r="J439" s="849">
        <v>6</v>
      </c>
      <c r="K439" s="850">
        <v>33120</v>
      </c>
    </row>
    <row r="440" spans="1:11" ht="14.45" customHeight="1" x14ac:dyDescent="0.2">
      <c r="A440" s="831" t="s">
        <v>577</v>
      </c>
      <c r="B440" s="832" t="s">
        <v>578</v>
      </c>
      <c r="C440" s="835" t="s">
        <v>605</v>
      </c>
      <c r="D440" s="863" t="s">
        <v>606</v>
      </c>
      <c r="E440" s="835" t="s">
        <v>2438</v>
      </c>
      <c r="F440" s="863" t="s">
        <v>2439</v>
      </c>
      <c r="G440" s="835" t="s">
        <v>2628</v>
      </c>
      <c r="H440" s="835" t="s">
        <v>2629</v>
      </c>
      <c r="I440" s="849">
        <v>4214.125</v>
      </c>
      <c r="J440" s="849">
        <v>24</v>
      </c>
      <c r="K440" s="850">
        <v>124476</v>
      </c>
    </row>
    <row r="441" spans="1:11" ht="14.45" customHeight="1" x14ac:dyDescent="0.2">
      <c r="A441" s="831" t="s">
        <v>577</v>
      </c>
      <c r="B441" s="832" t="s">
        <v>578</v>
      </c>
      <c r="C441" s="835" t="s">
        <v>605</v>
      </c>
      <c r="D441" s="863" t="s">
        <v>606</v>
      </c>
      <c r="E441" s="835" t="s">
        <v>2438</v>
      </c>
      <c r="F441" s="863" t="s">
        <v>2439</v>
      </c>
      <c r="G441" s="835" t="s">
        <v>2630</v>
      </c>
      <c r="H441" s="835" t="s">
        <v>2631</v>
      </c>
      <c r="I441" s="849">
        <v>5186.5</v>
      </c>
      <c r="J441" s="849">
        <v>2</v>
      </c>
      <c r="K441" s="850">
        <v>10373</v>
      </c>
    </row>
    <row r="442" spans="1:11" ht="14.45" customHeight="1" x14ac:dyDescent="0.2">
      <c r="A442" s="831" t="s">
        <v>577</v>
      </c>
      <c r="B442" s="832" t="s">
        <v>578</v>
      </c>
      <c r="C442" s="835" t="s">
        <v>605</v>
      </c>
      <c r="D442" s="863" t="s">
        <v>606</v>
      </c>
      <c r="E442" s="835" t="s">
        <v>2438</v>
      </c>
      <c r="F442" s="863" t="s">
        <v>2439</v>
      </c>
      <c r="G442" s="835" t="s">
        <v>2632</v>
      </c>
      <c r="H442" s="835" t="s">
        <v>2633</v>
      </c>
      <c r="I442" s="849">
        <v>5186.5</v>
      </c>
      <c r="J442" s="849">
        <v>2</v>
      </c>
      <c r="K442" s="850">
        <v>10373</v>
      </c>
    </row>
    <row r="443" spans="1:11" ht="14.45" customHeight="1" x14ac:dyDescent="0.2">
      <c r="A443" s="831" t="s">
        <v>577</v>
      </c>
      <c r="B443" s="832" t="s">
        <v>578</v>
      </c>
      <c r="C443" s="835" t="s">
        <v>605</v>
      </c>
      <c r="D443" s="863" t="s">
        <v>606</v>
      </c>
      <c r="E443" s="835" t="s">
        <v>2438</v>
      </c>
      <c r="F443" s="863" t="s">
        <v>2439</v>
      </c>
      <c r="G443" s="835" t="s">
        <v>2634</v>
      </c>
      <c r="H443" s="835" t="s">
        <v>2635</v>
      </c>
      <c r="I443" s="849">
        <v>5186.5</v>
      </c>
      <c r="J443" s="849">
        <v>4</v>
      </c>
      <c r="K443" s="850">
        <v>20746</v>
      </c>
    </row>
    <row r="444" spans="1:11" ht="14.45" customHeight="1" x14ac:dyDescent="0.2">
      <c r="A444" s="831" t="s">
        <v>577</v>
      </c>
      <c r="B444" s="832" t="s">
        <v>578</v>
      </c>
      <c r="C444" s="835" t="s">
        <v>605</v>
      </c>
      <c r="D444" s="863" t="s">
        <v>606</v>
      </c>
      <c r="E444" s="835" t="s">
        <v>2438</v>
      </c>
      <c r="F444" s="863" t="s">
        <v>2439</v>
      </c>
      <c r="G444" s="835" t="s">
        <v>2636</v>
      </c>
      <c r="H444" s="835" t="s">
        <v>2637</v>
      </c>
      <c r="I444" s="849">
        <v>5186.5</v>
      </c>
      <c r="J444" s="849">
        <v>2</v>
      </c>
      <c r="K444" s="850">
        <v>10373</v>
      </c>
    </row>
    <row r="445" spans="1:11" ht="14.45" customHeight="1" x14ac:dyDescent="0.2">
      <c r="A445" s="831" t="s">
        <v>577</v>
      </c>
      <c r="B445" s="832" t="s">
        <v>578</v>
      </c>
      <c r="C445" s="835" t="s">
        <v>605</v>
      </c>
      <c r="D445" s="863" t="s">
        <v>606</v>
      </c>
      <c r="E445" s="835" t="s">
        <v>2438</v>
      </c>
      <c r="F445" s="863" t="s">
        <v>2439</v>
      </c>
      <c r="G445" s="835" t="s">
        <v>2638</v>
      </c>
      <c r="H445" s="835" t="s">
        <v>2639</v>
      </c>
      <c r="I445" s="849">
        <v>5186.5</v>
      </c>
      <c r="J445" s="849">
        <v>8</v>
      </c>
      <c r="K445" s="850">
        <v>41492</v>
      </c>
    </row>
    <row r="446" spans="1:11" ht="14.45" customHeight="1" x14ac:dyDescent="0.2">
      <c r="A446" s="831" t="s">
        <v>577</v>
      </c>
      <c r="B446" s="832" t="s">
        <v>578</v>
      </c>
      <c r="C446" s="835" t="s">
        <v>605</v>
      </c>
      <c r="D446" s="863" t="s">
        <v>606</v>
      </c>
      <c r="E446" s="835" t="s">
        <v>2438</v>
      </c>
      <c r="F446" s="863" t="s">
        <v>2439</v>
      </c>
      <c r="G446" s="835" t="s">
        <v>2640</v>
      </c>
      <c r="H446" s="835" t="s">
        <v>2641</v>
      </c>
      <c r="I446" s="849">
        <v>4576.3823529411766</v>
      </c>
      <c r="J446" s="849">
        <v>40</v>
      </c>
      <c r="K446" s="850">
        <v>207460</v>
      </c>
    </row>
    <row r="447" spans="1:11" ht="14.45" customHeight="1" x14ac:dyDescent="0.2">
      <c r="A447" s="831" t="s">
        <v>577</v>
      </c>
      <c r="B447" s="832" t="s">
        <v>578</v>
      </c>
      <c r="C447" s="835" t="s">
        <v>605</v>
      </c>
      <c r="D447" s="863" t="s">
        <v>606</v>
      </c>
      <c r="E447" s="835" t="s">
        <v>2438</v>
      </c>
      <c r="F447" s="863" t="s">
        <v>2439</v>
      </c>
      <c r="G447" s="835" t="s">
        <v>2642</v>
      </c>
      <c r="H447" s="835" t="s">
        <v>2643</v>
      </c>
      <c r="I447" s="849">
        <v>4149.2749999999996</v>
      </c>
      <c r="J447" s="849">
        <v>14</v>
      </c>
      <c r="K447" s="850">
        <v>72611</v>
      </c>
    </row>
    <row r="448" spans="1:11" ht="14.45" customHeight="1" x14ac:dyDescent="0.2">
      <c r="A448" s="831" t="s">
        <v>577</v>
      </c>
      <c r="B448" s="832" t="s">
        <v>578</v>
      </c>
      <c r="C448" s="835" t="s">
        <v>605</v>
      </c>
      <c r="D448" s="863" t="s">
        <v>606</v>
      </c>
      <c r="E448" s="835" t="s">
        <v>2438</v>
      </c>
      <c r="F448" s="863" t="s">
        <v>2439</v>
      </c>
      <c r="G448" s="835" t="s">
        <v>2644</v>
      </c>
      <c r="H448" s="835" t="s">
        <v>2645</v>
      </c>
      <c r="I448" s="849">
        <v>4538.25</v>
      </c>
      <c r="J448" s="849">
        <v>12</v>
      </c>
      <c r="K448" s="850">
        <v>62238</v>
      </c>
    </row>
    <row r="449" spans="1:11" ht="14.45" customHeight="1" x14ac:dyDescent="0.2">
      <c r="A449" s="831" t="s">
        <v>577</v>
      </c>
      <c r="B449" s="832" t="s">
        <v>578</v>
      </c>
      <c r="C449" s="835" t="s">
        <v>605</v>
      </c>
      <c r="D449" s="863" t="s">
        <v>606</v>
      </c>
      <c r="E449" s="835" t="s">
        <v>2438</v>
      </c>
      <c r="F449" s="863" t="s">
        <v>2439</v>
      </c>
      <c r="G449" s="835" t="s">
        <v>2646</v>
      </c>
      <c r="H449" s="835" t="s">
        <v>2647</v>
      </c>
      <c r="I449" s="849">
        <v>5186.5</v>
      </c>
      <c r="J449" s="849">
        <v>6</v>
      </c>
      <c r="K449" s="850">
        <v>31119</v>
      </c>
    </row>
    <row r="450" spans="1:11" ht="14.45" customHeight="1" x14ac:dyDescent="0.2">
      <c r="A450" s="831" t="s">
        <v>577</v>
      </c>
      <c r="B450" s="832" t="s">
        <v>578</v>
      </c>
      <c r="C450" s="835" t="s">
        <v>605</v>
      </c>
      <c r="D450" s="863" t="s">
        <v>606</v>
      </c>
      <c r="E450" s="835" t="s">
        <v>2438</v>
      </c>
      <c r="F450" s="863" t="s">
        <v>2439</v>
      </c>
      <c r="G450" s="835" t="s">
        <v>2648</v>
      </c>
      <c r="H450" s="835" t="s">
        <v>2649</v>
      </c>
      <c r="I450" s="849">
        <v>5186.5</v>
      </c>
      <c r="J450" s="849">
        <v>4</v>
      </c>
      <c r="K450" s="850">
        <v>20746</v>
      </c>
    </row>
    <row r="451" spans="1:11" ht="14.45" customHeight="1" x14ac:dyDescent="0.2">
      <c r="A451" s="831" t="s">
        <v>577</v>
      </c>
      <c r="B451" s="832" t="s">
        <v>578</v>
      </c>
      <c r="C451" s="835" t="s">
        <v>605</v>
      </c>
      <c r="D451" s="863" t="s">
        <v>606</v>
      </c>
      <c r="E451" s="835" t="s">
        <v>2438</v>
      </c>
      <c r="F451" s="863" t="s">
        <v>2439</v>
      </c>
      <c r="G451" s="835" t="s">
        <v>2650</v>
      </c>
      <c r="H451" s="835" t="s">
        <v>2651</v>
      </c>
      <c r="I451" s="849">
        <v>5186.5</v>
      </c>
      <c r="J451" s="849">
        <v>10</v>
      </c>
      <c r="K451" s="850">
        <v>51865</v>
      </c>
    </row>
    <row r="452" spans="1:11" ht="14.45" customHeight="1" x14ac:dyDescent="0.2">
      <c r="A452" s="831" t="s">
        <v>577</v>
      </c>
      <c r="B452" s="832" t="s">
        <v>578</v>
      </c>
      <c r="C452" s="835" t="s">
        <v>605</v>
      </c>
      <c r="D452" s="863" t="s">
        <v>606</v>
      </c>
      <c r="E452" s="835" t="s">
        <v>2438</v>
      </c>
      <c r="F452" s="863" t="s">
        <v>2439</v>
      </c>
      <c r="G452" s="835" t="s">
        <v>2652</v>
      </c>
      <c r="H452" s="835" t="s">
        <v>2653</v>
      </c>
      <c r="I452" s="849">
        <v>5186.5</v>
      </c>
      <c r="J452" s="849">
        <v>14</v>
      </c>
      <c r="K452" s="850">
        <v>72611</v>
      </c>
    </row>
    <row r="453" spans="1:11" ht="14.45" customHeight="1" x14ac:dyDescent="0.2">
      <c r="A453" s="831" t="s">
        <v>577</v>
      </c>
      <c r="B453" s="832" t="s">
        <v>578</v>
      </c>
      <c r="C453" s="835" t="s">
        <v>605</v>
      </c>
      <c r="D453" s="863" t="s">
        <v>606</v>
      </c>
      <c r="E453" s="835" t="s">
        <v>2438</v>
      </c>
      <c r="F453" s="863" t="s">
        <v>2439</v>
      </c>
      <c r="G453" s="835" t="s">
        <v>2654</v>
      </c>
      <c r="H453" s="835" t="s">
        <v>2655</v>
      </c>
      <c r="I453" s="849">
        <v>3848.1719380040322</v>
      </c>
      <c r="J453" s="849">
        <v>48</v>
      </c>
      <c r="K453" s="850">
        <v>248952</v>
      </c>
    </row>
    <row r="454" spans="1:11" ht="14.45" customHeight="1" x14ac:dyDescent="0.2">
      <c r="A454" s="831" t="s">
        <v>577</v>
      </c>
      <c r="B454" s="832" t="s">
        <v>578</v>
      </c>
      <c r="C454" s="835" t="s">
        <v>605</v>
      </c>
      <c r="D454" s="863" t="s">
        <v>606</v>
      </c>
      <c r="E454" s="835" t="s">
        <v>2438</v>
      </c>
      <c r="F454" s="863" t="s">
        <v>2439</v>
      </c>
      <c r="G454" s="835" t="s">
        <v>2656</v>
      </c>
      <c r="H454" s="835" t="s">
        <v>2657</v>
      </c>
      <c r="I454" s="849">
        <v>4308.8615384615387</v>
      </c>
      <c r="J454" s="849">
        <v>123</v>
      </c>
      <c r="K454" s="850">
        <v>637939.73999999464</v>
      </c>
    </row>
    <row r="455" spans="1:11" ht="14.45" customHeight="1" x14ac:dyDescent="0.2">
      <c r="A455" s="831" t="s">
        <v>577</v>
      </c>
      <c r="B455" s="832" t="s">
        <v>578</v>
      </c>
      <c r="C455" s="835" t="s">
        <v>605</v>
      </c>
      <c r="D455" s="863" t="s">
        <v>606</v>
      </c>
      <c r="E455" s="835" t="s">
        <v>2438</v>
      </c>
      <c r="F455" s="863" t="s">
        <v>2439</v>
      </c>
      <c r="G455" s="835" t="s">
        <v>2658</v>
      </c>
      <c r="H455" s="835" t="s">
        <v>2659</v>
      </c>
      <c r="I455" s="849">
        <v>4779.7450980392159</v>
      </c>
      <c r="J455" s="849">
        <v>117</v>
      </c>
      <c r="K455" s="850">
        <v>606820.73999999464</v>
      </c>
    </row>
    <row r="456" spans="1:11" ht="14.45" customHeight="1" x14ac:dyDescent="0.2">
      <c r="A456" s="831" t="s">
        <v>577</v>
      </c>
      <c r="B456" s="832" t="s">
        <v>578</v>
      </c>
      <c r="C456" s="835" t="s">
        <v>605</v>
      </c>
      <c r="D456" s="863" t="s">
        <v>606</v>
      </c>
      <c r="E456" s="835" t="s">
        <v>2438</v>
      </c>
      <c r="F456" s="863" t="s">
        <v>2439</v>
      </c>
      <c r="G456" s="835" t="s">
        <v>2660</v>
      </c>
      <c r="H456" s="835" t="s">
        <v>2661</v>
      </c>
      <c r="I456" s="849">
        <v>786.55660377358492</v>
      </c>
      <c r="J456" s="849">
        <v>431</v>
      </c>
      <c r="K456" s="850">
        <v>346955.0700000003</v>
      </c>
    </row>
    <row r="457" spans="1:11" ht="14.45" customHeight="1" x14ac:dyDescent="0.2">
      <c r="A457" s="831" t="s">
        <v>577</v>
      </c>
      <c r="B457" s="832" t="s">
        <v>578</v>
      </c>
      <c r="C457" s="835" t="s">
        <v>605</v>
      </c>
      <c r="D457" s="863" t="s">
        <v>606</v>
      </c>
      <c r="E457" s="835" t="s">
        <v>2438</v>
      </c>
      <c r="F457" s="863" t="s">
        <v>2439</v>
      </c>
      <c r="G457" s="835" t="s">
        <v>2662</v>
      </c>
      <c r="H457" s="835" t="s">
        <v>2663</v>
      </c>
      <c r="I457" s="849">
        <v>1477.1923076923076</v>
      </c>
      <c r="J457" s="849">
        <v>10</v>
      </c>
      <c r="K457" s="850">
        <v>19204.539999999106</v>
      </c>
    </row>
    <row r="458" spans="1:11" ht="14.45" customHeight="1" x14ac:dyDescent="0.2">
      <c r="A458" s="831" t="s">
        <v>577</v>
      </c>
      <c r="B458" s="832" t="s">
        <v>578</v>
      </c>
      <c r="C458" s="835" t="s">
        <v>605</v>
      </c>
      <c r="D458" s="863" t="s">
        <v>606</v>
      </c>
      <c r="E458" s="835" t="s">
        <v>2438</v>
      </c>
      <c r="F458" s="863" t="s">
        <v>2439</v>
      </c>
      <c r="G458" s="835" t="s">
        <v>2664</v>
      </c>
      <c r="H458" s="835" t="s">
        <v>2665</v>
      </c>
      <c r="I458" s="849">
        <v>1536.2333333333333</v>
      </c>
      <c r="J458" s="849">
        <v>12</v>
      </c>
      <c r="K458" s="850">
        <v>23045</v>
      </c>
    </row>
    <row r="459" spans="1:11" ht="14.45" customHeight="1" x14ac:dyDescent="0.2">
      <c r="A459" s="831" t="s">
        <v>577</v>
      </c>
      <c r="B459" s="832" t="s">
        <v>578</v>
      </c>
      <c r="C459" s="835" t="s">
        <v>605</v>
      </c>
      <c r="D459" s="863" t="s">
        <v>606</v>
      </c>
      <c r="E459" s="835" t="s">
        <v>2438</v>
      </c>
      <c r="F459" s="863" t="s">
        <v>2439</v>
      </c>
      <c r="G459" s="835" t="s">
        <v>2666</v>
      </c>
      <c r="H459" s="835" t="s">
        <v>2667</v>
      </c>
      <c r="I459" s="849">
        <v>4994.2857142857147</v>
      </c>
      <c r="J459" s="849">
        <v>40</v>
      </c>
      <c r="K459" s="850">
        <v>220800.37999999523</v>
      </c>
    </row>
    <row r="460" spans="1:11" ht="14.45" customHeight="1" x14ac:dyDescent="0.2">
      <c r="A460" s="831" t="s">
        <v>577</v>
      </c>
      <c r="B460" s="832" t="s">
        <v>578</v>
      </c>
      <c r="C460" s="835" t="s">
        <v>605</v>
      </c>
      <c r="D460" s="863" t="s">
        <v>606</v>
      </c>
      <c r="E460" s="835" t="s">
        <v>2438</v>
      </c>
      <c r="F460" s="863" t="s">
        <v>2439</v>
      </c>
      <c r="G460" s="835" t="s">
        <v>2668</v>
      </c>
      <c r="H460" s="835" t="s">
        <v>2669</v>
      </c>
      <c r="I460" s="849">
        <v>2659.949951171875</v>
      </c>
      <c r="J460" s="849">
        <v>2</v>
      </c>
      <c r="K460" s="850">
        <v>5319.89990234375</v>
      </c>
    </row>
    <row r="461" spans="1:11" ht="14.45" customHeight="1" x14ac:dyDescent="0.2">
      <c r="A461" s="831" t="s">
        <v>577</v>
      </c>
      <c r="B461" s="832" t="s">
        <v>578</v>
      </c>
      <c r="C461" s="835" t="s">
        <v>605</v>
      </c>
      <c r="D461" s="863" t="s">
        <v>606</v>
      </c>
      <c r="E461" s="835" t="s">
        <v>2438</v>
      </c>
      <c r="F461" s="863" t="s">
        <v>2439</v>
      </c>
      <c r="G461" s="835" t="s">
        <v>2670</v>
      </c>
      <c r="H461" s="835" t="s">
        <v>2671</v>
      </c>
      <c r="I461" s="849">
        <v>2070.800048828125</v>
      </c>
      <c r="J461" s="849">
        <v>5</v>
      </c>
      <c r="K461" s="850">
        <v>10354.01953125</v>
      </c>
    </row>
    <row r="462" spans="1:11" ht="14.45" customHeight="1" x14ac:dyDescent="0.2">
      <c r="A462" s="831" t="s">
        <v>577</v>
      </c>
      <c r="B462" s="832" t="s">
        <v>578</v>
      </c>
      <c r="C462" s="835" t="s">
        <v>605</v>
      </c>
      <c r="D462" s="863" t="s">
        <v>606</v>
      </c>
      <c r="E462" s="835" t="s">
        <v>2438</v>
      </c>
      <c r="F462" s="863" t="s">
        <v>2439</v>
      </c>
      <c r="G462" s="835" t="s">
        <v>2672</v>
      </c>
      <c r="H462" s="835" t="s">
        <v>2673</v>
      </c>
      <c r="I462" s="849">
        <v>2070.81005859375</v>
      </c>
      <c r="J462" s="849">
        <v>2</v>
      </c>
      <c r="K462" s="850">
        <v>4141.60986328125</v>
      </c>
    </row>
    <row r="463" spans="1:11" ht="14.45" customHeight="1" x14ac:dyDescent="0.2">
      <c r="A463" s="831" t="s">
        <v>577</v>
      </c>
      <c r="B463" s="832" t="s">
        <v>578</v>
      </c>
      <c r="C463" s="835" t="s">
        <v>605</v>
      </c>
      <c r="D463" s="863" t="s">
        <v>606</v>
      </c>
      <c r="E463" s="835" t="s">
        <v>2438</v>
      </c>
      <c r="F463" s="863" t="s">
        <v>2439</v>
      </c>
      <c r="G463" s="835" t="s">
        <v>2674</v>
      </c>
      <c r="H463" s="835" t="s">
        <v>2675</v>
      </c>
      <c r="I463" s="849">
        <v>2092.800048828125</v>
      </c>
      <c r="J463" s="849">
        <v>2</v>
      </c>
      <c r="K463" s="850">
        <v>4185.60009765625</v>
      </c>
    </row>
    <row r="464" spans="1:11" ht="14.45" customHeight="1" x14ac:dyDescent="0.2">
      <c r="A464" s="831" t="s">
        <v>577</v>
      </c>
      <c r="B464" s="832" t="s">
        <v>578</v>
      </c>
      <c r="C464" s="835" t="s">
        <v>605</v>
      </c>
      <c r="D464" s="863" t="s">
        <v>606</v>
      </c>
      <c r="E464" s="835" t="s">
        <v>2438</v>
      </c>
      <c r="F464" s="863" t="s">
        <v>2439</v>
      </c>
      <c r="G464" s="835" t="s">
        <v>2676</v>
      </c>
      <c r="H464" s="835" t="s">
        <v>2677</v>
      </c>
      <c r="I464" s="849">
        <v>3928.340087890625</v>
      </c>
      <c r="J464" s="849">
        <v>4</v>
      </c>
      <c r="K464" s="850">
        <v>15713.3603515625</v>
      </c>
    </row>
    <row r="465" spans="1:11" ht="14.45" customHeight="1" x14ac:dyDescent="0.2">
      <c r="A465" s="831" t="s">
        <v>577</v>
      </c>
      <c r="B465" s="832" t="s">
        <v>578</v>
      </c>
      <c r="C465" s="835" t="s">
        <v>605</v>
      </c>
      <c r="D465" s="863" t="s">
        <v>606</v>
      </c>
      <c r="E465" s="835" t="s">
        <v>2438</v>
      </c>
      <c r="F465" s="863" t="s">
        <v>2439</v>
      </c>
      <c r="G465" s="835" t="s">
        <v>2678</v>
      </c>
      <c r="H465" s="835" t="s">
        <v>2679</v>
      </c>
      <c r="I465" s="849">
        <v>3939.219970703125</v>
      </c>
      <c r="J465" s="849">
        <v>1</v>
      </c>
      <c r="K465" s="850">
        <v>3939.219970703125</v>
      </c>
    </row>
    <row r="466" spans="1:11" ht="14.45" customHeight="1" x14ac:dyDescent="0.2">
      <c r="A466" s="831" t="s">
        <v>577</v>
      </c>
      <c r="B466" s="832" t="s">
        <v>578</v>
      </c>
      <c r="C466" s="835" t="s">
        <v>605</v>
      </c>
      <c r="D466" s="863" t="s">
        <v>606</v>
      </c>
      <c r="E466" s="835" t="s">
        <v>2438</v>
      </c>
      <c r="F466" s="863" t="s">
        <v>2439</v>
      </c>
      <c r="G466" s="835" t="s">
        <v>2680</v>
      </c>
      <c r="H466" s="835" t="s">
        <v>2681</v>
      </c>
      <c r="I466" s="849">
        <v>3928.35009765625</v>
      </c>
      <c r="J466" s="849">
        <v>2</v>
      </c>
      <c r="K466" s="850">
        <v>7856.68994140625</v>
      </c>
    </row>
    <row r="467" spans="1:11" ht="14.45" customHeight="1" x14ac:dyDescent="0.2">
      <c r="A467" s="831" t="s">
        <v>577</v>
      </c>
      <c r="B467" s="832" t="s">
        <v>578</v>
      </c>
      <c r="C467" s="835" t="s">
        <v>605</v>
      </c>
      <c r="D467" s="863" t="s">
        <v>606</v>
      </c>
      <c r="E467" s="835" t="s">
        <v>2438</v>
      </c>
      <c r="F467" s="863" t="s">
        <v>2439</v>
      </c>
      <c r="G467" s="835" t="s">
        <v>2682</v>
      </c>
      <c r="H467" s="835" t="s">
        <v>2683</v>
      </c>
      <c r="I467" s="849">
        <v>4385.3798828125</v>
      </c>
      <c r="J467" s="849">
        <v>3</v>
      </c>
      <c r="K467" s="850">
        <v>13156.1298828125</v>
      </c>
    </row>
    <row r="468" spans="1:11" ht="14.45" customHeight="1" x14ac:dyDescent="0.2">
      <c r="A468" s="831" t="s">
        <v>577</v>
      </c>
      <c r="B468" s="832" t="s">
        <v>578</v>
      </c>
      <c r="C468" s="835" t="s">
        <v>605</v>
      </c>
      <c r="D468" s="863" t="s">
        <v>606</v>
      </c>
      <c r="E468" s="835" t="s">
        <v>2438</v>
      </c>
      <c r="F468" s="863" t="s">
        <v>2439</v>
      </c>
      <c r="G468" s="835" t="s">
        <v>2684</v>
      </c>
      <c r="H468" s="835" t="s">
        <v>2685</v>
      </c>
      <c r="I468" s="849">
        <v>3928.3450927734375</v>
      </c>
      <c r="J468" s="849">
        <v>4</v>
      </c>
      <c r="K468" s="850">
        <v>15713.38037109375</v>
      </c>
    </row>
    <row r="469" spans="1:11" ht="14.45" customHeight="1" x14ac:dyDescent="0.2">
      <c r="A469" s="831" t="s">
        <v>577</v>
      </c>
      <c r="B469" s="832" t="s">
        <v>578</v>
      </c>
      <c r="C469" s="835" t="s">
        <v>605</v>
      </c>
      <c r="D469" s="863" t="s">
        <v>606</v>
      </c>
      <c r="E469" s="835" t="s">
        <v>2438</v>
      </c>
      <c r="F469" s="863" t="s">
        <v>2439</v>
      </c>
      <c r="G469" s="835" t="s">
        <v>2686</v>
      </c>
      <c r="H469" s="835" t="s">
        <v>2687</v>
      </c>
      <c r="I469" s="849">
        <v>3928.3434244791665</v>
      </c>
      <c r="J469" s="849">
        <v>4</v>
      </c>
      <c r="K469" s="850">
        <v>15713.3701171875</v>
      </c>
    </row>
    <row r="470" spans="1:11" ht="14.45" customHeight="1" x14ac:dyDescent="0.2">
      <c r="A470" s="831" t="s">
        <v>577</v>
      </c>
      <c r="B470" s="832" t="s">
        <v>578</v>
      </c>
      <c r="C470" s="835" t="s">
        <v>605</v>
      </c>
      <c r="D470" s="863" t="s">
        <v>606</v>
      </c>
      <c r="E470" s="835" t="s">
        <v>2438</v>
      </c>
      <c r="F470" s="863" t="s">
        <v>2439</v>
      </c>
      <c r="G470" s="835" t="s">
        <v>2688</v>
      </c>
      <c r="H470" s="835" t="s">
        <v>2689</v>
      </c>
      <c r="I470" s="849">
        <v>3928.35009765625</v>
      </c>
      <c r="J470" s="849">
        <v>1</v>
      </c>
      <c r="K470" s="850">
        <v>3928.35009765625</v>
      </c>
    </row>
    <row r="471" spans="1:11" ht="14.45" customHeight="1" x14ac:dyDescent="0.2">
      <c r="A471" s="831" t="s">
        <v>577</v>
      </c>
      <c r="B471" s="832" t="s">
        <v>578</v>
      </c>
      <c r="C471" s="835" t="s">
        <v>605</v>
      </c>
      <c r="D471" s="863" t="s">
        <v>606</v>
      </c>
      <c r="E471" s="835" t="s">
        <v>2438</v>
      </c>
      <c r="F471" s="863" t="s">
        <v>2439</v>
      </c>
      <c r="G471" s="835" t="s">
        <v>2690</v>
      </c>
      <c r="H471" s="835" t="s">
        <v>2691</v>
      </c>
      <c r="I471" s="849">
        <v>51842</v>
      </c>
      <c r="J471" s="849">
        <v>1</v>
      </c>
      <c r="K471" s="850">
        <v>51842</v>
      </c>
    </row>
    <row r="472" spans="1:11" ht="14.45" customHeight="1" x14ac:dyDescent="0.2">
      <c r="A472" s="831" t="s">
        <v>577</v>
      </c>
      <c r="B472" s="832" t="s">
        <v>578</v>
      </c>
      <c r="C472" s="835" t="s">
        <v>605</v>
      </c>
      <c r="D472" s="863" t="s">
        <v>606</v>
      </c>
      <c r="E472" s="835" t="s">
        <v>2438</v>
      </c>
      <c r="F472" s="863" t="s">
        <v>2439</v>
      </c>
      <c r="G472" s="835" t="s">
        <v>2692</v>
      </c>
      <c r="H472" s="835" t="s">
        <v>2693</v>
      </c>
      <c r="I472" s="849">
        <v>552</v>
      </c>
      <c r="J472" s="849">
        <v>23</v>
      </c>
      <c r="K472" s="850">
        <v>12696</v>
      </c>
    </row>
    <row r="473" spans="1:11" ht="14.45" customHeight="1" x14ac:dyDescent="0.2">
      <c r="A473" s="831" t="s">
        <v>577</v>
      </c>
      <c r="B473" s="832" t="s">
        <v>578</v>
      </c>
      <c r="C473" s="835" t="s">
        <v>605</v>
      </c>
      <c r="D473" s="863" t="s">
        <v>606</v>
      </c>
      <c r="E473" s="835" t="s">
        <v>2438</v>
      </c>
      <c r="F473" s="863" t="s">
        <v>2439</v>
      </c>
      <c r="G473" s="835" t="s">
        <v>2694</v>
      </c>
      <c r="H473" s="835" t="s">
        <v>2695</v>
      </c>
      <c r="I473" s="849">
        <v>2092.7850341796875</v>
      </c>
      <c r="J473" s="849">
        <v>18</v>
      </c>
      <c r="K473" s="850">
        <v>37670.130615234375</v>
      </c>
    </row>
    <row r="474" spans="1:11" ht="14.45" customHeight="1" x14ac:dyDescent="0.2">
      <c r="A474" s="831" t="s">
        <v>577</v>
      </c>
      <c r="B474" s="832" t="s">
        <v>578</v>
      </c>
      <c r="C474" s="835" t="s">
        <v>605</v>
      </c>
      <c r="D474" s="863" t="s">
        <v>606</v>
      </c>
      <c r="E474" s="835" t="s">
        <v>2438</v>
      </c>
      <c r="F474" s="863" t="s">
        <v>2439</v>
      </c>
      <c r="G474" s="835" t="s">
        <v>2696</v>
      </c>
      <c r="H474" s="835" t="s">
        <v>2697</v>
      </c>
      <c r="I474" s="849">
        <v>62658</v>
      </c>
      <c r="J474" s="849">
        <v>1</v>
      </c>
      <c r="K474" s="850">
        <v>62658</v>
      </c>
    </row>
    <row r="475" spans="1:11" ht="14.45" customHeight="1" x14ac:dyDescent="0.2">
      <c r="A475" s="831" t="s">
        <v>577</v>
      </c>
      <c r="B475" s="832" t="s">
        <v>578</v>
      </c>
      <c r="C475" s="835" t="s">
        <v>605</v>
      </c>
      <c r="D475" s="863" t="s">
        <v>606</v>
      </c>
      <c r="E475" s="835" t="s">
        <v>2438</v>
      </c>
      <c r="F475" s="863" t="s">
        <v>2439</v>
      </c>
      <c r="G475" s="835" t="s">
        <v>2698</v>
      </c>
      <c r="H475" s="835" t="s">
        <v>2699</v>
      </c>
      <c r="I475" s="849">
        <v>2174.6051025390625</v>
      </c>
      <c r="J475" s="849">
        <v>2</v>
      </c>
      <c r="K475" s="850">
        <v>4349.210205078125</v>
      </c>
    </row>
    <row r="476" spans="1:11" ht="14.45" customHeight="1" x14ac:dyDescent="0.2">
      <c r="A476" s="831" t="s">
        <v>577</v>
      </c>
      <c r="B476" s="832" t="s">
        <v>578</v>
      </c>
      <c r="C476" s="835" t="s">
        <v>605</v>
      </c>
      <c r="D476" s="863" t="s">
        <v>606</v>
      </c>
      <c r="E476" s="835" t="s">
        <v>2438</v>
      </c>
      <c r="F476" s="863" t="s">
        <v>2439</v>
      </c>
      <c r="G476" s="835" t="s">
        <v>2700</v>
      </c>
      <c r="H476" s="835" t="s">
        <v>2701</v>
      </c>
      <c r="I476" s="849">
        <v>2174.6026000976563</v>
      </c>
      <c r="J476" s="849">
        <v>4</v>
      </c>
      <c r="K476" s="850">
        <v>8698.410400390625</v>
      </c>
    </row>
    <row r="477" spans="1:11" ht="14.45" customHeight="1" x14ac:dyDescent="0.2">
      <c r="A477" s="831" t="s">
        <v>577</v>
      </c>
      <c r="B477" s="832" t="s">
        <v>578</v>
      </c>
      <c r="C477" s="835" t="s">
        <v>605</v>
      </c>
      <c r="D477" s="863" t="s">
        <v>606</v>
      </c>
      <c r="E477" s="835" t="s">
        <v>2438</v>
      </c>
      <c r="F477" s="863" t="s">
        <v>2439</v>
      </c>
      <c r="G477" s="835" t="s">
        <v>2702</v>
      </c>
      <c r="H477" s="835" t="s">
        <v>2703</v>
      </c>
      <c r="I477" s="849">
        <v>805.77001953125</v>
      </c>
      <c r="J477" s="849">
        <v>10</v>
      </c>
      <c r="K477" s="850">
        <v>8057.72998046875</v>
      </c>
    </row>
    <row r="478" spans="1:11" ht="14.45" customHeight="1" x14ac:dyDescent="0.2">
      <c r="A478" s="831" t="s">
        <v>577</v>
      </c>
      <c r="B478" s="832" t="s">
        <v>578</v>
      </c>
      <c r="C478" s="835" t="s">
        <v>605</v>
      </c>
      <c r="D478" s="863" t="s">
        <v>606</v>
      </c>
      <c r="E478" s="835" t="s">
        <v>2438</v>
      </c>
      <c r="F478" s="863" t="s">
        <v>2439</v>
      </c>
      <c r="G478" s="835" t="s">
        <v>2704</v>
      </c>
      <c r="H478" s="835" t="s">
        <v>2705</v>
      </c>
      <c r="I478" s="849">
        <v>405.47000122070313</v>
      </c>
      <c r="J478" s="849">
        <v>4</v>
      </c>
      <c r="K478" s="850">
        <v>1621.8699951171875</v>
      </c>
    </row>
    <row r="479" spans="1:11" ht="14.45" customHeight="1" x14ac:dyDescent="0.2">
      <c r="A479" s="831" t="s">
        <v>577</v>
      </c>
      <c r="B479" s="832" t="s">
        <v>578</v>
      </c>
      <c r="C479" s="835" t="s">
        <v>605</v>
      </c>
      <c r="D479" s="863" t="s">
        <v>606</v>
      </c>
      <c r="E479" s="835" t="s">
        <v>2438</v>
      </c>
      <c r="F479" s="863" t="s">
        <v>2439</v>
      </c>
      <c r="G479" s="835" t="s">
        <v>2706</v>
      </c>
      <c r="H479" s="835" t="s">
        <v>2707</v>
      </c>
      <c r="I479" s="849">
        <v>205.19000244140625</v>
      </c>
      <c r="J479" s="849">
        <v>400</v>
      </c>
      <c r="K479" s="850">
        <v>82077.796875</v>
      </c>
    </row>
    <row r="480" spans="1:11" ht="14.45" customHeight="1" x14ac:dyDescent="0.2">
      <c r="A480" s="831" t="s">
        <v>577</v>
      </c>
      <c r="B480" s="832" t="s">
        <v>578</v>
      </c>
      <c r="C480" s="835" t="s">
        <v>605</v>
      </c>
      <c r="D480" s="863" t="s">
        <v>606</v>
      </c>
      <c r="E480" s="835" t="s">
        <v>2438</v>
      </c>
      <c r="F480" s="863" t="s">
        <v>2439</v>
      </c>
      <c r="G480" s="835" t="s">
        <v>2708</v>
      </c>
      <c r="H480" s="835" t="s">
        <v>2709</v>
      </c>
      <c r="I480" s="849">
        <v>1087.3050537109375</v>
      </c>
      <c r="J480" s="849">
        <v>1</v>
      </c>
      <c r="K480" s="850">
        <v>2174.6001074220985</v>
      </c>
    </row>
    <row r="481" spans="1:11" ht="14.45" customHeight="1" x14ac:dyDescent="0.2">
      <c r="A481" s="831" t="s">
        <v>577</v>
      </c>
      <c r="B481" s="832" t="s">
        <v>578</v>
      </c>
      <c r="C481" s="835" t="s">
        <v>605</v>
      </c>
      <c r="D481" s="863" t="s">
        <v>606</v>
      </c>
      <c r="E481" s="835" t="s">
        <v>2438</v>
      </c>
      <c r="F481" s="863" t="s">
        <v>2439</v>
      </c>
      <c r="G481" s="835" t="s">
        <v>2710</v>
      </c>
      <c r="H481" s="835" t="s">
        <v>2711</v>
      </c>
      <c r="I481" s="849">
        <v>473.45999145507813</v>
      </c>
      <c r="J481" s="849">
        <v>9</v>
      </c>
      <c r="K481" s="850">
        <v>4261.1199035644531</v>
      </c>
    </row>
    <row r="482" spans="1:11" ht="14.45" customHeight="1" x14ac:dyDescent="0.2">
      <c r="A482" s="831" t="s">
        <v>577</v>
      </c>
      <c r="B482" s="832" t="s">
        <v>578</v>
      </c>
      <c r="C482" s="835" t="s">
        <v>605</v>
      </c>
      <c r="D482" s="863" t="s">
        <v>606</v>
      </c>
      <c r="E482" s="835" t="s">
        <v>2438</v>
      </c>
      <c r="F482" s="863" t="s">
        <v>2439</v>
      </c>
      <c r="G482" s="835" t="s">
        <v>2712</v>
      </c>
      <c r="H482" s="835" t="s">
        <v>2713</v>
      </c>
      <c r="I482" s="849">
        <v>2078.06005859375</v>
      </c>
      <c r="J482" s="849">
        <v>3</v>
      </c>
      <c r="K482" s="850">
        <v>6234.18994140625</v>
      </c>
    </row>
    <row r="483" spans="1:11" ht="14.45" customHeight="1" x14ac:dyDescent="0.2">
      <c r="A483" s="831" t="s">
        <v>577</v>
      </c>
      <c r="B483" s="832" t="s">
        <v>578</v>
      </c>
      <c r="C483" s="835" t="s">
        <v>605</v>
      </c>
      <c r="D483" s="863" t="s">
        <v>606</v>
      </c>
      <c r="E483" s="835" t="s">
        <v>2714</v>
      </c>
      <c r="F483" s="863" t="s">
        <v>2715</v>
      </c>
      <c r="G483" s="835" t="s">
        <v>2716</v>
      </c>
      <c r="H483" s="835" t="s">
        <v>2717</v>
      </c>
      <c r="I483" s="849">
        <v>1.1499999761581421</v>
      </c>
      <c r="J483" s="849">
        <v>1</v>
      </c>
      <c r="K483" s="850">
        <v>1.1499999761581421</v>
      </c>
    </row>
    <row r="484" spans="1:11" ht="14.45" customHeight="1" x14ac:dyDescent="0.2">
      <c r="A484" s="831" t="s">
        <v>577</v>
      </c>
      <c r="B484" s="832" t="s">
        <v>578</v>
      </c>
      <c r="C484" s="835" t="s">
        <v>605</v>
      </c>
      <c r="D484" s="863" t="s">
        <v>606</v>
      </c>
      <c r="E484" s="835" t="s">
        <v>2714</v>
      </c>
      <c r="F484" s="863" t="s">
        <v>2715</v>
      </c>
      <c r="G484" s="835" t="s">
        <v>2718</v>
      </c>
      <c r="H484" s="835" t="s">
        <v>2719</v>
      </c>
      <c r="I484" s="849">
        <v>26544.30078125</v>
      </c>
      <c r="J484" s="849">
        <v>2</v>
      </c>
      <c r="K484" s="850">
        <v>53088.6015625</v>
      </c>
    </row>
    <row r="485" spans="1:11" ht="14.45" customHeight="1" x14ac:dyDescent="0.2">
      <c r="A485" s="831" t="s">
        <v>577</v>
      </c>
      <c r="B485" s="832" t="s">
        <v>578</v>
      </c>
      <c r="C485" s="835" t="s">
        <v>605</v>
      </c>
      <c r="D485" s="863" t="s">
        <v>606</v>
      </c>
      <c r="E485" s="835" t="s">
        <v>2714</v>
      </c>
      <c r="F485" s="863" t="s">
        <v>2715</v>
      </c>
      <c r="G485" s="835" t="s">
        <v>2720</v>
      </c>
      <c r="H485" s="835" t="s">
        <v>2721</v>
      </c>
      <c r="I485" s="849">
        <v>1.1499999761581421</v>
      </c>
      <c r="J485" s="849">
        <v>1</v>
      </c>
      <c r="K485" s="850">
        <v>1.1499999761581421</v>
      </c>
    </row>
    <row r="486" spans="1:11" ht="14.45" customHeight="1" x14ac:dyDescent="0.2">
      <c r="A486" s="831" t="s">
        <v>577</v>
      </c>
      <c r="B486" s="832" t="s">
        <v>578</v>
      </c>
      <c r="C486" s="835" t="s">
        <v>605</v>
      </c>
      <c r="D486" s="863" t="s">
        <v>606</v>
      </c>
      <c r="E486" s="835" t="s">
        <v>2714</v>
      </c>
      <c r="F486" s="863" t="s">
        <v>2715</v>
      </c>
      <c r="G486" s="835" t="s">
        <v>2722</v>
      </c>
      <c r="H486" s="835" t="s">
        <v>2723</v>
      </c>
      <c r="I486" s="849">
        <v>1.1499999761581421</v>
      </c>
      <c r="J486" s="849">
        <v>2</v>
      </c>
      <c r="K486" s="850">
        <v>2.2999999523162842</v>
      </c>
    </row>
    <row r="487" spans="1:11" ht="14.45" customHeight="1" x14ac:dyDescent="0.2">
      <c r="A487" s="831" t="s">
        <v>577</v>
      </c>
      <c r="B487" s="832" t="s">
        <v>578</v>
      </c>
      <c r="C487" s="835" t="s">
        <v>605</v>
      </c>
      <c r="D487" s="863" t="s">
        <v>606</v>
      </c>
      <c r="E487" s="835" t="s">
        <v>2714</v>
      </c>
      <c r="F487" s="863" t="s">
        <v>2715</v>
      </c>
      <c r="G487" s="835" t="s">
        <v>2724</v>
      </c>
      <c r="H487" s="835" t="s">
        <v>2725</v>
      </c>
      <c r="I487" s="849">
        <v>36225.029296875</v>
      </c>
      <c r="J487" s="849">
        <v>2</v>
      </c>
      <c r="K487" s="850">
        <v>72450.05859375</v>
      </c>
    </row>
    <row r="488" spans="1:11" ht="14.45" customHeight="1" x14ac:dyDescent="0.2">
      <c r="A488" s="831" t="s">
        <v>577</v>
      </c>
      <c r="B488" s="832" t="s">
        <v>578</v>
      </c>
      <c r="C488" s="835" t="s">
        <v>605</v>
      </c>
      <c r="D488" s="863" t="s">
        <v>606</v>
      </c>
      <c r="E488" s="835" t="s">
        <v>2714</v>
      </c>
      <c r="F488" s="863" t="s">
        <v>2715</v>
      </c>
      <c r="G488" s="835" t="s">
        <v>2726</v>
      </c>
      <c r="H488" s="835" t="s">
        <v>2727</v>
      </c>
      <c r="I488" s="849">
        <v>60240.759765625</v>
      </c>
      <c r="J488" s="849">
        <v>2</v>
      </c>
      <c r="K488" s="850">
        <v>120481.51953125</v>
      </c>
    </row>
    <row r="489" spans="1:11" ht="14.45" customHeight="1" x14ac:dyDescent="0.2">
      <c r="A489" s="831" t="s">
        <v>577</v>
      </c>
      <c r="B489" s="832" t="s">
        <v>578</v>
      </c>
      <c r="C489" s="835" t="s">
        <v>605</v>
      </c>
      <c r="D489" s="863" t="s">
        <v>606</v>
      </c>
      <c r="E489" s="835" t="s">
        <v>2714</v>
      </c>
      <c r="F489" s="863" t="s">
        <v>2715</v>
      </c>
      <c r="G489" s="835" t="s">
        <v>2728</v>
      </c>
      <c r="H489" s="835" t="s">
        <v>2729</v>
      </c>
      <c r="I489" s="849">
        <v>544038</v>
      </c>
      <c r="J489" s="849">
        <v>1</v>
      </c>
      <c r="K489" s="850">
        <v>544038</v>
      </c>
    </row>
    <row r="490" spans="1:11" ht="14.45" customHeight="1" x14ac:dyDescent="0.2">
      <c r="A490" s="831" t="s">
        <v>577</v>
      </c>
      <c r="B490" s="832" t="s">
        <v>578</v>
      </c>
      <c r="C490" s="835" t="s">
        <v>605</v>
      </c>
      <c r="D490" s="863" t="s">
        <v>606</v>
      </c>
      <c r="E490" s="835" t="s">
        <v>2714</v>
      </c>
      <c r="F490" s="863" t="s">
        <v>2715</v>
      </c>
      <c r="G490" s="835" t="s">
        <v>2730</v>
      </c>
      <c r="H490" s="835" t="s">
        <v>2731</v>
      </c>
      <c r="I490" s="849">
        <v>16574.8203125</v>
      </c>
      <c r="J490" s="849">
        <v>1</v>
      </c>
      <c r="K490" s="850">
        <v>16574.8203125</v>
      </c>
    </row>
    <row r="491" spans="1:11" ht="14.45" customHeight="1" x14ac:dyDescent="0.2">
      <c r="A491" s="831" t="s">
        <v>577</v>
      </c>
      <c r="B491" s="832" t="s">
        <v>578</v>
      </c>
      <c r="C491" s="835" t="s">
        <v>605</v>
      </c>
      <c r="D491" s="863" t="s">
        <v>606</v>
      </c>
      <c r="E491" s="835" t="s">
        <v>2714</v>
      </c>
      <c r="F491" s="863" t="s">
        <v>2715</v>
      </c>
      <c r="G491" s="835" t="s">
        <v>2732</v>
      </c>
      <c r="H491" s="835" t="s">
        <v>2733</v>
      </c>
      <c r="I491" s="849">
        <v>12111.5302734375</v>
      </c>
      <c r="J491" s="849">
        <v>1</v>
      </c>
      <c r="K491" s="850">
        <v>12111.5302734375</v>
      </c>
    </row>
    <row r="492" spans="1:11" ht="14.45" customHeight="1" x14ac:dyDescent="0.2">
      <c r="A492" s="831" t="s">
        <v>577</v>
      </c>
      <c r="B492" s="832" t="s">
        <v>578</v>
      </c>
      <c r="C492" s="835" t="s">
        <v>605</v>
      </c>
      <c r="D492" s="863" t="s">
        <v>606</v>
      </c>
      <c r="E492" s="835" t="s">
        <v>2714</v>
      </c>
      <c r="F492" s="863" t="s">
        <v>2715</v>
      </c>
      <c r="G492" s="835" t="s">
        <v>2734</v>
      </c>
      <c r="H492" s="835" t="s">
        <v>2735</v>
      </c>
      <c r="I492" s="849">
        <v>227401.484375</v>
      </c>
      <c r="J492" s="849">
        <v>1</v>
      </c>
      <c r="K492" s="850">
        <v>227401.484375</v>
      </c>
    </row>
    <row r="493" spans="1:11" ht="14.45" customHeight="1" x14ac:dyDescent="0.2">
      <c r="A493" s="831" t="s">
        <v>577</v>
      </c>
      <c r="B493" s="832" t="s">
        <v>578</v>
      </c>
      <c r="C493" s="835" t="s">
        <v>605</v>
      </c>
      <c r="D493" s="863" t="s">
        <v>606</v>
      </c>
      <c r="E493" s="835" t="s">
        <v>2714</v>
      </c>
      <c r="F493" s="863" t="s">
        <v>2715</v>
      </c>
      <c r="G493" s="835" t="s">
        <v>2736</v>
      </c>
      <c r="H493" s="835" t="s">
        <v>2737</v>
      </c>
      <c r="I493" s="849">
        <v>325576.33124999999</v>
      </c>
      <c r="J493" s="849">
        <v>5</v>
      </c>
      <c r="K493" s="850">
        <v>1627881.65625</v>
      </c>
    </row>
    <row r="494" spans="1:11" ht="14.45" customHeight="1" x14ac:dyDescent="0.2">
      <c r="A494" s="831" t="s">
        <v>577</v>
      </c>
      <c r="B494" s="832" t="s">
        <v>578</v>
      </c>
      <c r="C494" s="835" t="s">
        <v>605</v>
      </c>
      <c r="D494" s="863" t="s">
        <v>606</v>
      </c>
      <c r="E494" s="835" t="s">
        <v>2714</v>
      </c>
      <c r="F494" s="863" t="s">
        <v>2715</v>
      </c>
      <c r="G494" s="835" t="s">
        <v>2738</v>
      </c>
      <c r="H494" s="835" t="s">
        <v>2739</v>
      </c>
      <c r="I494" s="849">
        <v>9.9999997764825821E-3</v>
      </c>
      <c r="J494" s="849">
        <v>2</v>
      </c>
      <c r="K494" s="850">
        <v>1.9999999552965164E-2</v>
      </c>
    </row>
    <row r="495" spans="1:11" ht="14.45" customHeight="1" x14ac:dyDescent="0.2">
      <c r="A495" s="831" t="s">
        <v>577</v>
      </c>
      <c r="B495" s="832" t="s">
        <v>578</v>
      </c>
      <c r="C495" s="835" t="s">
        <v>605</v>
      </c>
      <c r="D495" s="863" t="s">
        <v>606</v>
      </c>
      <c r="E495" s="835" t="s">
        <v>2740</v>
      </c>
      <c r="F495" s="863" t="s">
        <v>2741</v>
      </c>
      <c r="G495" s="835" t="s">
        <v>2742</v>
      </c>
      <c r="H495" s="835" t="s">
        <v>2743</v>
      </c>
      <c r="I495" s="849">
        <v>80025.942187499997</v>
      </c>
      <c r="J495" s="849">
        <v>9</v>
      </c>
      <c r="K495" s="850">
        <v>720233.46875</v>
      </c>
    </row>
    <row r="496" spans="1:11" ht="14.45" customHeight="1" x14ac:dyDescent="0.2">
      <c r="A496" s="831" t="s">
        <v>577</v>
      </c>
      <c r="B496" s="832" t="s">
        <v>578</v>
      </c>
      <c r="C496" s="835" t="s">
        <v>605</v>
      </c>
      <c r="D496" s="863" t="s">
        <v>606</v>
      </c>
      <c r="E496" s="835" t="s">
        <v>2740</v>
      </c>
      <c r="F496" s="863" t="s">
        <v>2741</v>
      </c>
      <c r="G496" s="835" t="s">
        <v>2744</v>
      </c>
      <c r="H496" s="835" t="s">
        <v>2745</v>
      </c>
      <c r="I496" s="849">
        <v>1.2100000381469727</v>
      </c>
      <c r="J496" s="849">
        <v>25</v>
      </c>
      <c r="K496" s="850">
        <v>30.250000953674316</v>
      </c>
    </row>
    <row r="497" spans="1:11" ht="14.45" customHeight="1" x14ac:dyDescent="0.2">
      <c r="A497" s="831" t="s">
        <v>577</v>
      </c>
      <c r="B497" s="832" t="s">
        <v>578</v>
      </c>
      <c r="C497" s="835" t="s">
        <v>605</v>
      </c>
      <c r="D497" s="863" t="s">
        <v>606</v>
      </c>
      <c r="E497" s="835" t="s">
        <v>2740</v>
      </c>
      <c r="F497" s="863" t="s">
        <v>2741</v>
      </c>
      <c r="G497" s="835" t="s">
        <v>2746</v>
      </c>
      <c r="H497" s="835" t="s">
        <v>2747</v>
      </c>
      <c r="I497" s="849">
        <v>24662.708593750001</v>
      </c>
      <c r="J497" s="849">
        <v>9</v>
      </c>
      <c r="K497" s="850">
        <v>221964.33984375</v>
      </c>
    </row>
    <row r="498" spans="1:11" ht="14.45" customHeight="1" x14ac:dyDescent="0.2">
      <c r="A498" s="831" t="s">
        <v>577</v>
      </c>
      <c r="B498" s="832" t="s">
        <v>578</v>
      </c>
      <c r="C498" s="835" t="s">
        <v>605</v>
      </c>
      <c r="D498" s="863" t="s">
        <v>606</v>
      </c>
      <c r="E498" s="835" t="s">
        <v>2740</v>
      </c>
      <c r="F498" s="863" t="s">
        <v>2741</v>
      </c>
      <c r="G498" s="835" t="s">
        <v>2748</v>
      </c>
      <c r="H498" s="835" t="s">
        <v>2749</v>
      </c>
      <c r="I498" s="849">
        <v>24662.7109375</v>
      </c>
      <c r="J498" s="849">
        <v>2</v>
      </c>
      <c r="K498" s="850">
        <v>49325.41015625</v>
      </c>
    </row>
    <row r="499" spans="1:11" ht="14.45" customHeight="1" x14ac:dyDescent="0.2">
      <c r="A499" s="831" t="s">
        <v>577</v>
      </c>
      <c r="B499" s="832" t="s">
        <v>578</v>
      </c>
      <c r="C499" s="835" t="s">
        <v>605</v>
      </c>
      <c r="D499" s="863" t="s">
        <v>606</v>
      </c>
      <c r="E499" s="835" t="s">
        <v>2740</v>
      </c>
      <c r="F499" s="863" t="s">
        <v>2741</v>
      </c>
      <c r="G499" s="835" t="s">
        <v>2750</v>
      </c>
      <c r="H499" s="835" t="s">
        <v>2751</v>
      </c>
      <c r="I499" s="849">
        <v>36124.74682291659</v>
      </c>
      <c r="J499" s="849">
        <v>6</v>
      </c>
      <c r="K499" s="850">
        <v>216748.48093749955</v>
      </c>
    </row>
    <row r="500" spans="1:11" ht="14.45" customHeight="1" x14ac:dyDescent="0.2">
      <c r="A500" s="831" t="s">
        <v>577</v>
      </c>
      <c r="B500" s="832" t="s">
        <v>578</v>
      </c>
      <c r="C500" s="835" t="s">
        <v>605</v>
      </c>
      <c r="D500" s="863" t="s">
        <v>606</v>
      </c>
      <c r="E500" s="835" t="s">
        <v>2740</v>
      </c>
      <c r="F500" s="863" t="s">
        <v>2741</v>
      </c>
      <c r="G500" s="835" t="s">
        <v>2752</v>
      </c>
      <c r="H500" s="835" t="s">
        <v>2753</v>
      </c>
      <c r="I500" s="849">
        <v>99690.418749999997</v>
      </c>
      <c r="J500" s="849">
        <v>5</v>
      </c>
      <c r="K500" s="850">
        <v>498452.09375</v>
      </c>
    </row>
    <row r="501" spans="1:11" ht="14.45" customHeight="1" x14ac:dyDescent="0.2">
      <c r="A501" s="831" t="s">
        <v>577</v>
      </c>
      <c r="B501" s="832" t="s">
        <v>578</v>
      </c>
      <c r="C501" s="835" t="s">
        <v>605</v>
      </c>
      <c r="D501" s="863" t="s">
        <v>606</v>
      </c>
      <c r="E501" s="835" t="s">
        <v>2740</v>
      </c>
      <c r="F501" s="863" t="s">
        <v>2741</v>
      </c>
      <c r="G501" s="835" t="s">
        <v>2754</v>
      </c>
      <c r="H501" s="835" t="s">
        <v>2755</v>
      </c>
      <c r="I501" s="849">
        <v>1.1499999761581421</v>
      </c>
      <c r="J501" s="849">
        <v>14</v>
      </c>
      <c r="K501" s="850">
        <v>16.100000143051147</v>
      </c>
    </row>
    <row r="502" spans="1:11" ht="14.45" customHeight="1" x14ac:dyDescent="0.2">
      <c r="A502" s="831" t="s">
        <v>577</v>
      </c>
      <c r="B502" s="832" t="s">
        <v>578</v>
      </c>
      <c r="C502" s="835" t="s">
        <v>605</v>
      </c>
      <c r="D502" s="863" t="s">
        <v>606</v>
      </c>
      <c r="E502" s="835" t="s">
        <v>2740</v>
      </c>
      <c r="F502" s="863" t="s">
        <v>2741</v>
      </c>
      <c r="G502" s="835" t="s">
        <v>2756</v>
      </c>
      <c r="H502" s="835" t="s">
        <v>2757</v>
      </c>
      <c r="I502" s="849">
        <v>645975.7884615385</v>
      </c>
      <c r="J502" s="849">
        <v>13</v>
      </c>
      <c r="K502" s="850">
        <v>8397685.25</v>
      </c>
    </row>
    <row r="503" spans="1:11" ht="14.45" customHeight="1" x14ac:dyDescent="0.2">
      <c r="A503" s="831" t="s">
        <v>577</v>
      </c>
      <c r="B503" s="832" t="s">
        <v>578</v>
      </c>
      <c r="C503" s="835" t="s">
        <v>605</v>
      </c>
      <c r="D503" s="863" t="s">
        <v>606</v>
      </c>
      <c r="E503" s="835" t="s">
        <v>2740</v>
      </c>
      <c r="F503" s="863" t="s">
        <v>2741</v>
      </c>
      <c r="G503" s="835" t="s">
        <v>2758</v>
      </c>
      <c r="H503" s="835" t="s">
        <v>2759</v>
      </c>
      <c r="I503" s="849">
        <v>702820.15625</v>
      </c>
      <c r="J503" s="849">
        <v>2</v>
      </c>
      <c r="K503" s="850">
        <v>1405640.3125</v>
      </c>
    </row>
    <row r="504" spans="1:11" ht="14.45" customHeight="1" x14ac:dyDescent="0.2">
      <c r="A504" s="831" t="s">
        <v>577</v>
      </c>
      <c r="B504" s="832" t="s">
        <v>578</v>
      </c>
      <c r="C504" s="835" t="s">
        <v>605</v>
      </c>
      <c r="D504" s="863" t="s">
        <v>606</v>
      </c>
      <c r="E504" s="835" t="s">
        <v>2740</v>
      </c>
      <c r="F504" s="863" t="s">
        <v>2741</v>
      </c>
      <c r="G504" s="835" t="s">
        <v>2760</v>
      </c>
      <c r="H504" s="835" t="s">
        <v>2761</v>
      </c>
      <c r="I504" s="849">
        <v>23512.3203125</v>
      </c>
      <c r="J504" s="849">
        <v>2</v>
      </c>
      <c r="K504" s="850">
        <v>47024.640625</v>
      </c>
    </row>
    <row r="505" spans="1:11" ht="14.45" customHeight="1" x14ac:dyDescent="0.2">
      <c r="A505" s="831" t="s">
        <v>577</v>
      </c>
      <c r="B505" s="832" t="s">
        <v>578</v>
      </c>
      <c r="C505" s="835" t="s">
        <v>605</v>
      </c>
      <c r="D505" s="863" t="s">
        <v>606</v>
      </c>
      <c r="E505" s="835" t="s">
        <v>2740</v>
      </c>
      <c r="F505" s="863" t="s">
        <v>2741</v>
      </c>
      <c r="G505" s="835" t="s">
        <v>2762</v>
      </c>
      <c r="H505" s="835" t="s">
        <v>2739</v>
      </c>
      <c r="I505" s="849">
        <v>9.9999997764825821E-3</v>
      </c>
      <c r="J505" s="849">
        <v>4</v>
      </c>
      <c r="K505" s="850">
        <v>3.9999999105930328E-2</v>
      </c>
    </row>
    <row r="506" spans="1:11" ht="14.45" customHeight="1" x14ac:dyDescent="0.2">
      <c r="A506" s="831" t="s">
        <v>577</v>
      </c>
      <c r="B506" s="832" t="s">
        <v>578</v>
      </c>
      <c r="C506" s="835" t="s">
        <v>605</v>
      </c>
      <c r="D506" s="863" t="s">
        <v>606</v>
      </c>
      <c r="E506" s="835" t="s">
        <v>2763</v>
      </c>
      <c r="F506" s="863" t="s">
        <v>2764</v>
      </c>
      <c r="G506" s="835" t="s">
        <v>2765</v>
      </c>
      <c r="H506" s="835" t="s">
        <v>2766</v>
      </c>
      <c r="I506" s="849">
        <v>3937.7800781249998</v>
      </c>
      <c r="J506" s="849">
        <v>8</v>
      </c>
      <c r="K506" s="850">
        <v>39377.780781250447</v>
      </c>
    </row>
    <row r="507" spans="1:11" ht="14.45" customHeight="1" x14ac:dyDescent="0.2">
      <c r="A507" s="831" t="s">
        <v>577</v>
      </c>
      <c r="B507" s="832" t="s">
        <v>578</v>
      </c>
      <c r="C507" s="835" t="s">
        <v>605</v>
      </c>
      <c r="D507" s="863" t="s">
        <v>606</v>
      </c>
      <c r="E507" s="835" t="s">
        <v>2763</v>
      </c>
      <c r="F507" s="863" t="s">
        <v>2764</v>
      </c>
      <c r="G507" s="835" t="s">
        <v>2767</v>
      </c>
      <c r="H507" s="835" t="s">
        <v>2768</v>
      </c>
      <c r="I507" s="849">
        <v>9138.2787449048919</v>
      </c>
      <c r="J507" s="849">
        <v>25</v>
      </c>
      <c r="K507" s="850">
        <v>228573.2216796875</v>
      </c>
    </row>
    <row r="508" spans="1:11" ht="14.45" customHeight="1" x14ac:dyDescent="0.2">
      <c r="A508" s="831" t="s">
        <v>577</v>
      </c>
      <c r="B508" s="832" t="s">
        <v>578</v>
      </c>
      <c r="C508" s="835" t="s">
        <v>605</v>
      </c>
      <c r="D508" s="863" t="s">
        <v>606</v>
      </c>
      <c r="E508" s="835" t="s">
        <v>2763</v>
      </c>
      <c r="F508" s="863" t="s">
        <v>2764</v>
      </c>
      <c r="G508" s="835" t="s">
        <v>2769</v>
      </c>
      <c r="H508" s="835" t="s">
        <v>2770</v>
      </c>
      <c r="I508" s="849">
        <v>9592.150390625</v>
      </c>
      <c r="J508" s="849">
        <v>6</v>
      </c>
      <c r="K508" s="850">
        <v>57552.90234375</v>
      </c>
    </row>
    <row r="509" spans="1:11" ht="14.45" customHeight="1" x14ac:dyDescent="0.2">
      <c r="A509" s="831" t="s">
        <v>577</v>
      </c>
      <c r="B509" s="832" t="s">
        <v>578</v>
      </c>
      <c r="C509" s="835" t="s">
        <v>605</v>
      </c>
      <c r="D509" s="863" t="s">
        <v>606</v>
      </c>
      <c r="E509" s="835" t="s">
        <v>2763</v>
      </c>
      <c r="F509" s="863" t="s">
        <v>2764</v>
      </c>
      <c r="G509" s="835" t="s">
        <v>2771</v>
      </c>
      <c r="H509" s="835" t="s">
        <v>2772</v>
      </c>
      <c r="I509" s="849">
        <v>13317</v>
      </c>
      <c r="J509" s="849">
        <v>6</v>
      </c>
      <c r="K509" s="850">
        <v>79902</v>
      </c>
    </row>
    <row r="510" spans="1:11" ht="14.45" customHeight="1" x14ac:dyDescent="0.2">
      <c r="A510" s="831" t="s">
        <v>577</v>
      </c>
      <c r="B510" s="832" t="s">
        <v>578</v>
      </c>
      <c r="C510" s="835" t="s">
        <v>605</v>
      </c>
      <c r="D510" s="863" t="s">
        <v>606</v>
      </c>
      <c r="E510" s="835" t="s">
        <v>2763</v>
      </c>
      <c r="F510" s="863" t="s">
        <v>2764</v>
      </c>
      <c r="G510" s="835" t="s">
        <v>2773</v>
      </c>
      <c r="H510" s="835" t="s">
        <v>2774</v>
      </c>
      <c r="I510" s="849">
        <v>2985</v>
      </c>
      <c r="J510" s="849">
        <v>1</v>
      </c>
      <c r="K510" s="850">
        <v>2985</v>
      </c>
    </row>
    <row r="511" spans="1:11" ht="14.45" customHeight="1" x14ac:dyDescent="0.2">
      <c r="A511" s="831" t="s">
        <v>577</v>
      </c>
      <c r="B511" s="832" t="s">
        <v>578</v>
      </c>
      <c r="C511" s="835" t="s">
        <v>605</v>
      </c>
      <c r="D511" s="863" t="s">
        <v>606</v>
      </c>
      <c r="E511" s="835" t="s">
        <v>2763</v>
      </c>
      <c r="F511" s="863" t="s">
        <v>2764</v>
      </c>
      <c r="G511" s="835" t="s">
        <v>2775</v>
      </c>
      <c r="H511" s="835" t="s">
        <v>2776</v>
      </c>
      <c r="I511" s="849">
        <v>11974.75</v>
      </c>
      <c r="J511" s="849">
        <v>3</v>
      </c>
      <c r="K511" s="850">
        <v>35924.25</v>
      </c>
    </row>
    <row r="512" spans="1:11" ht="14.45" customHeight="1" x14ac:dyDescent="0.2">
      <c r="A512" s="831" t="s">
        <v>577</v>
      </c>
      <c r="B512" s="832" t="s">
        <v>578</v>
      </c>
      <c r="C512" s="835" t="s">
        <v>605</v>
      </c>
      <c r="D512" s="863" t="s">
        <v>606</v>
      </c>
      <c r="E512" s="835" t="s">
        <v>2763</v>
      </c>
      <c r="F512" s="863" t="s">
        <v>2764</v>
      </c>
      <c r="G512" s="835" t="s">
        <v>2777</v>
      </c>
      <c r="H512" s="835" t="s">
        <v>2778</v>
      </c>
      <c r="I512" s="849">
        <v>6299.9833984375</v>
      </c>
      <c r="J512" s="849">
        <v>6</v>
      </c>
      <c r="K512" s="850">
        <v>37799.900390625</v>
      </c>
    </row>
    <row r="513" spans="1:11" ht="14.45" customHeight="1" x14ac:dyDescent="0.2">
      <c r="A513" s="831" t="s">
        <v>577</v>
      </c>
      <c r="B513" s="832" t="s">
        <v>578</v>
      </c>
      <c r="C513" s="835" t="s">
        <v>605</v>
      </c>
      <c r="D513" s="863" t="s">
        <v>606</v>
      </c>
      <c r="E513" s="835" t="s">
        <v>2763</v>
      </c>
      <c r="F513" s="863" t="s">
        <v>2764</v>
      </c>
      <c r="G513" s="835" t="s">
        <v>2779</v>
      </c>
      <c r="H513" s="835" t="s">
        <v>2780</v>
      </c>
      <c r="I513" s="849">
        <v>6593.33984375</v>
      </c>
      <c r="J513" s="849">
        <v>4</v>
      </c>
      <c r="K513" s="850">
        <v>26373.359375</v>
      </c>
    </row>
    <row r="514" spans="1:11" ht="14.45" customHeight="1" x14ac:dyDescent="0.2">
      <c r="A514" s="831" t="s">
        <v>577</v>
      </c>
      <c r="B514" s="832" t="s">
        <v>578</v>
      </c>
      <c r="C514" s="835" t="s">
        <v>605</v>
      </c>
      <c r="D514" s="863" t="s">
        <v>606</v>
      </c>
      <c r="E514" s="835" t="s">
        <v>2763</v>
      </c>
      <c r="F514" s="863" t="s">
        <v>2764</v>
      </c>
      <c r="G514" s="835" t="s">
        <v>2781</v>
      </c>
      <c r="H514" s="835" t="s">
        <v>2782</v>
      </c>
      <c r="I514" s="849">
        <v>1978.9466145833333</v>
      </c>
      <c r="J514" s="849">
        <v>8</v>
      </c>
      <c r="K514" s="850">
        <v>15831.5498046875</v>
      </c>
    </row>
    <row r="515" spans="1:11" ht="14.45" customHeight="1" x14ac:dyDescent="0.2">
      <c r="A515" s="831" t="s">
        <v>577</v>
      </c>
      <c r="B515" s="832" t="s">
        <v>578</v>
      </c>
      <c r="C515" s="835" t="s">
        <v>605</v>
      </c>
      <c r="D515" s="863" t="s">
        <v>606</v>
      </c>
      <c r="E515" s="835" t="s">
        <v>2763</v>
      </c>
      <c r="F515" s="863" t="s">
        <v>2764</v>
      </c>
      <c r="G515" s="835" t="s">
        <v>2783</v>
      </c>
      <c r="H515" s="835" t="s">
        <v>2784</v>
      </c>
      <c r="I515" s="849">
        <v>6593.35498046875</v>
      </c>
      <c r="J515" s="849">
        <v>5</v>
      </c>
      <c r="K515" s="850">
        <v>32966.77001953125</v>
      </c>
    </row>
    <row r="516" spans="1:11" ht="14.45" customHeight="1" x14ac:dyDescent="0.2">
      <c r="A516" s="831" t="s">
        <v>577</v>
      </c>
      <c r="B516" s="832" t="s">
        <v>578</v>
      </c>
      <c r="C516" s="835" t="s">
        <v>605</v>
      </c>
      <c r="D516" s="863" t="s">
        <v>606</v>
      </c>
      <c r="E516" s="835" t="s">
        <v>2763</v>
      </c>
      <c r="F516" s="863" t="s">
        <v>2764</v>
      </c>
      <c r="G516" s="835" t="s">
        <v>2785</v>
      </c>
      <c r="H516" s="835" t="s">
        <v>2786</v>
      </c>
      <c r="I516" s="849">
        <v>4227.330078125</v>
      </c>
      <c r="J516" s="849">
        <v>9</v>
      </c>
      <c r="K516" s="850">
        <v>38045.98046875</v>
      </c>
    </row>
    <row r="517" spans="1:11" ht="14.45" customHeight="1" x14ac:dyDescent="0.2">
      <c r="A517" s="831" t="s">
        <v>577</v>
      </c>
      <c r="B517" s="832" t="s">
        <v>578</v>
      </c>
      <c r="C517" s="835" t="s">
        <v>605</v>
      </c>
      <c r="D517" s="863" t="s">
        <v>606</v>
      </c>
      <c r="E517" s="835" t="s">
        <v>2763</v>
      </c>
      <c r="F517" s="863" t="s">
        <v>2764</v>
      </c>
      <c r="G517" s="835" t="s">
        <v>2787</v>
      </c>
      <c r="H517" s="835" t="s">
        <v>2788</v>
      </c>
      <c r="I517" s="849">
        <v>2036.9837951660156</v>
      </c>
      <c r="J517" s="849">
        <v>25</v>
      </c>
      <c r="K517" s="850">
        <v>53138.700917968526</v>
      </c>
    </row>
    <row r="518" spans="1:11" ht="14.45" customHeight="1" x14ac:dyDescent="0.2">
      <c r="A518" s="831" t="s">
        <v>577</v>
      </c>
      <c r="B518" s="832" t="s">
        <v>578</v>
      </c>
      <c r="C518" s="835" t="s">
        <v>605</v>
      </c>
      <c r="D518" s="863" t="s">
        <v>606</v>
      </c>
      <c r="E518" s="835" t="s">
        <v>2763</v>
      </c>
      <c r="F518" s="863" t="s">
        <v>2764</v>
      </c>
      <c r="G518" s="835" t="s">
        <v>2789</v>
      </c>
      <c r="H518" s="835" t="s">
        <v>2790</v>
      </c>
      <c r="I518" s="849">
        <v>10478.009765625</v>
      </c>
      <c r="J518" s="849">
        <v>2</v>
      </c>
      <c r="K518" s="850">
        <v>20956.01953125</v>
      </c>
    </row>
    <row r="519" spans="1:11" ht="14.45" customHeight="1" x14ac:dyDescent="0.2">
      <c r="A519" s="831" t="s">
        <v>577</v>
      </c>
      <c r="B519" s="832" t="s">
        <v>578</v>
      </c>
      <c r="C519" s="835" t="s">
        <v>605</v>
      </c>
      <c r="D519" s="863" t="s">
        <v>606</v>
      </c>
      <c r="E519" s="835" t="s">
        <v>2763</v>
      </c>
      <c r="F519" s="863" t="s">
        <v>2764</v>
      </c>
      <c r="G519" s="835" t="s">
        <v>2791</v>
      </c>
      <c r="H519" s="835" t="s">
        <v>2792</v>
      </c>
      <c r="I519" s="849">
        <v>5886.1298828125</v>
      </c>
      <c r="J519" s="849">
        <v>3</v>
      </c>
      <c r="K519" s="850">
        <v>17658.3896484375</v>
      </c>
    </row>
    <row r="520" spans="1:11" ht="14.45" customHeight="1" x14ac:dyDescent="0.2">
      <c r="A520" s="831" t="s">
        <v>577</v>
      </c>
      <c r="B520" s="832" t="s">
        <v>578</v>
      </c>
      <c r="C520" s="835" t="s">
        <v>605</v>
      </c>
      <c r="D520" s="863" t="s">
        <v>606</v>
      </c>
      <c r="E520" s="835" t="s">
        <v>2763</v>
      </c>
      <c r="F520" s="863" t="s">
        <v>2764</v>
      </c>
      <c r="G520" s="835" t="s">
        <v>2793</v>
      </c>
      <c r="H520" s="835" t="s">
        <v>2794</v>
      </c>
      <c r="I520" s="849">
        <v>7323.1298828125</v>
      </c>
      <c r="J520" s="849">
        <v>1</v>
      </c>
      <c r="K520" s="850">
        <v>7323.1298828125</v>
      </c>
    </row>
    <row r="521" spans="1:11" ht="14.45" customHeight="1" x14ac:dyDescent="0.2">
      <c r="A521" s="831" t="s">
        <v>577</v>
      </c>
      <c r="B521" s="832" t="s">
        <v>578</v>
      </c>
      <c r="C521" s="835" t="s">
        <v>605</v>
      </c>
      <c r="D521" s="863" t="s">
        <v>606</v>
      </c>
      <c r="E521" s="835" t="s">
        <v>2763</v>
      </c>
      <c r="F521" s="863" t="s">
        <v>2764</v>
      </c>
      <c r="G521" s="835" t="s">
        <v>2795</v>
      </c>
      <c r="H521" s="835" t="s">
        <v>2796</v>
      </c>
      <c r="I521" s="849">
        <v>61920</v>
      </c>
      <c r="J521" s="849">
        <v>3</v>
      </c>
      <c r="K521" s="850">
        <v>185760</v>
      </c>
    </row>
    <row r="522" spans="1:11" ht="14.45" customHeight="1" x14ac:dyDescent="0.2">
      <c r="A522" s="831" t="s">
        <v>577</v>
      </c>
      <c r="B522" s="832" t="s">
        <v>578</v>
      </c>
      <c r="C522" s="835" t="s">
        <v>605</v>
      </c>
      <c r="D522" s="863" t="s">
        <v>606</v>
      </c>
      <c r="E522" s="835" t="s">
        <v>2763</v>
      </c>
      <c r="F522" s="863" t="s">
        <v>2764</v>
      </c>
      <c r="G522" s="835" t="s">
        <v>2797</v>
      </c>
      <c r="H522" s="835" t="s">
        <v>2798</v>
      </c>
      <c r="I522" s="849">
        <v>55245</v>
      </c>
      <c r="J522" s="849">
        <v>3</v>
      </c>
      <c r="K522" s="850">
        <v>165735</v>
      </c>
    </row>
    <row r="523" spans="1:11" ht="14.45" customHeight="1" x14ac:dyDescent="0.2">
      <c r="A523" s="831" t="s">
        <v>577</v>
      </c>
      <c r="B523" s="832" t="s">
        <v>578</v>
      </c>
      <c r="C523" s="835" t="s">
        <v>605</v>
      </c>
      <c r="D523" s="863" t="s">
        <v>606</v>
      </c>
      <c r="E523" s="835" t="s">
        <v>2763</v>
      </c>
      <c r="F523" s="863" t="s">
        <v>2764</v>
      </c>
      <c r="G523" s="835" t="s">
        <v>2799</v>
      </c>
      <c r="H523" s="835" t="s">
        <v>2800</v>
      </c>
      <c r="I523" s="849">
        <v>62658</v>
      </c>
      <c r="J523" s="849">
        <v>3</v>
      </c>
      <c r="K523" s="850">
        <v>187974</v>
      </c>
    </row>
    <row r="524" spans="1:11" ht="14.45" customHeight="1" x14ac:dyDescent="0.2">
      <c r="A524" s="831" t="s">
        <v>577</v>
      </c>
      <c r="B524" s="832" t="s">
        <v>578</v>
      </c>
      <c r="C524" s="835" t="s">
        <v>605</v>
      </c>
      <c r="D524" s="863" t="s">
        <v>606</v>
      </c>
      <c r="E524" s="835" t="s">
        <v>2763</v>
      </c>
      <c r="F524" s="863" t="s">
        <v>2764</v>
      </c>
      <c r="G524" s="835" t="s">
        <v>2801</v>
      </c>
      <c r="H524" s="835" t="s">
        <v>2802</v>
      </c>
      <c r="I524" s="849">
        <v>64.800003051757813</v>
      </c>
      <c r="J524" s="849">
        <v>576</v>
      </c>
      <c r="K524" s="850">
        <v>37326.240234375</v>
      </c>
    </row>
    <row r="525" spans="1:11" ht="14.45" customHeight="1" x14ac:dyDescent="0.2">
      <c r="A525" s="831" t="s">
        <v>577</v>
      </c>
      <c r="B525" s="832" t="s">
        <v>578</v>
      </c>
      <c r="C525" s="835" t="s">
        <v>605</v>
      </c>
      <c r="D525" s="863" t="s">
        <v>606</v>
      </c>
      <c r="E525" s="835" t="s">
        <v>2763</v>
      </c>
      <c r="F525" s="863" t="s">
        <v>2764</v>
      </c>
      <c r="G525" s="835" t="s">
        <v>2803</v>
      </c>
      <c r="H525" s="835" t="s">
        <v>2804</v>
      </c>
      <c r="I525" s="849">
        <v>9100</v>
      </c>
      <c r="J525" s="849">
        <v>1</v>
      </c>
      <c r="K525" s="850">
        <v>9100</v>
      </c>
    </row>
    <row r="526" spans="1:11" ht="14.45" customHeight="1" x14ac:dyDescent="0.2">
      <c r="A526" s="831" t="s">
        <v>577</v>
      </c>
      <c r="B526" s="832" t="s">
        <v>578</v>
      </c>
      <c r="C526" s="835" t="s">
        <v>605</v>
      </c>
      <c r="D526" s="863" t="s">
        <v>606</v>
      </c>
      <c r="E526" s="835" t="s">
        <v>2003</v>
      </c>
      <c r="F526" s="863" t="s">
        <v>2004</v>
      </c>
      <c r="G526" s="835" t="s">
        <v>2805</v>
      </c>
      <c r="H526" s="835" t="s">
        <v>2806</v>
      </c>
      <c r="I526" s="849">
        <v>29.194999694824219</v>
      </c>
      <c r="J526" s="849">
        <v>960</v>
      </c>
      <c r="K526" s="850">
        <v>28025.48095703125</v>
      </c>
    </row>
    <row r="527" spans="1:11" ht="14.45" customHeight="1" x14ac:dyDescent="0.2">
      <c r="A527" s="831" t="s">
        <v>577</v>
      </c>
      <c r="B527" s="832" t="s">
        <v>578</v>
      </c>
      <c r="C527" s="835" t="s">
        <v>605</v>
      </c>
      <c r="D527" s="863" t="s">
        <v>606</v>
      </c>
      <c r="E527" s="835" t="s">
        <v>2003</v>
      </c>
      <c r="F527" s="863" t="s">
        <v>2004</v>
      </c>
      <c r="G527" s="835" t="s">
        <v>2807</v>
      </c>
      <c r="H527" s="835" t="s">
        <v>2808</v>
      </c>
      <c r="I527" s="849">
        <v>54.860000610351563</v>
      </c>
      <c r="J527" s="849">
        <v>60</v>
      </c>
      <c r="K527" s="850">
        <v>3291.599853515625</v>
      </c>
    </row>
    <row r="528" spans="1:11" ht="14.45" customHeight="1" x14ac:dyDescent="0.2">
      <c r="A528" s="831" t="s">
        <v>577</v>
      </c>
      <c r="B528" s="832" t="s">
        <v>578</v>
      </c>
      <c r="C528" s="835" t="s">
        <v>605</v>
      </c>
      <c r="D528" s="863" t="s">
        <v>606</v>
      </c>
      <c r="E528" s="835" t="s">
        <v>2003</v>
      </c>
      <c r="F528" s="863" t="s">
        <v>2004</v>
      </c>
      <c r="G528" s="835" t="s">
        <v>2809</v>
      </c>
      <c r="H528" s="835" t="s">
        <v>2810</v>
      </c>
      <c r="I528" s="849">
        <v>2.6500000953674316</v>
      </c>
      <c r="J528" s="849">
        <v>24000</v>
      </c>
      <c r="K528" s="850">
        <v>63656.642333984375</v>
      </c>
    </row>
    <row r="529" spans="1:11" ht="14.45" customHeight="1" x14ac:dyDescent="0.2">
      <c r="A529" s="831" t="s">
        <v>577</v>
      </c>
      <c r="B529" s="832" t="s">
        <v>578</v>
      </c>
      <c r="C529" s="835" t="s">
        <v>605</v>
      </c>
      <c r="D529" s="863" t="s">
        <v>606</v>
      </c>
      <c r="E529" s="835" t="s">
        <v>2003</v>
      </c>
      <c r="F529" s="863" t="s">
        <v>2004</v>
      </c>
      <c r="G529" s="835" t="s">
        <v>2811</v>
      </c>
      <c r="H529" s="835" t="s">
        <v>2812</v>
      </c>
      <c r="I529" s="849">
        <v>4</v>
      </c>
      <c r="J529" s="849">
        <v>6000</v>
      </c>
      <c r="K529" s="850">
        <v>24010</v>
      </c>
    </row>
    <row r="530" spans="1:11" ht="14.45" customHeight="1" x14ac:dyDescent="0.2">
      <c r="A530" s="831" t="s">
        <v>577</v>
      </c>
      <c r="B530" s="832" t="s">
        <v>578</v>
      </c>
      <c r="C530" s="835" t="s">
        <v>605</v>
      </c>
      <c r="D530" s="863" t="s">
        <v>606</v>
      </c>
      <c r="E530" s="835" t="s">
        <v>2003</v>
      </c>
      <c r="F530" s="863" t="s">
        <v>2004</v>
      </c>
      <c r="G530" s="835" t="s">
        <v>2813</v>
      </c>
      <c r="H530" s="835" t="s">
        <v>2814</v>
      </c>
      <c r="I530" s="849">
        <v>0.43375000357627869</v>
      </c>
      <c r="J530" s="849">
        <v>52000</v>
      </c>
      <c r="K530" s="850">
        <v>22406.469970703125</v>
      </c>
    </row>
    <row r="531" spans="1:11" ht="14.45" customHeight="1" x14ac:dyDescent="0.2">
      <c r="A531" s="831" t="s">
        <v>577</v>
      </c>
      <c r="B531" s="832" t="s">
        <v>578</v>
      </c>
      <c r="C531" s="835" t="s">
        <v>605</v>
      </c>
      <c r="D531" s="863" t="s">
        <v>606</v>
      </c>
      <c r="E531" s="835" t="s">
        <v>2003</v>
      </c>
      <c r="F531" s="863" t="s">
        <v>2004</v>
      </c>
      <c r="G531" s="835" t="s">
        <v>2815</v>
      </c>
      <c r="H531" s="835" t="s">
        <v>2816</v>
      </c>
      <c r="I531" s="849">
        <v>63.420000076293945</v>
      </c>
      <c r="J531" s="849">
        <v>60</v>
      </c>
      <c r="K531" s="850">
        <v>3805.1799926757813</v>
      </c>
    </row>
    <row r="532" spans="1:11" ht="14.45" customHeight="1" x14ac:dyDescent="0.2">
      <c r="A532" s="831" t="s">
        <v>577</v>
      </c>
      <c r="B532" s="832" t="s">
        <v>578</v>
      </c>
      <c r="C532" s="835" t="s">
        <v>605</v>
      </c>
      <c r="D532" s="863" t="s">
        <v>606</v>
      </c>
      <c r="E532" s="835" t="s">
        <v>2003</v>
      </c>
      <c r="F532" s="863" t="s">
        <v>2004</v>
      </c>
      <c r="G532" s="835" t="s">
        <v>2817</v>
      </c>
      <c r="H532" s="835" t="s">
        <v>2818</v>
      </c>
      <c r="I532" s="849">
        <v>3835.02001953125</v>
      </c>
      <c r="J532" s="849">
        <v>57</v>
      </c>
      <c r="K532" s="850">
        <v>218596.1357421875</v>
      </c>
    </row>
    <row r="533" spans="1:11" ht="14.45" customHeight="1" x14ac:dyDescent="0.2">
      <c r="A533" s="831" t="s">
        <v>577</v>
      </c>
      <c r="B533" s="832" t="s">
        <v>578</v>
      </c>
      <c r="C533" s="835" t="s">
        <v>605</v>
      </c>
      <c r="D533" s="863" t="s">
        <v>606</v>
      </c>
      <c r="E533" s="835" t="s">
        <v>2003</v>
      </c>
      <c r="F533" s="863" t="s">
        <v>2004</v>
      </c>
      <c r="G533" s="835" t="s">
        <v>2819</v>
      </c>
      <c r="H533" s="835" t="s">
        <v>2820</v>
      </c>
      <c r="I533" s="849">
        <v>6087.41015625</v>
      </c>
      <c r="J533" s="849">
        <v>3</v>
      </c>
      <c r="K533" s="850">
        <v>18262.23046875</v>
      </c>
    </row>
    <row r="534" spans="1:11" ht="14.45" customHeight="1" x14ac:dyDescent="0.2">
      <c r="A534" s="831" t="s">
        <v>577</v>
      </c>
      <c r="B534" s="832" t="s">
        <v>578</v>
      </c>
      <c r="C534" s="835" t="s">
        <v>605</v>
      </c>
      <c r="D534" s="863" t="s">
        <v>606</v>
      </c>
      <c r="E534" s="835" t="s">
        <v>2003</v>
      </c>
      <c r="F534" s="863" t="s">
        <v>2004</v>
      </c>
      <c r="G534" s="835" t="s">
        <v>2821</v>
      </c>
      <c r="H534" s="835" t="s">
        <v>2822</v>
      </c>
      <c r="I534" s="849">
        <v>1076.2883707682292</v>
      </c>
      <c r="J534" s="849">
        <v>30</v>
      </c>
      <c r="K534" s="850">
        <v>32288.53076171875</v>
      </c>
    </row>
    <row r="535" spans="1:11" ht="14.45" customHeight="1" x14ac:dyDescent="0.2">
      <c r="A535" s="831" t="s">
        <v>577</v>
      </c>
      <c r="B535" s="832" t="s">
        <v>578</v>
      </c>
      <c r="C535" s="835" t="s">
        <v>605</v>
      </c>
      <c r="D535" s="863" t="s">
        <v>606</v>
      </c>
      <c r="E535" s="835" t="s">
        <v>2003</v>
      </c>
      <c r="F535" s="863" t="s">
        <v>2004</v>
      </c>
      <c r="G535" s="835" t="s">
        <v>2823</v>
      </c>
      <c r="H535" s="835" t="s">
        <v>2824</v>
      </c>
      <c r="I535" s="849">
        <v>352.27999877929688</v>
      </c>
      <c r="J535" s="849">
        <v>300</v>
      </c>
      <c r="K535" s="850">
        <v>105685</v>
      </c>
    </row>
    <row r="536" spans="1:11" ht="14.45" customHeight="1" x14ac:dyDescent="0.2">
      <c r="A536" s="831" t="s">
        <v>577</v>
      </c>
      <c r="B536" s="832" t="s">
        <v>578</v>
      </c>
      <c r="C536" s="835" t="s">
        <v>605</v>
      </c>
      <c r="D536" s="863" t="s">
        <v>606</v>
      </c>
      <c r="E536" s="835" t="s">
        <v>2003</v>
      </c>
      <c r="F536" s="863" t="s">
        <v>2004</v>
      </c>
      <c r="G536" s="835" t="s">
        <v>2825</v>
      </c>
      <c r="H536" s="835" t="s">
        <v>2826</v>
      </c>
      <c r="I536" s="849">
        <v>118.22000122070313</v>
      </c>
      <c r="J536" s="849">
        <v>5</v>
      </c>
      <c r="K536" s="850">
        <v>591.0999755859375</v>
      </c>
    </row>
    <row r="537" spans="1:11" ht="14.45" customHeight="1" x14ac:dyDescent="0.2">
      <c r="A537" s="831" t="s">
        <v>577</v>
      </c>
      <c r="B537" s="832" t="s">
        <v>578</v>
      </c>
      <c r="C537" s="835" t="s">
        <v>605</v>
      </c>
      <c r="D537" s="863" t="s">
        <v>606</v>
      </c>
      <c r="E537" s="835" t="s">
        <v>2003</v>
      </c>
      <c r="F537" s="863" t="s">
        <v>2004</v>
      </c>
      <c r="G537" s="835" t="s">
        <v>2827</v>
      </c>
      <c r="H537" s="835" t="s">
        <v>2828</v>
      </c>
      <c r="I537" s="849">
        <v>18.399999618530273</v>
      </c>
      <c r="J537" s="849">
        <v>200</v>
      </c>
      <c r="K537" s="850">
        <v>3680</v>
      </c>
    </row>
    <row r="538" spans="1:11" ht="14.45" customHeight="1" x14ac:dyDescent="0.2">
      <c r="A538" s="831" t="s">
        <v>577</v>
      </c>
      <c r="B538" s="832" t="s">
        <v>578</v>
      </c>
      <c r="C538" s="835" t="s">
        <v>605</v>
      </c>
      <c r="D538" s="863" t="s">
        <v>606</v>
      </c>
      <c r="E538" s="835" t="s">
        <v>2003</v>
      </c>
      <c r="F538" s="863" t="s">
        <v>2004</v>
      </c>
      <c r="G538" s="835" t="s">
        <v>2176</v>
      </c>
      <c r="H538" s="835" t="s">
        <v>2177</v>
      </c>
      <c r="I538" s="849">
        <v>30.170000076293945</v>
      </c>
      <c r="J538" s="849">
        <v>25</v>
      </c>
      <c r="K538" s="850">
        <v>754.25</v>
      </c>
    </row>
    <row r="539" spans="1:11" ht="14.45" customHeight="1" x14ac:dyDescent="0.2">
      <c r="A539" s="831" t="s">
        <v>577</v>
      </c>
      <c r="B539" s="832" t="s">
        <v>578</v>
      </c>
      <c r="C539" s="835" t="s">
        <v>605</v>
      </c>
      <c r="D539" s="863" t="s">
        <v>606</v>
      </c>
      <c r="E539" s="835" t="s">
        <v>2003</v>
      </c>
      <c r="F539" s="863" t="s">
        <v>2004</v>
      </c>
      <c r="G539" s="835" t="s">
        <v>2182</v>
      </c>
      <c r="H539" s="835" t="s">
        <v>2183</v>
      </c>
      <c r="I539" s="849">
        <v>0.85000002384185791</v>
      </c>
      <c r="J539" s="849">
        <v>400</v>
      </c>
      <c r="K539" s="850">
        <v>340</v>
      </c>
    </row>
    <row r="540" spans="1:11" ht="14.45" customHeight="1" x14ac:dyDescent="0.2">
      <c r="A540" s="831" t="s">
        <v>577</v>
      </c>
      <c r="B540" s="832" t="s">
        <v>578</v>
      </c>
      <c r="C540" s="835" t="s">
        <v>605</v>
      </c>
      <c r="D540" s="863" t="s">
        <v>606</v>
      </c>
      <c r="E540" s="835" t="s">
        <v>2003</v>
      </c>
      <c r="F540" s="863" t="s">
        <v>2004</v>
      </c>
      <c r="G540" s="835" t="s">
        <v>2021</v>
      </c>
      <c r="H540" s="835" t="s">
        <v>2022</v>
      </c>
      <c r="I540" s="849">
        <v>2.059999942779541</v>
      </c>
      <c r="J540" s="849">
        <v>400</v>
      </c>
      <c r="K540" s="850">
        <v>824</v>
      </c>
    </row>
    <row r="541" spans="1:11" ht="14.45" customHeight="1" x14ac:dyDescent="0.2">
      <c r="A541" s="831" t="s">
        <v>577</v>
      </c>
      <c r="B541" s="832" t="s">
        <v>578</v>
      </c>
      <c r="C541" s="835" t="s">
        <v>605</v>
      </c>
      <c r="D541" s="863" t="s">
        <v>606</v>
      </c>
      <c r="E541" s="835" t="s">
        <v>2003</v>
      </c>
      <c r="F541" s="863" t="s">
        <v>2004</v>
      </c>
      <c r="G541" s="835" t="s">
        <v>2025</v>
      </c>
      <c r="H541" s="835" t="s">
        <v>2026</v>
      </c>
      <c r="I541" s="849">
        <v>8.119999885559082</v>
      </c>
      <c r="J541" s="849">
        <v>120</v>
      </c>
      <c r="K541" s="850">
        <v>974.39996337890625</v>
      </c>
    </row>
    <row r="542" spans="1:11" ht="14.45" customHeight="1" x14ac:dyDescent="0.2">
      <c r="A542" s="831" t="s">
        <v>577</v>
      </c>
      <c r="B542" s="832" t="s">
        <v>578</v>
      </c>
      <c r="C542" s="835" t="s">
        <v>605</v>
      </c>
      <c r="D542" s="863" t="s">
        <v>606</v>
      </c>
      <c r="E542" s="835" t="s">
        <v>2003</v>
      </c>
      <c r="F542" s="863" t="s">
        <v>2004</v>
      </c>
      <c r="G542" s="835" t="s">
        <v>2829</v>
      </c>
      <c r="H542" s="835" t="s">
        <v>2830</v>
      </c>
      <c r="I542" s="849">
        <v>61.211666107177734</v>
      </c>
      <c r="J542" s="849">
        <v>14</v>
      </c>
      <c r="K542" s="850">
        <v>856.95999145507813</v>
      </c>
    </row>
    <row r="543" spans="1:11" ht="14.45" customHeight="1" x14ac:dyDescent="0.2">
      <c r="A543" s="831" t="s">
        <v>577</v>
      </c>
      <c r="B543" s="832" t="s">
        <v>578</v>
      </c>
      <c r="C543" s="835" t="s">
        <v>605</v>
      </c>
      <c r="D543" s="863" t="s">
        <v>606</v>
      </c>
      <c r="E543" s="835" t="s">
        <v>2003</v>
      </c>
      <c r="F543" s="863" t="s">
        <v>2004</v>
      </c>
      <c r="G543" s="835" t="s">
        <v>2831</v>
      </c>
      <c r="H543" s="835" t="s">
        <v>2832</v>
      </c>
      <c r="I543" s="849">
        <v>98.373334248860672</v>
      </c>
      <c r="J543" s="849">
        <v>120</v>
      </c>
      <c r="K543" s="850">
        <v>11804.800048828125</v>
      </c>
    </row>
    <row r="544" spans="1:11" ht="14.45" customHeight="1" x14ac:dyDescent="0.2">
      <c r="A544" s="831" t="s">
        <v>577</v>
      </c>
      <c r="B544" s="832" t="s">
        <v>578</v>
      </c>
      <c r="C544" s="835" t="s">
        <v>605</v>
      </c>
      <c r="D544" s="863" t="s">
        <v>606</v>
      </c>
      <c r="E544" s="835" t="s">
        <v>2003</v>
      </c>
      <c r="F544" s="863" t="s">
        <v>2004</v>
      </c>
      <c r="G544" s="835" t="s">
        <v>2833</v>
      </c>
      <c r="H544" s="835" t="s">
        <v>2834</v>
      </c>
      <c r="I544" s="849">
        <v>3.9666666984558105</v>
      </c>
      <c r="J544" s="849">
        <v>740</v>
      </c>
      <c r="K544" s="850">
        <v>2935.2000122070313</v>
      </c>
    </row>
    <row r="545" spans="1:11" ht="14.45" customHeight="1" x14ac:dyDescent="0.2">
      <c r="A545" s="831" t="s">
        <v>577</v>
      </c>
      <c r="B545" s="832" t="s">
        <v>578</v>
      </c>
      <c r="C545" s="835" t="s">
        <v>605</v>
      </c>
      <c r="D545" s="863" t="s">
        <v>606</v>
      </c>
      <c r="E545" s="835" t="s">
        <v>2003</v>
      </c>
      <c r="F545" s="863" t="s">
        <v>2004</v>
      </c>
      <c r="G545" s="835" t="s">
        <v>2835</v>
      </c>
      <c r="H545" s="835" t="s">
        <v>2836</v>
      </c>
      <c r="I545" s="849">
        <v>5.1399998664855957</v>
      </c>
      <c r="J545" s="849">
        <v>130</v>
      </c>
      <c r="K545" s="850">
        <v>668.20001220703125</v>
      </c>
    </row>
    <row r="546" spans="1:11" ht="14.45" customHeight="1" x14ac:dyDescent="0.2">
      <c r="A546" s="831" t="s">
        <v>577</v>
      </c>
      <c r="B546" s="832" t="s">
        <v>578</v>
      </c>
      <c r="C546" s="835" t="s">
        <v>605</v>
      </c>
      <c r="D546" s="863" t="s">
        <v>606</v>
      </c>
      <c r="E546" s="835" t="s">
        <v>2003</v>
      </c>
      <c r="F546" s="863" t="s">
        <v>2004</v>
      </c>
      <c r="G546" s="835" t="s">
        <v>2035</v>
      </c>
      <c r="H546" s="835" t="s">
        <v>2036</v>
      </c>
      <c r="I546" s="849">
        <v>105.45833206176758</v>
      </c>
      <c r="J546" s="849">
        <v>14</v>
      </c>
      <c r="K546" s="850">
        <v>1476.4199829101563</v>
      </c>
    </row>
    <row r="547" spans="1:11" ht="14.45" customHeight="1" x14ac:dyDescent="0.2">
      <c r="A547" s="831" t="s">
        <v>577</v>
      </c>
      <c r="B547" s="832" t="s">
        <v>578</v>
      </c>
      <c r="C547" s="835" t="s">
        <v>605</v>
      </c>
      <c r="D547" s="863" t="s">
        <v>606</v>
      </c>
      <c r="E547" s="835" t="s">
        <v>2003</v>
      </c>
      <c r="F547" s="863" t="s">
        <v>2004</v>
      </c>
      <c r="G547" s="835" t="s">
        <v>2837</v>
      </c>
      <c r="H547" s="835" t="s">
        <v>2838</v>
      </c>
      <c r="I547" s="849">
        <v>10.869999885559082</v>
      </c>
      <c r="J547" s="849">
        <v>100</v>
      </c>
      <c r="K547" s="850">
        <v>1086.75</v>
      </c>
    </row>
    <row r="548" spans="1:11" ht="14.45" customHeight="1" x14ac:dyDescent="0.2">
      <c r="A548" s="831" t="s">
        <v>577</v>
      </c>
      <c r="B548" s="832" t="s">
        <v>578</v>
      </c>
      <c r="C548" s="835" t="s">
        <v>605</v>
      </c>
      <c r="D548" s="863" t="s">
        <v>606</v>
      </c>
      <c r="E548" s="835" t="s">
        <v>2003</v>
      </c>
      <c r="F548" s="863" t="s">
        <v>2004</v>
      </c>
      <c r="G548" s="835" t="s">
        <v>2839</v>
      </c>
      <c r="H548" s="835" t="s">
        <v>2840</v>
      </c>
      <c r="I548" s="849">
        <v>2.318888955646091</v>
      </c>
      <c r="J548" s="849">
        <v>7000</v>
      </c>
      <c r="K548" s="850">
        <v>16730</v>
      </c>
    </row>
    <row r="549" spans="1:11" ht="14.45" customHeight="1" x14ac:dyDescent="0.2">
      <c r="A549" s="831" t="s">
        <v>577</v>
      </c>
      <c r="B549" s="832" t="s">
        <v>578</v>
      </c>
      <c r="C549" s="835" t="s">
        <v>605</v>
      </c>
      <c r="D549" s="863" t="s">
        <v>606</v>
      </c>
      <c r="E549" s="835" t="s">
        <v>2003</v>
      </c>
      <c r="F549" s="863" t="s">
        <v>2004</v>
      </c>
      <c r="G549" s="835" t="s">
        <v>2841</v>
      </c>
      <c r="H549" s="835" t="s">
        <v>2842</v>
      </c>
      <c r="I549" s="849">
        <v>15.449999809265137</v>
      </c>
      <c r="J549" s="849">
        <v>250</v>
      </c>
      <c r="K549" s="850">
        <v>3863.52001953125</v>
      </c>
    </row>
    <row r="550" spans="1:11" ht="14.45" customHeight="1" x14ac:dyDescent="0.2">
      <c r="A550" s="831" t="s">
        <v>577</v>
      </c>
      <c r="B550" s="832" t="s">
        <v>578</v>
      </c>
      <c r="C550" s="835" t="s">
        <v>605</v>
      </c>
      <c r="D550" s="863" t="s">
        <v>606</v>
      </c>
      <c r="E550" s="835" t="s">
        <v>2003</v>
      </c>
      <c r="F550" s="863" t="s">
        <v>2004</v>
      </c>
      <c r="G550" s="835" t="s">
        <v>2843</v>
      </c>
      <c r="H550" s="835" t="s">
        <v>2844</v>
      </c>
      <c r="I550" s="849">
        <v>0.96499998370806372</v>
      </c>
      <c r="J550" s="849">
        <v>620</v>
      </c>
      <c r="K550" s="850">
        <v>602.1099910736084</v>
      </c>
    </row>
    <row r="551" spans="1:11" ht="14.45" customHeight="1" x14ac:dyDescent="0.2">
      <c r="A551" s="831" t="s">
        <v>577</v>
      </c>
      <c r="B551" s="832" t="s">
        <v>578</v>
      </c>
      <c r="C551" s="835" t="s">
        <v>605</v>
      </c>
      <c r="D551" s="863" t="s">
        <v>606</v>
      </c>
      <c r="E551" s="835" t="s">
        <v>2051</v>
      </c>
      <c r="F551" s="863" t="s">
        <v>2052</v>
      </c>
      <c r="G551" s="835" t="s">
        <v>2845</v>
      </c>
      <c r="H551" s="835" t="s">
        <v>2846</v>
      </c>
      <c r="I551" s="849">
        <v>12.340000152587891</v>
      </c>
      <c r="J551" s="849">
        <v>40</v>
      </c>
      <c r="K551" s="850">
        <v>493.73001098632813</v>
      </c>
    </row>
    <row r="552" spans="1:11" ht="14.45" customHeight="1" x14ac:dyDescent="0.2">
      <c r="A552" s="831" t="s">
        <v>577</v>
      </c>
      <c r="B552" s="832" t="s">
        <v>578</v>
      </c>
      <c r="C552" s="835" t="s">
        <v>605</v>
      </c>
      <c r="D552" s="863" t="s">
        <v>606</v>
      </c>
      <c r="E552" s="835" t="s">
        <v>2051</v>
      </c>
      <c r="F552" s="863" t="s">
        <v>2052</v>
      </c>
      <c r="G552" s="835" t="s">
        <v>2847</v>
      </c>
      <c r="H552" s="835" t="s">
        <v>2848</v>
      </c>
      <c r="I552" s="849">
        <v>2.9016667604446411</v>
      </c>
      <c r="J552" s="849">
        <v>600</v>
      </c>
      <c r="K552" s="850">
        <v>1741</v>
      </c>
    </row>
    <row r="553" spans="1:11" ht="14.45" customHeight="1" x14ac:dyDescent="0.2">
      <c r="A553" s="831" t="s">
        <v>577</v>
      </c>
      <c r="B553" s="832" t="s">
        <v>578</v>
      </c>
      <c r="C553" s="835" t="s">
        <v>605</v>
      </c>
      <c r="D553" s="863" t="s">
        <v>606</v>
      </c>
      <c r="E553" s="835" t="s">
        <v>2051</v>
      </c>
      <c r="F553" s="863" t="s">
        <v>2052</v>
      </c>
      <c r="G553" s="835" t="s">
        <v>2849</v>
      </c>
      <c r="H553" s="835" t="s">
        <v>2850</v>
      </c>
      <c r="I553" s="849">
        <v>2.9016667604446411</v>
      </c>
      <c r="J553" s="849">
        <v>600</v>
      </c>
      <c r="K553" s="850">
        <v>1741</v>
      </c>
    </row>
    <row r="554" spans="1:11" ht="14.45" customHeight="1" x14ac:dyDescent="0.2">
      <c r="A554" s="831" t="s">
        <v>577</v>
      </c>
      <c r="B554" s="832" t="s">
        <v>578</v>
      </c>
      <c r="C554" s="835" t="s">
        <v>605</v>
      </c>
      <c r="D554" s="863" t="s">
        <v>606</v>
      </c>
      <c r="E554" s="835" t="s">
        <v>2051</v>
      </c>
      <c r="F554" s="863" t="s">
        <v>2052</v>
      </c>
      <c r="G554" s="835" t="s">
        <v>2851</v>
      </c>
      <c r="H554" s="835" t="s">
        <v>2852</v>
      </c>
      <c r="I554" s="849">
        <v>2.901428665433611</v>
      </c>
      <c r="J554" s="849">
        <v>2200</v>
      </c>
      <c r="K554" s="850">
        <v>6383</v>
      </c>
    </row>
    <row r="555" spans="1:11" ht="14.45" customHeight="1" x14ac:dyDescent="0.2">
      <c r="A555" s="831" t="s">
        <v>577</v>
      </c>
      <c r="B555" s="832" t="s">
        <v>578</v>
      </c>
      <c r="C555" s="835" t="s">
        <v>605</v>
      </c>
      <c r="D555" s="863" t="s">
        <v>606</v>
      </c>
      <c r="E555" s="835" t="s">
        <v>2051</v>
      </c>
      <c r="F555" s="863" t="s">
        <v>2052</v>
      </c>
      <c r="G555" s="835" t="s">
        <v>2853</v>
      </c>
      <c r="H555" s="835" t="s">
        <v>2854</v>
      </c>
      <c r="I555" s="849">
        <v>102.25</v>
      </c>
      <c r="J555" s="849">
        <v>120</v>
      </c>
      <c r="K555" s="850">
        <v>12269.400146484375</v>
      </c>
    </row>
    <row r="556" spans="1:11" ht="14.45" customHeight="1" x14ac:dyDescent="0.2">
      <c r="A556" s="831" t="s">
        <v>577</v>
      </c>
      <c r="B556" s="832" t="s">
        <v>578</v>
      </c>
      <c r="C556" s="835" t="s">
        <v>605</v>
      </c>
      <c r="D556" s="863" t="s">
        <v>606</v>
      </c>
      <c r="E556" s="835" t="s">
        <v>2051</v>
      </c>
      <c r="F556" s="863" t="s">
        <v>2052</v>
      </c>
      <c r="G556" s="835" t="s">
        <v>2855</v>
      </c>
      <c r="H556" s="835" t="s">
        <v>2856</v>
      </c>
      <c r="I556" s="849">
        <v>2914.610107421875</v>
      </c>
      <c r="J556" s="849">
        <v>10</v>
      </c>
      <c r="K556" s="850">
        <v>29146.119140625</v>
      </c>
    </row>
    <row r="557" spans="1:11" ht="14.45" customHeight="1" x14ac:dyDescent="0.2">
      <c r="A557" s="831" t="s">
        <v>577</v>
      </c>
      <c r="B557" s="832" t="s">
        <v>578</v>
      </c>
      <c r="C557" s="835" t="s">
        <v>605</v>
      </c>
      <c r="D557" s="863" t="s">
        <v>606</v>
      </c>
      <c r="E557" s="835" t="s">
        <v>2051</v>
      </c>
      <c r="F557" s="863" t="s">
        <v>2052</v>
      </c>
      <c r="G557" s="835" t="s">
        <v>2857</v>
      </c>
      <c r="H557" s="835" t="s">
        <v>2858</v>
      </c>
      <c r="I557" s="849">
        <v>2914.610107421875</v>
      </c>
      <c r="J557" s="849">
        <v>10</v>
      </c>
      <c r="K557" s="850">
        <v>29146.119140625</v>
      </c>
    </row>
    <row r="558" spans="1:11" ht="14.45" customHeight="1" x14ac:dyDescent="0.2">
      <c r="A558" s="831" t="s">
        <v>577</v>
      </c>
      <c r="B558" s="832" t="s">
        <v>578</v>
      </c>
      <c r="C558" s="835" t="s">
        <v>605</v>
      </c>
      <c r="D558" s="863" t="s">
        <v>606</v>
      </c>
      <c r="E558" s="835" t="s">
        <v>2051</v>
      </c>
      <c r="F558" s="863" t="s">
        <v>2052</v>
      </c>
      <c r="G558" s="835" t="s">
        <v>2859</v>
      </c>
      <c r="H558" s="835" t="s">
        <v>2860</v>
      </c>
      <c r="I558" s="849">
        <v>2914.610107421875</v>
      </c>
      <c r="J558" s="849">
        <v>22</v>
      </c>
      <c r="K558" s="850">
        <v>64121.47119140625</v>
      </c>
    </row>
    <row r="559" spans="1:11" ht="14.45" customHeight="1" x14ac:dyDescent="0.2">
      <c r="A559" s="831" t="s">
        <v>577</v>
      </c>
      <c r="B559" s="832" t="s">
        <v>578</v>
      </c>
      <c r="C559" s="835" t="s">
        <v>605</v>
      </c>
      <c r="D559" s="863" t="s">
        <v>606</v>
      </c>
      <c r="E559" s="835" t="s">
        <v>2051</v>
      </c>
      <c r="F559" s="863" t="s">
        <v>2052</v>
      </c>
      <c r="G559" s="835" t="s">
        <v>2861</v>
      </c>
      <c r="H559" s="835" t="s">
        <v>2862</v>
      </c>
      <c r="I559" s="849">
        <v>2914.6113586425781</v>
      </c>
      <c r="J559" s="849">
        <v>38</v>
      </c>
      <c r="K559" s="850">
        <v>110755.26025390625</v>
      </c>
    </row>
    <row r="560" spans="1:11" ht="14.45" customHeight="1" x14ac:dyDescent="0.2">
      <c r="A560" s="831" t="s">
        <v>577</v>
      </c>
      <c r="B560" s="832" t="s">
        <v>578</v>
      </c>
      <c r="C560" s="835" t="s">
        <v>605</v>
      </c>
      <c r="D560" s="863" t="s">
        <v>606</v>
      </c>
      <c r="E560" s="835" t="s">
        <v>2051</v>
      </c>
      <c r="F560" s="863" t="s">
        <v>2052</v>
      </c>
      <c r="G560" s="835" t="s">
        <v>2863</v>
      </c>
      <c r="H560" s="835" t="s">
        <v>2864</v>
      </c>
      <c r="I560" s="849">
        <v>3367.429931640625</v>
      </c>
      <c r="J560" s="849">
        <v>1</v>
      </c>
      <c r="K560" s="850">
        <v>3367.429931640625</v>
      </c>
    </row>
    <row r="561" spans="1:11" ht="14.45" customHeight="1" x14ac:dyDescent="0.2">
      <c r="A561" s="831" t="s">
        <v>577</v>
      </c>
      <c r="B561" s="832" t="s">
        <v>578</v>
      </c>
      <c r="C561" s="835" t="s">
        <v>605</v>
      </c>
      <c r="D561" s="863" t="s">
        <v>606</v>
      </c>
      <c r="E561" s="835" t="s">
        <v>2051</v>
      </c>
      <c r="F561" s="863" t="s">
        <v>2052</v>
      </c>
      <c r="G561" s="835" t="s">
        <v>2865</v>
      </c>
      <c r="H561" s="835" t="s">
        <v>2866</v>
      </c>
      <c r="I561" s="849">
        <v>8.4700002670288086</v>
      </c>
      <c r="J561" s="849">
        <v>180</v>
      </c>
      <c r="K561" s="850">
        <v>1524.5999908447266</v>
      </c>
    </row>
    <row r="562" spans="1:11" ht="14.45" customHeight="1" x14ac:dyDescent="0.2">
      <c r="A562" s="831" t="s">
        <v>577</v>
      </c>
      <c r="B562" s="832" t="s">
        <v>578</v>
      </c>
      <c r="C562" s="835" t="s">
        <v>605</v>
      </c>
      <c r="D562" s="863" t="s">
        <v>606</v>
      </c>
      <c r="E562" s="835" t="s">
        <v>2051</v>
      </c>
      <c r="F562" s="863" t="s">
        <v>2052</v>
      </c>
      <c r="G562" s="835" t="s">
        <v>2867</v>
      </c>
      <c r="H562" s="835" t="s">
        <v>2868</v>
      </c>
      <c r="I562" s="849">
        <v>8.4700002670288086</v>
      </c>
      <c r="J562" s="849">
        <v>270</v>
      </c>
      <c r="K562" s="850">
        <v>2286.8999938964844</v>
      </c>
    </row>
    <row r="563" spans="1:11" ht="14.45" customHeight="1" x14ac:dyDescent="0.2">
      <c r="A563" s="831" t="s">
        <v>577</v>
      </c>
      <c r="B563" s="832" t="s">
        <v>578</v>
      </c>
      <c r="C563" s="835" t="s">
        <v>605</v>
      </c>
      <c r="D563" s="863" t="s">
        <v>606</v>
      </c>
      <c r="E563" s="835" t="s">
        <v>2051</v>
      </c>
      <c r="F563" s="863" t="s">
        <v>2052</v>
      </c>
      <c r="G563" s="835" t="s">
        <v>2869</v>
      </c>
      <c r="H563" s="835" t="s">
        <v>2870</v>
      </c>
      <c r="I563" s="849">
        <v>6531.465087890625</v>
      </c>
      <c r="J563" s="849">
        <v>2</v>
      </c>
      <c r="K563" s="850">
        <v>13062.93017578125</v>
      </c>
    </row>
    <row r="564" spans="1:11" ht="14.45" customHeight="1" x14ac:dyDescent="0.2">
      <c r="A564" s="831" t="s">
        <v>577</v>
      </c>
      <c r="B564" s="832" t="s">
        <v>578</v>
      </c>
      <c r="C564" s="835" t="s">
        <v>605</v>
      </c>
      <c r="D564" s="863" t="s">
        <v>606</v>
      </c>
      <c r="E564" s="835" t="s">
        <v>2051</v>
      </c>
      <c r="F564" s="863" t="s">
        <v>2052</v>
      </c>
      <c r="G564" s="835" t="s">
        <v>2871</v>
      </c>
      <c r="H564" s="835" t="s">
        <v>2872</v>
      </c>
      <c r="I564" s="849">
        <v>1226.93994140625</v>
      </c>
      <c r="J564" s="849">
        <v>2</v>
      </c>
      <c r="K564" s="850">
        <v>2453.8798828125</v>
      </c>
    </row>
    <row r="565" spans="1:11" ht="14.45" customHeight="1" x14ac:dyDescent="0.2">
      <c r="A565" s="831" t="s">
        <v>577</v>
      </c>
      <c r="B565" s="832" t="s">
        <v>578</v>
      </c>
      <c r="C565" s="835" t="s">
        <v>605</v>
      </c>
      <c r="D565" s="863" t="s">
        <v>606</v>
      </c>
      <c r="E565" s="835" t="s">
        <v>2051</v>
      </c>
      <c r="F565" s="863" t="s">
        <v>2052</v>
      </c>
      <c r="G565" s="835" t="s">
        <v>2873</v>
      </c>
      <c r="H565" s="835" t="s">
        <v>2874</v>
      </c>
      <c r="I565" s="849">
        <v>306.52500915527344</v>
      </c>
      <c r="J565" s="849">
        <v>80</v>
      </c>
      <c r="K565" s="850">
        <v>24521.900390625</v>
      </c>
    </row>
    <row r="566" spans="1:11" ht="14.45" customHeight="1" x14ac:dyDescent="0.2">
      <c r="A566" s="831" t="s">
        <v>577</v>
      </c>
      <c r="B566" s="832" t="s">
        <v>578</v>
      </c>
      <c r="C566" s="835" t="s">
        <v>605</v>
      </c>
      <c r="D566" s="863" t="s">
        <v>606</v>
      </c>
      <c r="E566" s="835" t="s">
        <v>2051</v>
      </c>
      <c r="F566" s="863" t="s">
        <v>2052</v>
      </c>
      <c r="G566" s="835" t="s">
        <v>2875</v>
      </c>
      <c r="H566" s="835" t="s">
        <v>2876</v>
      </c>
      <c r="I566" s="849">
        <v>4432.22998046875</v>
      </c>
      <c r="J566" s="849">
        <v>1</v>
      </c>
      <c r="K566" s="850">
        <v>4432.22998046875</v>
      </c>
    </row>
    <row r="567" spans="1:11" ht="14.45" customHeight="1" x14ac:dyDescent="0.2">
      <c r="A567" s="831" t="s">
        <v>577</v>
      </c>
      <c r="B567" s="832" t="s">
        <v>578</v>
      </c>
      <c r="C567" s="835" t="s">
        <v>605</v>
      </c>
      <c r="D567" s="863" t="s">
        <v>606</v>
      </c>
      <c r="E567" s="835" t="s">
        <v>2051</v>
      </c>
      <c r="F567" s="863" t="s">
        <v>2052</v>
      </c>
      <c r="G567" s="835" t="s">
        <v>2877</v>
      </c>
      <c r="H567" s="835" t="s">
        <v>2878</v>
      </c>
      <c r="I567" s="849">
        <v>4432.22998046875</v>
      </c>
      <c r="J567" s="849">
        <v>1</v>
      </c>
      <c r="K567" s="850">
        <v>4432.22998046875</v>
      </c>
    </row>
    <row r="568" spans="1:11" ht="14.45" customHeight="1" x14ac:dyDescent="0.2">
      <c r="A568" s="831" t="s">
        <v>577</v>
      </c>
      <c r="B568" s="832" t="s">
        <v>578</v>
      </c>
      <c r="C568" s="835" t="s">
        <v>605</v>
      </c>
      <c r="D568" s="863" t="s">
        <v>606</v>
      </c>
      <c r="E568" s="835" t="s">
        <v>2051</v>
      </c>
      <c r="F568" s="863" t="s">
        <v>2052</v>
      </c>
      <c r="G568" s="835" t="s">
        <v>2879</v>
      </c>
      <c r="H568" s="835" t="s">
        <v>2880</v>
      </c>
      <c r="I568" s="849">
        <v>17.299999237060547</v>
      </c>
      <c r="J568" s="849">
        <v>400</v>
      </c>
      <c r="K568" s="850">
        <v>6921.199951171875</v>
      </c>
    </row>
    <row r="569" spans="1:11" ht="14.45" customHeight="1" x14ac:dyDescent="0.2">
      <c r="A569" s="831" t="s">
        <v>577</v>
      </c>
      <c r="B569" s="832" t="s">
        <v>578</v>
      </c>
      <c r="C569" s="835" t="s">
        <v>605</v>
      </c>
      <c r="D569" s="863" t="s">
        <v>606</v>
      </c>
      <c r="E569" s="835" t="s">
        <v>2051</v>
      </c>
      <c r="F569" s="863" t="s">
        <v>2052</v>
      </c>
      <c r="G569" s="835" t="s">
        <v>2881</v>
      </c>
      <c r="H569" s="835" t="s">
        <v>2882</v>
      </c>
      <c r="I569" s="849">
        <v>57.479999542236328</v>
      </c>
      <c r="J569" s="849">
        <v>50</v>
      </c>
      <c r="K569" s="850">
        <v>2873.75</v>
      </c>
    </row>
    <row r="570" spans="1:11" ht="14.45" customHeight="1" x14ac:dyDescent="0.2">
      <c r="A570" s="831" t="s">
        <v>577</v>
      </c>
      <c r="B570" s="832" t="s">
        <v>578</v>
      </c>
      <c r="C570" s="835" t="s">
        <v>605</v>
      </c>
      <c r="D570" s="863" t="s">
        <v>606</v>
      </c>
      <c r="E570" s="835" t="s">
        <v>2051</v>
      </c>
      <c r="F570" s="863" t="s">
        <v>2052</v>
      </c>
      <c r="G570" s="835" t="s">
        <v>2883</v>
      </c>
      <c r="H570" s="835" t="s">
        <v>2884</v>
      </c>
      <c r="I570" s="849">
        <v>1533.0699462890625</v>
      </c>
      <c r="J570" s="849">
        <v>20</v>
      </c>
      <c r="K570" s="850">
        <v>30661.40087890625</v>
      </c>
    </row>
    <row r="571" spans="1:11" ht="14.45" customHeight="1" x14ac:dyDescent="0.2">
      <c r="A571" s="831" t="s">
        <v>577</v>
      </c>
      <c r="B571" s="832" t="s">
        <v>578</v>
      </c>
      <c r="C571" s="835" t="s">
        <v>605</v>
      </c>
      <c r="D571" s="863" t="s">
        <v>606</v>
      </c>
      <c r="E571" s="835" t="s">
        <v>2051</v>
      </c>
      <c r="F571" s="863" t="s">
        <v>2052</v>
      </c>
      <c r="G571" s="835" t="s">
        <v>2885</v>
      </c>
      <c r="H571" s="835" t="s">
        <v>2886</v>
      </c>
      <c r="I571" s="849">
        <v>109.09999847412109</v>
      </c>
      <c r="J571" s="849">
        <v>96</v>
      </c>
      <c r="K571" s="850">
        <v>10473.759765625</v>
      </c>
    </row>
    <row r="572" spans="1:11" ht="14.45" customHeight="1" x14ac:dyDescent="0.2">
      <c r="A572" s="831" t="s">
        <v>577</v>
      </c>
      <c r="B572" s="832" t="s">
        <v>578</v>
      </c>
      <c r="C572" s="835" t="s">
        <v>605</v>
      </c>
      <c r="D572" s="863" t="s">
        <v>606</v>
      </c>
      <c r="E572" s="835" t="s">
        <v>2051</v>
      </c>
      <c r="F572" s="863" t="s">
        <v>2052</v>
      </c>
      <c r="G572" s="835" t="s">
        <v>2887</v>
      </c>
      <c r="H572" s="835" t="s">
        <v>2888</v>
      </c>
      <c r="I572" s="849">
        <v>47.189998626708984</v>
      </c>
      <c r="J572" s="849">
        <v>30</v>
      </c>
      <c r="K572" s="850">
        <v>1415.6999816894531</v>
      </c>
    </row>
    <row r="573" spans="1:11" ht="14.45" customHeight="1" x14ac:dyDescent="0.2">
      <c r="A573" s="831" t="s">
        <v>577</v>
      </c>
      <c r="B573" s="832" t="s">
        <v>578</v>
      </c>
      <c r="C573" s="835" t="s">
        <v>605</v>
      </c>
      <c r="D573" s="863" t="s">
        <v>606</v>
      </c>
      <c r="E573" s="835" t="s">
        <v>2051</v>
      </c>
      <c r="F573" s="863" t="s">
        <v>2052</v>
      </c>
      <c r="G573" s="835" t="s">
        <v>2889</v>
      </c>
      <c r="H573" s="835" t="s">
        <v>2890</v>
      </c>
      <c r="I573" s="849">
        <v>1374.56005859375</v>
      </c>
      <c r="J573" s="849">
        <v>1</v>
      </c>
      <c r="K573" s="850">
        <v>1374.56005859375</v>
      </c>
    </row>
    <row r="574" spans="1:11" ht="14.45" customHeight="1" x14ac:dyDescent="0.2">
      <c r="A574" s="831" t="s">
        <v>577</v>
      </c>
      <c r="B574" s="832" t="s">
        <v>578</v>
      </c>
      <c r="C574" s="835" t="s">
        <v>605</v>
      </c>
      <c r="D574" s="863" t="s">
        <v>606</v>
      </c>
      <c r="E574" s="835" t="s">
        <v>2051</v>
      </c>
      <c r="F574" s="863" t="s">
        <v>2052</v>
      </c>
      <c r="G574" s="835" t="s">
        <v>2891</v>
      </c>
      <c r="H574" s="835" t="s">
        <v>2892</v>
      </c>
      <c r="I574" s="849">
        <v>2439.360107421875</v>
      </c>
      <c r="J574" s="849">
        <v>1</v>
      </c>
      <c r="K574" s="850">
        <v>2439.360107421875</v>
      </c>
    </row>
    <row r="575" spans="1:11" ht="14.45" customHeight="1" x14ac:dyDescent="0.2">
      <c r="A575" s="831" t="s">
        <v>577</v>
      </c>
      <c r="B575" s="832" t="s">
        <v>578</v>
      </c>
      <c r="C575" s="835" t="s">
        <v>605</v>
      </c>
      <c r="D575" s="863" t="s">
        <v>606</v>
      </c>
      <c r="E575" s="835" t="s">
        <v>2051</v>
      </c>
      <c r="F575" s="863" t="s">
        <v>2052</v>
      </c>
      <c r="G575" s="835" t="s">
        <v>2893</v>
      </c>
      <c r="H575" s="835" t="s">
        <v>2894</v>
      </c>
      <c r="I575" s="849">
        <v>2600.43994140625</v>
      </c>
      <c r="J575" s="849">
        <v>22</v>
      </c>
      <c r="K575" s="850">
        <v>57209.5712890625</v>
      </c>
    </row>
    <row r="576" spans="1:11" ht="14.45" customHeight="1" x14ac:dyDescent="0.2">
      <c r="A576" s="831" t="s">
        <v>577</v>
      </c>
      <c r="B576" s="832" t="s">
        <v>578</v>
      </c>
      <c r="C576" s="835" t="s">
        <v>605</v>
      </c>
      <c r="D576" s="863" t="s">
        <v>606</v>
      </c>
      <c r="E576" s="835" t="s">
        <v>2051</v>
      </c>
      <c r="F576" s="863" t="s">
        <v>2052</v>
      </c>
      <c r="G576" s="835" t="s">
        <v>2895</v>
      </c>
      <c r="H576" s="835" t="s">
        <v>2896</v>
      </c>
      <c r="I576" s="849">
        <v>2600.43994140625</v>
      </c>
      <c r="J576" s="849">
        <v>22</v>
      </c>
      <c r="K576" s="850">
        <v>57209.5712890625</v>
      </c>
    </row>
    <row r="577" spans="1:11" ht="14.45" customHeight="1" x14ac:dyDescent="0.2">
      <c r="A577" s="831" t="s">
        <v>577</v>
      </c>
      <c r="B577" s="832" t="s">
        <v>578</v>
      </c>
      <c r="C577" s="835" t="s">
        <v>605</v>
      </c>
      <c r="D577" s="863" t="s">
        <v>606</v>
      </c>
      <c r="E577" s="835" t="s">
        <v>2051</v>
      </c>
      <c r="F577" s="863" t="s">
        <v>2052</v>
      </c>
      <c r="G577" s="835" t="s">
        <v>2897</v>
      </c>
      <c r="H577" s="835" t="s">
        <v>2898</v>
      </c>
      <c r="I577" s="849">
        <v>2600.4385114397323</v>
      </c>
      <c r="J577" s="849">
        <v>22</v>
      </c>
      <c r="K577" s="850">
        <v>57209.571044921875</v>
      </c>
    </row>
    <row r="578" spans="1:11" ht="14.45" customHeight="1" x14ac:dyDescent="0.2">
      <c r="A578" s="831" t="s">
        <v>577</v>
      </c>
      <c r="B578" s="832" t="s">
        <v>578</v>
      </c>
      <c r="C578" s="835" t="s">
        <v>605</v>
      </c>
      <c r="D578" s="863" t="s">
        <v>606</v>
      </c>
      <c r="E578" s="835" t="s">
        <v>2051</v>
      </c>
      <c r="F578" s="863" t="s">
        <v>2052</v>
      </c>
      <c r="G578" s="835" t="s">
        <v>2899</v>
      </c>
      <c r="H578" s="835" t="s">
        <v>2900</v>
      </c>
      <c r="I578" s="849">
        <v>2308.548380533854</v>
      </c>
      <c r="J578" s="849">
        <v>17</v>
      </c>
      <c r="K578" s="850">
        <v>39245.28076171875</v>
      </c>
    </row>
    <row r="579" spans="1:11" ht="14.45" customHeight="1" x14ac:dyDescent="0.2">
      <c r="A579" s="831" t="s">
        <v>577</v>
      </c>
      <c r="B579" s="832" t="s">
        <v>578</v>
      </c>
      <c r="C579" s="835" t="s">
        <v>605</v>
      </c>
      <c r="D579" s="863" t="s">
        <v>606</v>
      </c>
      <c r="E579" s="835" t="s">
        <v>2051</v>
      </c>
      <c r="F579" s="863" t="s">
        <v>2052</v>
      </c>
      <c r="G579" s="835" t="s">
        <v>2901</v>
      </c>
      <c r="H579" s="835" t="s">
        <v>2902</v>
      </c>
      <c r="I579" s="849">
        <v>3367.429931640625</v>
      </c>
      <c r="J579" s="849">
        <v>1</v>
      </c>
      <c r="K579" s="850">
        <v>3367.429931640625</v>
      </c>
    </row>
    <row r="580" spans="1:11" ht="14.45" customHeight="1" x14ac:dyDescent="0.2">
      <c r="A580" s="831" t="s">
        <v>577</v>
      </c>
      <c r="B580" s="832" t="s">
        <v>578</v>
      </c>
      <c r="C580" s="835" t="s">
        <v>605</v>
      </c>
      <c r="D580" s="863" t="s">
        <v>606</v>
      </c>
      <c r="E580" s="835" t="s">
        <v>2051</v>
      </c>
      <c r="F580" s="863" t="s">
        <v>2052</v>
      </c>
      <c r="G580" s="835" t="s">
        <v>2903</v>
      </c>
      <c r="H580" s="835" t="s">
        <v>2904</v>
      </c>
      <c r="I580" s="849">
        <v>3579.1201171875</v>
      </c>
      <c r="J580" s="849">
        <v>1</v>
      </c>
      <c r="K580" s="850">
        <v>3579.1201171875</v>
      </c>
    </row>
    <row r="581" spans="1:11" ht="14.45" customHeight="1" x14ac:dyDescent="0.2">
      <c r="A581" s="831" t="s">
        <v>577</v>
      </c>
      <c r="B581" s="832" t="s">
        <v>578</v>
      </c>
      <c r="C581" s="835" t="s">
        <v>605</v>
      </c>
      <c r="D581" s="863" t="s">
        <v>606</v>
      </c>
      <c r="E581" s="835" t="s">
        <v>2051</v>
      </c>
      <c r="F581" s="863" t="s">
        <v>2052</v>
      </c>
      <c r="G581" s="835" t="s">
        <v>2905</v>
      </c>
      <c r="H581" s="835" t="s">
        <v>2906</v>
      </c>
      <c r="I581" s="849">
        <v>28.799999237060547</v>
      </c>
      <c r="J581" s="849">
        <v>2200</v>
      </c>
      <c r="K581" s="850">
        <v>63355.600708007813</v>
      </c>
    </row>
    <row r="582" spans="1:11" ht="14.45" customHeight="1" x14ac:dyDescent="0.2">
      <c r="A582" s="831" t="s">
        <v>577</v>
      </c>
      <c r="B582" s="832" t="s">
        <v>578</v>
      </c>
      <c r="C582" s="835" t="s">
        <v>605</v>
      </c>
      <c r="D582" s="863" t="s">
        <v>606</v>
      </c>
      <c r="E582" s="835" t="s">
        <v>2051</v>
      </c>
      <c r="F582" s="863" t="s">
        <v>2052</v>
      </c>
      <c r="G582" s="835" t="s">
        <v>2907</v>
      </c>
      <c r="H582" s="835" t="s">
        <v>2908</v>
      </c>
      <c r="I582" s="849">
        <v>5.440000057220459</v>
      </c>
      <c r="J582" s="849">
        <v>100</v>
      </c>
      <c r="K582" s="850">
        <v>544</v>
      </c>
    </row>
    <row r="583" spans="1:11" ht="14.45" customHeight="1" x14ac:dyDescent="0.2">
      <c r="A583" s="831" t="s">
        <v>577</v>
      </c>
      <c r="B583" s="832" t="s">
        <v>578</v>
      </c>
      <c r="C583" s="835" t="s">
        <v>605</v>
      </c>
      <c r="D583" s="863" t="s">
        <v>606</v>
      </c>
      <c r="E583" s="835" t="s">
        <v>2051</v>
      </c>
      <c r="F583" s="863" t="s">
        <v>2052</v>
      </c>
      <c r="G583" s="835" t="s">
        <v>2909</v>
      </c>
      <c r="H583" s="835" t="s">
        <v>2910</v>
      </c>
      <c r="I583" s="849">
        <v>9256.5</v>
      </c>
      <c r="J583" s="849">
        <v>5</v>
      </c>
      <c r="K583" s="850">
        <v>46282.5</v>
      </c>
    </row>
    <row r="584" spans="1:11" ht="14.45" customHeight="1" x14ac:dyDescent="0.2">
      <c r="A584" s="831" t="s">
        <v>577</v>
      </c>
      <c r="B584" s="832" t="s">
        <v>578</v>
      </c>
      <c r="C584" s="835" t="s">
        <v>605</v>
      </c>
      <c r="D584" s="863" t="s">
        <v>606</v>
      </c>
      <c r="E584" s="835" t="s">
        <v>2051</v>
      </c>
      <c r="F584" s="863" t="s">
        <v>2052</v>
      </c>
      <c r="G584" s="835" t="s">
        <v>2911</v>
      </c>
      <c r="H584" s="835" t="s">
        <v>2912</v>
      </c>
      <c r="I584" s="849">
        <v>2149.97998046875</v>
      </c>
      <c r="J584" s="849">
        <v>4</v>
      </c>
      <c r="K584" s="850">
        <v>8599.9296875</v>
      </c>
    </row>
    <row r="585" spans="1:11" ht="14.45" customHeight="1" x14ac:dyDescent="0.2">
      <c r="A585" s="831" t="s">
        <v>577</v>
      </c>
      <c r="B585" s="832" t="s">
        <v>578</v>
      </c>
      <c r="C585" s="835" t="s">
        <v>605</v>
      </c>
      <c r="D585" s="863" t="s">
        <v>606</v>
      </c>
      <c r="E585" s="835" t="s">
        <v>2051</v>
      </c>
      <c r="F585" s="863" t="s">
        <v>2052</v>
      </c>
      <c r="G585" s="835" t="s">
        <v>2913</v>
      </c>
      <c r="H585" s="835" t="s">
        <v>2914</v>
      </c>
      <c r="I585" s="849">
        <v>4437.06982421875</v>
      </c>
      <c r="J585" s="849">
        <v>10</v>
      </c>
      <c r="K585" s="850">
        <v>44370.69921875</v>
      </c>
    </row>
    <row r="586" spans="1:11" ht="14.45" customHeight="1" x14ac:dyDescent="0.2">
      <c r="A586" s="831" t="s">
        <v>577</v>
      </c>
      <c r="B586" s="832" t="s">
        <v>578</v>
      </c>
      <c r="C586" s="835" t="s">
        <v>605</v>
      </c>
      <c r="D586" s="863" t="s">
        <v>606</v>
      </c>
      <c r="E586" s="835" t="s">
        <v>2051</v>
      </c>
      <c r="F586" s="863" t="s">
        <v>2052</v>
      </c>
      <c r="G586" s="835" t="s">
        <v>2915</v>
      </c>
      <c r="H586" s="835" t="s">
        <v>2916</v>
      </c>
      <c r="I586" s="849">
        <v>4887.18994140625</v>
      </c>
      <c r="J586" s="849">
        <v>2</v>
      </c>
      <c r="K586" s="850">
        <v>9774.3798828125</v>
      </c>
    </row>
    <row r="587" spans="1:11" ht="14.45" customHeight="1" x14ac:dyDescent="0.2">
      <c r="A587" s="831" t="s">
        <v>577</v>
      </c>
      <c r="B587" s="832" t="s">
        <v>578</v>
      </c>
      <c r="C587" s="835" t="s">
        <v>605</v>
      </c>
      <c r="D587" s="863" t="s">
        <v>606</v>
      </c>
      <c r="E587" s="835" t="s">
        <v>2051</v>
      </c>
      <c r="F587" s="863" t="s">
        <v>2052</v>
      </c>
      <c r="G587" s="835" t="s">
        <v>2917</v>
      </c>
      <c r="H587" s="835" t="s">
        <v>2918</v>
      </c>
      <c r="I587" s="849">
        <v>1180.0733235677083</v>
      </c>
      <c r="J587" s="849">
        <v>20</v>
      </c>
      <c r="K587" s="850">
        <v>23230.790405273438</v>
      </c>
    </row>
    <row r="588" spans="1:11" ht="14.45" customHeight="1" x14ac:dyDescent="0.2">
      <c r="A588" s="831" t="s">
        <v>577</v>
      </c>
      <c r="B588" s="832" t="s">
        <v>578</v>
      </c>
      <c r="C588" s="835" t="s">
        <v>605</v>
      </c>
      <c r="D588" s="863" t="s">
        <v>606</v>
      </c>
      <c r="E588" s="835" t="s">
        <v>2051</v>
      </c>
      <c r="F588" s="863" t="s">
        <v>2052</v>
      </c>
      <c r="G588" s="835" t="s">
        <v>2919</v>
      </c>
      <c r="H588" s="835" t="s">
        <v>2920</v>
      </c>
      <c r="I588" s="849">
        <v>1202.739990234375</v>
      </c>
      <c r="J588" s="849">
        <v>1</v>
      </c>
      <c r="K588" s="850">
        <v>1202.739990234375</v>
      </c>
    </row>
    <row r="589" spans="1:11" ht="14.45" customHeight="1" x14ac:dyDescent="0.2">
      <c r="A589" s="831" t="s">
        <v>577</v>
      </c>
      <c r="B589" s="832" t="s">
        <v>578</v>
      </c>
      <c r="C589" s="835" t="s">
        <v>605</v>
      </c>
      <c r="D589" s="863" t="s">
        <v>606</v>
      </c>
      <c r="E589" s="835" t="s">
        <v>2051</v>
      </c>
      <c r="F589" s="863" t="s">
        <v>2052</v>
      </c>
      <c r="G589" s="835" t="s">
        <v>2921</v>
      </c>
      <c r="H589" s="835" t="s">
        <v>2922</v>
      </c>
      <c r="I589" s="849">
        <v>2980.22998046875</v>
      </c>
      <c r="J589" s="849">
        <v>2</v>
      </c>
      <c r="K589" s="850">
        <v>5960.4599609375</v>
      </c>
    </row>
    <row r="590" spans="1:11" ht="14.45" customHeight="1" x14ac:dyDescent="0.2">
      <c r="A590" s="831" t="s">
        <v>577</v>
      </c>
      <c r="B590" s="832" t="s">
        <v>578</v>
      </c>
      <c r="C590" s="835" t="s">
        <v>605</v>
      </c>
      <c r="D590" s="863" t="s">
        <v>606</v>
      </c>
      <c r="E590" s="835" t="s">
        <v>2051</v>
      </c>
      <c r="F590" s="863" t="s">
        <v>2052</v>
      </c>
      <c r="G590" s="835" t="s">
        <v>2923</v>
      </c>
      <c r="H590" s="835" t="s">
        <v>2924</v>
      </c>
      <c r="I590" s="849">
        <v>2980.22998046875</v>
      </c>
      <c r="J590" s="849">
        <v>2</v>
      </c>
      <c r="K590" s="850">
        <v>5960.4599609375</v>
      </c>
    </row>
    <row r="591" spans="1:11" ht="14.45" customHeight="1" x14ac:dyDescent="0.2">
      <c r="A591" s="831" t="s">
        <v>577</v>
      </c>
      <c r="B591" s="832" t="s">
        <v>578</v>
      </c>
      <c r="C591" s="835" t="s">
        <v>605</v>
      </c>
      <c r="D591" s="863" t="s">
        <v>606</v>
      </c>
      <c r="E591" s="835" t="s">
        <v>2051</v>
      </c>
      <c r="F591" s="863" t="s">
        <v>2052</v>
      </c>
      <c r="G591" s="835" t="s">
        <v>2925</v>
      </c>
      <c r="H591" s="835" t="s">
        <v>2926</v>
      </c>
      <c r="I591" s="849">
        <v>949.8499755859375</v>
      </c>
      <c r="J591" s="849">
        <v>10</v>
      </c>
      <c r="K591" s="850">
        <v>9498.500244140625</v>
      </c>
    </row>
    <row r="592" spans="1:11" ht="14.45" customHeight="1" x14ac:dyDescent="0.2">
      <c r="A592" s="831" t="s">
        <v>577</v>
      </c>
      <c r="B592" s="832" t="s">
        <v>578</v>
      </c>
      <c r="C592" s="835" t="s">
        <v>605</v>
      </c>
      <c r="D592" s="863" t="s">
        <v>606</v>
      </c>
      <c r="E592" s="835" t="s">
        <v>2051</v>
      </c>
      <c r="F592" s="863" t="s">
        <v>2052</v>
      </c>
      <c r="G592" s="835" t="s">
        <v>2927</v>
      </c>
      <c r="H592" s="835" t="s">
        <v>2928</v>
      </c>
      <c r="I592" s="849">
        <v>463.42999267578125</v>
      </c>
      <c r="J592" s="849">
        <v>180</v>
      </c>
      <c r="K592" s="850">
        <v>83417.40234375</v>
      </c>
    </row>
    <row r="593" spans="1:11" ht="14.45" customHeight="1" x14ac:dyDescent="0.2">
      <c r="A593" s="831" t="s">
        <v>577</v>
      </c>
      <c r="B593" s="832" t="s">
        <v>578</v>
      </c>
      <c r="C593" s="835" t="s">
        <v>605</v>
      </c>
      <c r="D593" s="863" t="s">
        <v>606</v>
      </c>
      <c r="E593" s="835" t="s">
        <v>2051</v>
      </c>
      <c r="F593" s="863" t="s">
        <v>2052</v>
      </c>
      <c r="G593" s="835" t="s">
        <v>2929</v>
      </c>
      <c r="H593" s="835" t="s">
        <v>2930</v>
      </c>
      <c r="I593" s="849">
        <v>4900.740234375</v>
      </c>
      <c r="J593" s="849">
        <v>1</v>
      </c>
      <c r="K593" s="850">
        <v>4900.740234375</v>
      </c>
    </row>
    <row r="594" spans="1:11" ht="14.45" customHeight="1" x14ac:dyDescent="0.2">
      <c r="A594" s="831" t="s">
        <v>577</v>
      </c>
      <c r="B594" s="832" t="s">
        <v>578</v>
      </c>
      <c r="C594" s="835" t="s">
        <v>605</v>
      </c>
      <c r="D594" s="863" t="s">
        <v>606</v>
      </c>
      <c r="E594" s="835" t="s">
        <v>2051</v>
      </c>
      <c r="F594" s="863" t="s">
        <v>2052</v>
      </c>
      <c r="G594" s="835" t="s">
        <v>2931</v>
      </c>
      <c r="H594" s="835" t="s">
        <v>2932</v>
      </c>
      <c r="I594" s="849">
        <v>3263.3701171875</v>
      </c>
      <c r="J594" s="849">
        <v>1</v>
      </c>
      <c r="K594" s="850">
        <v>3263.3701171875</v>
      </c>
    </row>
    <row r="595" spans="1:11" ht="14.45" customHeight="1" x14ac:dyDescent="0.2">
      <c r="A595" s="831" t="s">
        <v>577</v>
      </c>
      <c r="B595" s="832" t="s">
        <v>578</v>
      </c>
      <c r="C595" s="835" t="s">
        <v>605</v>
      </c>
      <c r="D595" s="863" t="s">
        <v>606</v>
      </c>
      <c r="E595" s="835" t="s">
        <v>2051</v>
      </c>
      <c r="F595" s="863" t="s">
        <v>2052</v>
      </c>
      <c r="G595" s="835" t="s">
        <v>2933</v>
      </c>
      <c r="H595" s="835" t="s">
        <v>2934</v>
      </c>
      <c r="I595" s="849">
        <v>3263.3701171875</v>
      </c>
      <c r="J595" s="849">
        <v>1</v>
      </c>
      <c r="K595" s="850">
        <v>3263.3701171875</v>
      </c>
    </row>
    <row r="596" spans="1:11" ht="14.45" customHeight="1" x14ac:dyDescent="0.2">
      <c r="A596" s="831" t="s">
        <v>577</v>
      </c>
      <c r="B596" s="832" t="s">
        <v>578</v>
      </c>
      <c r="C596" s="835" t="s">
        <v>605</v>
      </c>
      <c r="D596" s="863" t="s">
        <v>606</v>
      </c>
      <c r="E596" s="835" t="s">
        <v>2051</v>
      </c>
      <c r="F596" s="863" t="s">
        <v>2052</v>
      </c>
      <c r="G596" s="835" t="s">
        <v>2935</v>
      </c>
      <c r="H596" s="835" t="s">
        <v>2936</v>
      </c>
      <c r="I596" s="849">
        <v>3263.3701171875</v>
      </c>
      <c r="J596" s="849">
        <v>1</v>
      </c>
      <c r="K596" s="850">
        <v>3263.3701171875</v>
      </c>
    </row>
    <row r="597" spans="1:11" ht="14.45" customHeight="1" x14ac:dyDescent="0.2">
      <c r="A597" s="831" t="s">
        <v>577</v>
      </c>
      <c r="B597" s="832" t="s">
        <v>578</v>
      </c>
      <c r="C597" s="835" t="s">
        <v>605</v>
      </c>
      <c r="D597" s="863" t="s">
        <v>606</v>
      </c>
      <c r="E597" s="835" t="s">
        <v>2051</v>
      </c>
      <c r="F597" s="863" t="s">
        <v>2052</v>
      </c>
      <c r="G597" s="835" t="s">
        <v>2937</v>
      </c>
      <c r="H597" s="835" t="s">
        <v>2938</v>
      </c>
      <c r="I597" s="849">
        <v>3263.3701171875</v>
      </c>
      <c r="J597" s="849">
        <v>1</v>
      </c>
      <c r="K597" s="850">
        <v>3263.3701171875</v>
      </c>
    </row>
    <row r="598" spans="1:11" ht="14.45" customHeight="1" x14ac:dyDescent="0.2">
      <c r="A598" s="831" t="s">
        <v>577</v>
      </c>
      <c r="B598" s="832" t="s">
        <v>578</v>
      </c>
      <c r="C598" s="835" t="s">
        <v>605</v>
      </c>
      <c r="D598" s="863" t="s">
        <v>606</v>
      </c>
      <c r="E598" s="835" t="s">
        <v>2051</v>
      </c>
      <c r="F598" s="863" t="s">
        <v>2052</v>
      </c>
      <c r="G598" s="835" t="s">
        <v>2939</v>
      </c>
      <c r="H598" s="835" t="s">
        <v>2940</v>
      </c>
      <c r="I598" s="849">
        <v>3263.3701171875</v>
      </c>
      <c r="J598" s="849">
        <v>1</v>
      </c>
      <c r="K598" s="850">
        <v>3263.3701171875</v>
      </c>
    </row>
    <row r="599" spans="1:11" ht="14.45" customHeight="1" x14ac:dyDescent="0.2">
      <c r="A599" s="831" t="s">
        <v>577</v>
      </c>
      <c r="B599" s="832" t="s">
        <v>578</v>
      </c>
      <c r="C599" s="835" t="s">
        <v>605</v>
      </c>
      <c r="D599" s="863" t="s">
        <v>606</v>
      </c>
      <c r="E599" s="835" t="s">
        <v>2051</v>
      </c>
      <c r="F599" s="863" t="s">
        <v>2052</v>
      </c>
      <c r="G599" s="835" t="s">
        <v>2941</v>
      </c>
      <c r="H599" s="835" t="s">
        <v>2942</v>
      </c>
      <c r="I599" s="849">
        <v>3263.3701171875</v>
      </c>
      <c r="J599" s="849">
        <v>1</v>
      </c>
      <c r="K599" s="850">
        <v>3263.3701171875</v>
      </c>
    </row>
    <row r="600" spans="1:11" ht="14.45" customHeight="1" x14ac:dyDescent="0.2">
      <c r="A600" s="831" t="s">
        <v>577</v>
      </c>
      <c r="B600" s="832" t="s">
        <v>578</v>
      </c>
      <c r="C600" s="835" t="s">
        <v>605</v>
      </c>
      <c r="D600" s="863" t="s">
        <v>606</v>
      </c>
      <c r="E600" s="835" t="s">
        <v>2051</v>
      </c>
      <c r="F600" s="863" t="s">
        <v>2052</v>
      </c>
      <c r="G600" s="835" t="s">
        <v>2943</v>
      </c>
      <c r="H600" s="835" t="s">
        <v>2944</v>
      </c>
      <c r="I600" s="849">
        <v>7661.72021484375</v>
      </c>
      <c r="J600" s="849">
        <v>1</v>
      </c>
      <c r="K600" s="850">
        <v>7661.72021484375</v>
      </c>
    </row>
    <row r="601" spans="1:11" ht="14.45" customHeight="1" x14ac:dyDescent="0.2">
      <c r="A601" s="831" t="s">
        <v>577</v>
      </c>
      <c r="B601" s="832" t="s">
        <v>578</v>
      </c>
      <c r="C601" s="835" t="s">
        <v>605</v>
      </c>
      <c r="D601" s="863" t="s">
        <v>606</v>
      </c>
      <c r="E601" s="835" t="s">
        <v>2051</v>
      </c>
      <c r="F601" s="863" t="s">
        <v>2052</v>
      </c>
      <c r="G601" s="835" t="s">
        <v>2336</v>
      </c>
      <c r="H601" s="835" t="s">
        <v>2337</v>
      </c>
      <c r="I601" s="849">
        <v>80.57285744803292</v>
      </c>
      <c r="J601" s="849">
        <v>720</v>
      </c>
      <c r="K601" s="850">
        <v>58012.800537109375</v>
      </c>
    </row>
    <row r="602" spans="1:11" ht="14.45" customHeight="1" x14ac:dyDescent="0.2">
      <c r="A602" s="831" t="s">
        <v>577</v>
      </c>
      <c r="B602" s="832" t="s">
        <v>578</v>
      </c>
      <c r="C602" s="835" t="s">
        <v>605</v>
      </c>
      <c r="D602" s="863" t="s">
        <v>606</v>
      </c>
      <c r="E602" s="835" t="s">
        <v>2051</v>
      </c>
      <c r="F602" s="863" t="s">
        <v>2052</v>
      </c>
      <c r="G602" s="835" t="s">
        <v>2945</v>
      </c>
      <c r="H602" s="835" t="s">
        <v>2946</v>
      </c>
      <c r="I602" s="849">
        <v>34</v>
      </c>
      <c r="J602" s="849">
        <v>600</v>
      </c>
      <c r="K602" s="850">
        <v>20400</v>
      </c>
    </row>
    <row r="603" spans="1:11" ht="14.45" customHeight="1" x14ac:dyDescent="0.2">
      <c r="A603" s="831" t="s">
        <v>577</v>
      </c>
      <c r="B603" s="832" t="s">
        <v>578</v>
      </c>
      <c r="C603" s="835" t="s">
        <v>605</v>
      </c>
      <c r="D603" s="863" t="s">
        <v>606</v>
      </c>
      <c r="E603" s="835" t="s">
        <v>2051</v>
      </c>
      <c r="F603" s="863" t="s">
        <v>2052</v>
      </c>
      <c r="G603" s="835" t="s">
        <v>2947</v>
      </c>
      <c r="H603" s="835" t="s">
        <v>2948</v>
      </c>
      <c r="I603" s="849">
        <v>6343</v>
      </c>
      <c r="J603" s="849">
        <v>6</v>
      </c>
      <c r="K603" s="850">
        <v>38058</v>
      </c>
    </row>
    <row r="604" spans="1:11" ht="14.45" customHeight="1" x14ac:dyDescent="0.2">
      <c r="A604" s="831" t="s">
        <v>577</v>
      </c>
      <c r="B604" s="832" t="s">
        <v>578</v>
      </c>
      <c r="C604" s="835" t="s">
        <v>605</v>
      </c>
      <c r="D604" s="863" t="s">
        <v>606</v>
      </c>
      <c r="E604" s="835" t="s">
        <v>2051</v>
      </c>
      <c r="F604" s="863" t="s">
        <v>2052</v>
      </c>
      <c r="G604" s="835" t="s">
        <v>2949</v>
      </c>
      <c r="H604" s="835" t="s">
        <v>2950</v>
      </c>
      <c r="I604" s="849">
        <v>4900.740234375</v>
      </c>
      <c r="J604" s="849">
        <v>1</v>
      </c>
      <c r="K604" s="850">
        <v>4900.740234375</v>
      </c>
    </row>
    <row r="605" spans="1:11" ht="14.45" customHeight="1" x14ac:dyDescent="0.2">
      <c r="A605" s="831" t="s">
        <v>577</v>
      </c>
      <c r="B605" s="832" t="s">
        <v>578</v>
      </c>
      <c r="C605" s="835" t="s">
        <v>605</v>
      </c>
      <c r="D605" s="863" t="s">
        <v>606</v>
      </c>
      <c r="E605" s="835" t="s">
        <v>2051</v>
      </c>
      <c r="F605" s="863" t="s">
        <v>2052</v>
      </c>
      <c r="G605" s="835" t="s">
        <v>2951</v>
      </c>
      <c r="H605" s="835" t="s">
        <v>2952</v>
      </c>
      <c r="I605" s="849">
        <v>203.27999877929688</v>
      </c>
      <c r="J605" s="849">
        <v>2</v>
      </c>
      <c r="K605" s="850">
        <v>406.55999755859375</v>
      </c>
    </row>
    <row r="606" spans="1:11" ht="14.45" customHeight="1" x14ac:dyDescent="0.2">
      <c r="A606" s="831" t="s">
        <v>577</v>
      </c>
      <c r="B606" s="832" t="s">
        <v>578</v>
      </c>
      <c r="C606" s="835" t="s">
        <v>605</v>
      </c>
      <c r="D606" s="863" t="s">
        <v>606</v>
      </c>
      <c r="E606" s="835" t="s">
        <v>2051</v>
      </c>
      <c r="F606" s="863" t="s">
        <v>2052</v>
      </c>
      <c r="G606" s="835" t="s">
        <v>2953</v>
      </c>
      <c r="H606" s="835" t="s">
        <v>2954</v>
      </c>
      <c r="I606" s="849">
        <v>272.25</v>
      </c>
      <c r="J606" s="849">
        <v>2</v>
      </c>
      <c r="K606" s="850">
        <v>544.5</v>
      </c>
    </row>
    <row r="607" spans="1:11" ht="14.45" customHeight="1" x14ac:dyDescent="0.2">
      <c r="A607" s="831" t="s">
        <v>577</v>
      </c>
      <c r="B607" s="832" t="s">
        <v>578</v>
      </c>
      <c r="C607" s="835" t="s">
        <v>605</v>
      </c>
      <c r="D607" s="863" t="s">
        <v>606</v>
      </c>
      <c r="E607" s="835" t="s">
        <v>2051</v>
      </c>
      <c r="F607" s="863" t="s">
        <v>2052</v>
      </c>
      <c r="G607" s="835" t="s">
        <v>2955</v>
      </c>
      <c r="H607" s="835" t="s">
        <v>2956</v>
      </c>
      <c r="I607" s="849">
        <v>4.9433331489562988</v>
      </c>
      <c r="J607" s="849">
        <v>60</v>
      </c>
      <c r="K607" s="850">
        <v>296.60000228881836</v>
      </c>
    </row>
    <row r="608" spans="1:11" ht="14.45" customHeight="1" x14ac:dyDescent="0.2">
      <c r="A608" s="831" t="s">
        <v>577</v>
      </c>
      <c r="B608" s="832" t="s">
        <v>578</v>
      </c>
      <c r="C608" s="835" t="s">
        <v>605</v>
      </c>
      <c r="D608" s="863" t="s">
        <v>606</v>
      </c>
      <c r="E608" s="835" t="s">
        <v>2051</v>
      </c>
      <c r="F608" s="863" t="s">
        <v>2052</v>
      </c>
      <c r="G608" s="835" t="s">
        <v>2957</v>
      </c>
      <c r="H608" s="835" t="s">
        <v>2958</v>
      </c>
      <c r="I608" s="849">
        <v>6.2899999618530273</v>
      </c>
      <c r="J608" s="849">
        <v>200</v>
      </c>
      <c r="K608" s="850">
        <v>1258</v>
      </c>
    </row>
    <row r="609" spans="1:11" ht="14.45" customHeight="1" x14ac:dyDescent="0.2">
      <c r="A609" s="831" t="s">
        <v>577</v>
      </c>
      <c r="B609" s="832" t="s">
        <v>578</v>
      </c>
      <c r="C609" s="835" t="s">
        <v>605</v>
      </c>
      <c r="D609" s="863" t="s">
        <v>606</v>
      </c>
      <c r="E609" s="835" t="s">
        <v>2051</v>
      </c>
      <c r="F609" s="863" t="s">
        <v>2052</v>
      </c>
      <c r="G609" s="835" t="s">
        <v>2959</v>
      </c>
      <c r="H609" s="835" t="s">
        <v>2960</v>
      </c>
      <c r="I609" s="849">
        <v>80.603335062662765</v>
      </c>
      <c r="J609" s="849">
        <v>100</v>
      </c>
      <c r="K609" s="850">
        <v>8020.7800903320313</v>
      </c>
    </row>
    <row r="610" spans="1:11" ht="14.45" customHeight="1" x14ac:dyDescent="0.2">
      <c r="A610" s="831" t="s">
        <v>577</v>
      </c>
      <c r="B610" s="832" t="s">
        <v>578</v>
      </c>
      <c r="C610" s="835" t="s">
        <v>605</v>
      </c>
      <c r="D610" s="863" t="s">
        <v>606</v>
      </c>
      <c r="E610" s="835" t="s">
        <v>2051</v>
      </c>
      <c r="F610" s="863" t="s">
        <v>2052</v>
      </c>
      <c r="G610" s="835" t="s">
        <v>2961</v>
      </c>
      <c r="H610" s="835" t="s">
        <v>2962</v>
      </c>
      <c r="I610" s="849">
        <v>1857.35498046875</v>
      </c>
      <c r="J610" s="849">
        <v>5</v>
      </c>
      <c r="K610" s="850">
        <v>9014.5098876953125</v>
      </c>
    </row>
    <row r="611" spans="1:11" ht="14.45" customHeight="1" x14ac:dyDescent="0.2">
      <c r="A611" s="831" t="s">
        <v>577</v>
      </c>
      <c r="B611" s="832" t="s">
        <v>578</v>
      </c>
      <c r="C611" s="835" t="s">
        <v>605</v>
      </c>
      <c r="D611" s="863" t="s">
        <v>606</v>
      </c>
      <c r="E611" s="835" t="s">
        <v>2051</v>
      </c>
      <c r="F611" s="863" t="s">
        <v>2052</v>
      </c>
      <c r="G611" s="835" t="s">
        <v>2963</v>
      </c>
      <c r="H611" s="835" t="s">
        <v>2964</v>
      </c>
      <c r="I611" s="849">
        <v>21822.349609375</v>
      </c>
      <c r="J611" s="849">
        <v>2</v>
      </c>
      <c r="K611" s="850">
        <v>43644.69921875</v>
      </c>
    </row>
    <row r="612" spans="1:11" ht="14.45" customHeight="1" x14ac:dyDescent="0.2">
      <c r="A612" s="831" t="s">
        <v>577</v>
      </c>
      <c r="B612" s="832" t="s">
        <v>578</v>
      </c>
      <c r="C612" s="835" t="s">
        <v>605</v>
      </c>
      <c r="D612" s="863" t="s">
        <v>606</v>
      </c>
      <c r="E612" s="835" t="s">
        <v>2051</v>
      </c>
      <c r="F612" s="863" t="s">
        <v>2052</v>
      </c>
      <c r="G612" s="835" t="s">
        <v>2965</v>
      </c>
      <c r="H612" s="835" t="s">
        <v>2966</v>
      </c>
      <c r="I612" s="849">
        <v>21845.33984375</v>
      </c>
      <c r="J612" s="849">
        <v>2</v>
      </c>
      <c r="K612" s="850">
        <v>43690.6796875</v>
      </c>
    </row>
    <row r="613" spans="1:11" ht="14.45" customHeight="1" x14ac:dyDescent="0.2">
      <c r="A613" s="831" t="s">
        <v>577</v>
      </c>
      <c r="B613" s="832" t="s">
        <v>578</v>
      </c>
      <c r="C613" s="835" t="s">
        <v>605</v>
      </c>
      <c r="D613" s="863" t="s">
        <v>606</v>
      </c>
      <c r="E613" s="835" t="s">
        <v>2051</v>
      </c>
      <c r="F613" s="863" t="s">
        <v>2052</v>
      </c>
      <c r="G613" s="835" t="s">
        <v>2967</v>
      </c>
      <c r="H613" s="835" t="s">
        <v>2968</v>
      </c>
      <c r="I613" s="849">
        <v>2473.239990234375</v>
      </c>
      <c r="J613" s="849">
        <v>1</v>
      </c>
      <c r="K613" s="850">
        <v>2473.239990234375</v>
      </c>
    </row>
    <row r="614" spans="1:11" ht="14.45" customHeight="1" x14ac:dyDescent="0.2">
      <c r="A614" s="831" t="s">
        <v>577</v>
      </c>
      <c r="B614" s="832" t="s">
        <v>578</v>
      </c>
      <c r="C614" s="835" t="s">
        <v>605</v>
      </c>
      <c r="D614" s="863" t="s">
        <v>606</v>
      </c>
      <c r="E614" s="835" t="s">
        <v>2051</v>
      </c>
      <c r="F614" s="863" t="s">
        <v>2052</v>
      </c>
      <c r="G614" s="835" t="s">
        <v>2969</v>
      </c>
      <c r="H614" s="835" t="s">
        <v>2970</v>
      </c>
      <c r="I614" s="849">
        <v>4900.740234375</v>
      </c>
      <c r="J614" s="849">
        <v>1</v>
      </c>
      <c r="K614" s="850">
        <v>4900.740234375</v>
      </c>
    </row>
    <row r="615" spans="1:11" ht="14.45" customHeight="1" x14ac:dyDescent="0.2">
      <c r="A615" s="831" t="s">
        <v>577</v>
      </c>
      <c r="B615" s="832" t="s">
        <v>578</v>
      </c>
      <c r="C615" s="835" t="s">
        <v>605</v>
      </c>
      <c r="D615" s="863" t="s">
        <v>606</v>
      </c>
      <c r="E615" s="835" t="s">
        <v>2051</v>
      </c>
      <c r="F615" s="863" t="s">
        <v>2052</v>
      </c>
      <c r="G615" s="835" t="s">
        <v>2971</v>
      </c>
      <c r="H615" s="835" t="s">
        <v>2972</v>
      </c>
      <c r="I615" s="849">
        <v>2571.25</v>
      </c>
      <c r="J615" s="849">
        <v>10</v>
      </c>
      <c r="K615" s="850">
        <v>25712.5</v>
      </c>
    </row>
    <row r="616" spans="1:11" ht="14.45" customHeight="1" x14ac:dyDescent="0.2">
      <c r="A616" s="831" t="s">
        <v>577</v>
      </c>
      <c r="B616" s="832" t="s">
        <v>578</v>
      </c>
      <c r="C616" s="835" t="s">
        <v>605</v>
      </c>
      <c r="D616" s="863" t="s">
        <v>606</v>
      </c>
      <c r="E616" s="835" t="s">
        <v>2051</v>
      </c>
      <c r="F616" s="863" t="s">
        <v>2052</v>
      </c>
      <c r="G616" s="835" t="s">
        <v>2973</v>
      </c>
      <c r="H616" s="835" t="s">
        <v>2974</v>
      </c>
      <c r="I616" s="849">
        <v>5324</v>
      </c>
      <c r="J616" s="849">
        <v>6</v>
      </c>
      <c r="K616" s="850">
        <v>31944</v>
      </c>
    </row>
    <row r="617" spans="1:11" ht="14.45" customHeight="1" x14ac:dyDescent="0.2">
      <c r="A617" s="831" t="s">
        <v>577</v>
      </c>
      <c r="B617" s="832" t="s">
        <v>578</v>
      </c>
      <c r="C617" s="835" t="s">
        <v>605</v>
      </c>
      <c r="D617" s="863" t="s">
        <v>606</v>
      </c>
      <c r="E617" s="835" t="s">
        <v>2051</v>
      </c>
      <c r="F617" s="863" t="s">
        <v>2052</v>
      </c>
      <c r="G617" s="835" t="s">
        <v>2975</v>
      </c>
      <c r="H617" s="835" t="s">
        <v>2976</v>
      </c>
      <c r="I617" s="849">
        <v>34.990001678466797</v>
      </c>
      <c r="J617" s="849">
        <v>20</v>
      </c>
      <c r="K617" s="850">
        <v>699.79998779296875</v>
      </c>
    </row>
    <row r="618" spans="1:11" ht="14.45" customHeight="1" x14ac:dyDescent="0.2">
      <c r="A618" s="831" t="s">
        <v>577</v>
      </c>
      <c r="B618" s="832" t="s">
        <v>578</v>
      </c>
      <c r="C618" s="835" t="s">
        <v>605</v>
      </c>
      <c r="D618" s="863" t="s">
        <v>606</v>
      </c>
      <c r="E618" s="835" t="s">
        <v>2051</v>
      </c>
      <c r="F618" s="863" t="s">
        <v>2052</v>
      </c>
      <c r="G618" s="835" t="s">
        <v>2977</v>
      </c>
      <c r="H618" s="835" t="s">
        <v>2978</v>
      </c>
      <c r="I618" s="849">
        <v>3627.580078125</v>
      </c>
      <c r="J618" s="849">
        <v>2</v>
      </c>
      <c r="K618" s="850">
        <v>7255.16015625</v>
      </c>
    </row>
    <row r="619" spans="1:11" ht="14.45" customHeight="1" x14ac:dyDescent="0.2">
      <c r="A619" s="831" t="s">
        <v>577</v>
      </c>
      <c r="B619" s="832" t="s">
        <v>578</v>
      </c>
      <c r="C619" s="835" t="s">
        <v>605</v>
      </c>
      <c r="D619" s="863" t="s">
        <v>606</v>
      </c>
      <c r="E619" s="835" t="s">
        <v>2051</v>
      </c>
      <c r="F619" s="863" t="s">
        <v>2052</v>
      </c>
      <c r="G619" s="835" t="s">
        <v>2979</v>
      </c>
      <c r="H619" s="835" t="s">
        <v>2980</v>
      </c>
      <c r="I619" s="849">
        <v>1794.4300537109375</v>
      </c>
      <c r="J619" s="849">
        <v>2</v>
      </c>
      <c r="K619" s="850">
        <v>3588.860107421875</v>
      </c>
    </row>
    <row r="620" spans="1:11" ht="14.45" customHeight="1" x14ac:dyDescent="0.2">
      <c r="A620" s="831" t="s">
        <v>577</v>
      </c>
      <c r="B620" s="832" t="s">
        <v>578</v>
      </c>
      <c r="C620" s="835" t="s">
        <v>605</v>
      </c>
      <c r="D620" s="863" t="s">
        <v>606</v>
      </c>
      <c r="E620" s="835" t="s">
        <v>2051</v>
      </c>
      <c r="F620" s="863" t="s">
        <v>2052</v>
      </c>
      <c r="G620" s="835" t="s">
        <v>2981</v>
      </c>
      <c r="H620" s="835" t="s">
        <v>2982</v>
      </c>
      <c r="I620" s="849">
        <v>18713.19921875</v>
      </c>
      <c r="J620" s="849">
        <v>2</v>
      </c>
      <c r="K620" s="850">
        <v>37426.390625</v>
      </c>
    </row>
    <row r="621" spans="1:11" ht="14.45" customHeight="1" x14ac:dyDescent="0.2">
      <c r="A621" s="831" t="s">
        <v>577</v>
      </c>
      <c r="B621" s="832" t="s">
        <v>578</v>
      </c>
      <c r="C621" s="835" t="s">
        <v>605</v>
      </c>
      <c r="D621" s="863" t="s">
        <v>606</v>
      </c>
      <c r="E621" s="835" t="s">
        <v>2051</v>
      </c>
      <c r="F621" s="863" t="s">
        <v>2052</v>
      </c>
      <c r="G621" s="835" t="s">
        <v>2983</v>
      </c>
      <c r="H621" s="835" t="s">
        <v>2984</v>
      </c>
      <c r="I621" s="849">
        <v>14634.9501953125</v>
      </c>
      <c r="J621" s="849">
        <v>1</v>
      </c>
      <c r="K621" s="850">
        <v>14634.9501953125</v>
      </c>
    </row>
    <row r="622" spans="1:11" ht="14.45" customHeight="1" x14ac:dyDescent="0.2">
      <c r="A622" s="831" t="s">
        <v>577</v>
      </c>
      <c r="B622" s="832" t="s">
        <v>578</v>
      </c>
      <c r="C622" s="835" t="s">
        <v>605</v>
      </c>
      <c r="D622" s="863" t="s">
        <v>606</v>
      </c>
      <c r="E622" s="835" t="s">
        <v>2051</v>
      </c>
      <c r="F622" s="863" t="s">
        <v>2052</v>
      </c>
      <c r="G622" s="835" t="s">
        <v>2985</v>
      </c>
      <c r="H622" s="835" t="s">
        <v>2986</v>
      </c>
      <c r="I622" s="849">
        <v>1477.4100341796875</v>
      </c>
      <c r="J622" s="849">
        <v>1</v>
      </c>
      <c r="K622" s="850">
        <v>1477.4100341796875</v>
      </c>
    </row>
    <row r="623" spans="1:11" ht="14.45" customHeight="1" x14ac:dyDescent="0.2">
      <c r="A623" s="831" t="s">
        <v>577</v>
      </c>
      <c r="B623" s="832" t="s">
        <v>578</v>
      </c>
      <c r="C623" s="835" t="s">
        <v>605</v>
      </c>
      <c r="D623" s="863" t="s">
        <v>606</v>
      </c>
      <c r="E623" s="835" t="s">
        <v>2051</v>
      </c>
      <c r="F623" s="863" t="s">
        <v>2052</v>
      </c>
      <c r="G623" s="835" t="s">
        <v>2987</v>
      </c>
      <c r="H623" s="835" t="s">
        <v>2988</v>
      </c>
      <c r="I623" s="849">
        <v>641.29998779296875</v>
      </c>
      <c r="J623" s="849">
        <v>2</v>
      </c>
      <c r="K623" s="850">
        <v>1282.5999755859375</v>
      </c>
    </row>
    <row r="624" spans="1:11" ht="14.45" customHeight="1" x14ac:dyDescent="0.2">
      <c r="A624" s="831" t="s">
        <v>577</v>
      </c>
      <c r="B624" s="832" t="s">
        <v>578</v>
      </c>
      <c r="C624" s="835" t="s">
        <v>605</v>
      </c>
      <c r="D624" s="863" t="s">
        <v>606</v>
      </c>
      <c r="E624" s="835" t="s">
        <v>2051</v>
      </c>
      <c r="F624" s="863" t="s">
        <v>2052</v>
      </c>
      <c r="G624" s="835" t="s">
        <v>2989</v>
      </c>
      <c r="H624" s="835" t="s">
        <v>2990</v>
      </c>
      <c r="I624" s="849">
        <v>814.33001708984375</v>
      </c>
      <c r="J624" s="849">
        <v>3</v>
      </c>
      <c r="K624" s="850">
        <v>2442.989990234375</v>
      </c>
    </row>
    <row r="625" spans="1:11" ht="14.45" customHeight="1" x14ac:dyDescent="0.2">
      <c r="A625" s="831" t="s">
        <v>577</v>
      </c>
      <c r="B625" s="832" t="s">
        <v>578</v>
      </c>
      <c r="C625" s="835" t="s">
        <v>605</v>
      </c>
      <c r="D625" s="863" t="s">
        <v>606</v>
      </c>
      <c r="E625" s="835" t="s">
        <v>2051</v>
      </c>
      <c r="F625" s="863" t="s">
        <v>2052</v>
      </c>
      <c r="G625" s="835" t="s">
        <v>2350</v>
      </c>
      <c r="H625" s="835" t="s">
        <v>2351</v>
      </c>
      <c r="I625" s="849">
        <v>445.27999877929688</v>
      </c>
      <c r="J625" s="849">
        <v>4</v>
      </c>
      <c r="K625" s="850">
        <v>1781.1199951171875</v>
      </c>
    </row>
    <row r="626" spans="1:11" ht="14.45" customHeight="1" x14ac:dyDescent="0.2">
      <c r="A626" s="831" t="s">
        <v>577</v>
      </c>
      <c r="B626" s="832" t="s">
        <v>578</v>
      </c>
      <c r="C626" s="835" t="s">
        <v>605</v>
      </c>
      <c r="D626" s="863" t="s">
        <v>606</v>
      </c>
      <c r="E626" s="835" t="s">
        <v>2051</v>
      </c>
      <c r="F626" s="863" t="s">
        <v>2052</v>
      </c>
      <c r="G626" s="835" t="s">
        <v>2352</v>
      </c>
      <c r="H626" s="835" t="s">
        <v>2353</v>
      </c>
      <c r="I626" s="849">
        <v>336.3800048828125</v>
      </c>
      <c r="J626" s="849">
        <v>4</v>
      </c>
      <c r="K626" s="850">
        <v>1345.52001953125</v>
      </c>
    </row>
    <row r="627" spans="1:11" ht="14.45" customHeight="1" x14ac:dyDescent="0.2">
      <c r="A627" s="831" t="s">
        <v>577</v>
      </c>
      <c r="B627" s="832" t="s">
        <v>578</v>
      </c>
      <c r="C627" s="835" t="s">
        <v>605</v>
      </c>
      <c r="D627" s="863" t="s">
        <v>606</v>
      </c>
      <c r="E627" s="835" t="s">
        <v>2051</v>
      </c>
      <c r="F627" s="863" t="s">
        <v>2052</v>
      </c>
      <c r="G627" s="835" t="s">
        <v>2991</v>
      </c>
      <c r="H627" s="835" t="s">
        <v>2992</v>
      </c>
      <c r="I627" s="849">
        <v>1026.0799560546875</v>
      </c>
      <c r="J627" s="849">
        <v>2</v>
      </c>
      <c r="K627" s="850">
        <v>2052.159912109375</v>
      </c>
    </row>
    <row r="628" spans="1:11" ht="14.45" customHeight="1" x14ac:dyDescent="0.2">
      <c r="A628" s="831" t="s">
        <v>577</v>
      </c>
      <c r="B628" s="832" t="s">
        <v>578</v>
      </c>
      <c r="C628" s="835" t="s">
        <v>605</v>
      </c>
      <c r="D628" s="863" t="s">
        <v>606</v>
      </c>
      <c r="E628" s="835" t="s">
        <v>2051</v>
      </c>
      <c r="F628" s="863" t="s">
        <v>2052</v>
      </c>
      <c r="G628" s="835" t="s">
        <v>2993</v>
      </c>
      <c r="H628" s="835" t="s">
        <v>2994</v>
      </c>
      <c r="I628" s="849">
        <v>724.78997802734375</v>
      </c>
      <c r="J628" s="849">
        <v>2</v>
      </c>
      <c r="K628" s="850">
        <v>1449.5799560546875</v>
      </c>
    </row>
    <row r="629" spans="1:11" ht="14.45" customHeight="1" x14ac:dyDescent="0.2">
      <c r="A629" s="831" t="s">
        <v>577</v>
      </c>
      <c r="B629" s="832" t="s">
        <v>578</v>
      </c>
      <c r="C629" s="835" t="s">
        <v>605</v>
      </c>
      <c r="D629" s="863" t="s">
        <v>606</v>
      </c>
      <c r="E629" s="835" t="s">
        <v>2051</v>
      </c>
      <c r="F629" s="863" t="s">
        <v>2052</v>
      </c>
      <c r="G629" s="835" t="s">
        <v>2995</v>
      </c>
      <c r="H629" s="835" t="s">
        <v>2996</v>
      </c>
      <c r="I629" s="849">
        <v>1445.949951171875</v>
      </c>
      <c r="J629" s="849">
        <v>2</v>
      </c>
      <c r="K629" s="850">
        <v>2891.89990234375</v>
      </c>
    </row>
    <row r="630" spans="1:11" ht="14.45" customHeight="1" x14ac:dyDescent="0.2">
      <c r="A630" s="831" t="s">
        <v>577</v>
      </c>
      <c r="B630" s="832" t="s">
        <v>578</v>
      </c>
      <c r="C630" s="835" t="s">
        <v>605</v>
      </c>
      <c r="D630" s="863" t="s">
        <v>606</v>
      </c>
      <c r="E630" s="835" t="s">
        <v>2051</v>
      </c>
      <c r="F630" s="863" t="s">
        <v>2052</v>
      </c>
      <c r="G630" s="835" t="s">
        <v>2997</v>
      </c>
      <c r="H630" s="835" t="s">
        <v>2998</v>
      </c>
      <c r="I630" s="849">
        <v>517.8800048828125</v>
      </c>
      <c r="J630" s="849">
        <v>2</v>
      </c>
      <c r="K630" s="850">
        <v>1035.760009765625</v>
      </c>
    </row>
    <row r="631" spans="1:11" ht="14.45" customHeight="1" x14ac:dyDescent="0.2">
      <c r="A631" s="831" t="s">
        <v>577</v>
      </c>
      <c r="B631" s="832" t="s">
        <v>578</v>
      </c>
      <c r="C631" s="835" t="s">
        <v>605</v>
      </c>
      <c r="D631" s="863" t="s">
        <v>606</v>
      </c>
      <c r="E631" s="835" t="s">
        <v>2051</v>
      </c>
      <c r="F631" s="863" t="s">
        <v>2052</v>
      </c>
      <c r="G631" s="835" t="s">
        <v>2999</v>
      </c>
      <c r="H631" s="835" t="s">
        <v>3000</v>
      </c>
      <c r="I631" s="849">
        <v>220.22000122070313</v>
      </c>
      <c r="J631" s="849">
        <v>2</v>
      </c>
      <c r="K631" s="850">
        <v>440.44000244140625</v>
      </c>
    </row>
    <row r="632" spans="1:11" ht="14.45" customHeight="1" x14ac:dyDescent="0.2">
      <c r="A632" s="831" t="s">
        <v>577</v>
      </c>
      <c r="B632" s="832" t="s">
        <v>578</v>
      </c>
      <c r="C632" s="835" t="s">
        <v>605</v>
      </c>
      <c r="D632" s="863" t="s">
        <v>606</v>
      </c>
      <c r="E632" s="835" t="s">
        <v>2051</v>
      </c>
      <c r="F632" s="863" t="s">
        <v>2052</v>
      </c>
      <c r="G632" s="835" t="s">
        <v>3001</v>
      </c>
      <c r="H632" s="835" t="s">
        <v>3002</v>
      </c>
      <c r="I632" s="849">
        <v>248.05000305175781</v>
      </c>
      <c r="J632" s="849">
        <v>4</v>
      </c>
      <c r="K632" s="850">
        <v>992.20001220703125</v>
      </c>
    </row>
    <row r="633" spans="1:11" ht="14.45" customHeight="1" x14ac:dyDescent="0.2">
      <c r="A633" s="831" t="s">
        <v>577</v>
      </c>
      <c r="B633" s="832" t="s">
        <v>578</v>
      </c>
      <c r="C633" s="835" t="s">
        <v>605</v>
      </c>
      <c r="D633" s="863" t="s">
        <v>606</v>
      </c>
      <c r="E633" s="835" t="s">
        <v>2051</v>
      </c>
      <c r="F633" s="863" t="s">
        <v>2052</v>
      </c>
      <c r="G633" s="835" t="s">
        <v>3003</v>
      </c>
      <c r="H633" s="835" t="s">
        <v>3004</v>
      </c>
      <c r="I633" s="849">
        <v>1148.8499755859375</v>
      </c>
      <c r="J633" s="849">
        <v>12</v>
      </c>
      <c r="K633" s="850">
        <v>13786.2001953125</v>
      </c>
    </row>
    <row r="634" spans="1:11" ht="14.45" customHeight="1" x14ac:dyDescent="0.2">
      <c r="A634" s="831" t="s">
        <v>577</v>
      </c>
      <c r="B634" s="832" t="s">
        <v>578</v>
      </c>
      <c r="C634" s="835" t="s">
        <v>605</v>
      </c>
      <c r="D634" s="863" t="s">
        <v>606</v>
      </c>
      <c r="E634" s="835" t="s">
        <v>2051</v>
      </c>
      <c r="F634" s="863" t="s">
        <v>2052</v>
      </c>
      <c r="G634" s="835" t="s">
        <v>3005</v>
      </c>
      <c r="H634" s="835" t="s">
        <v>3006</v>
      </c>
      <c r="I634" s="849">
        <v>2758.85009765625</v>
      </c>
      <c r="J634" s="849">
        <v>4</v>
      </c>
      <c r="K634" s="850">
        <v>11035.400390625</v>
      </c>
    </row>
    <row r="635" spans="1:11" ht="14.45" customHeight="1" x14ac:dyDescent="0.2">
      <c r="A635" s="831" t="s">
        <v>577</v>
      </c>
      <c r="B635" s="832" t="s">
        <v>578</v>
      </c>
      <c r="C635" s="835" t="s">
        <v>605</v>
      </c>
      <c r="D635" s="863" t="s">
        <v>606</v>
      </c>
      <c r="E635" s="835" t="s">
        <v>2051</v>
      </c>
      <c r="F635" s="863" t="s">
        <v>2052</v>
      </c>
      <c r="G635" s="835" t="s">
        <v>3007</v>
      </c>
      <c r="H635" s="835" t="s">
        <v>3008</v>
      </c>
      <c r="I635" s="849">
        <v>7062.77001953125</v>
      </c>
      <c r="J635" s="849">
        <v>1</v>
      </c>
      <c r="K635" s="850">
        <v>7062.77001953125</v>
      </c>
    </row>
    <row r="636" spans="1:11" ht="14.45" customHeight="1" x14ac:dyDescent="0.2">
      <c r="A636" s="831" t="s">
        <v>577</v>
      </c>
      <c r="B636" s="832" t="s">
        <v>578</v>
      </c>
      <c r="C636" s="835" t="s">
        <v>605</v>
      </c>
      <c r="D636" s="863" t="s">
        <v>606</v>
      </c>
      <c r="E636" s="835" t="s">
        <v>2051</v>
      </c>
      <c r="F636" s="863" t="s">
        <v>2052</v>
      </c>
      <c r="G636" s="835" t="s">
        <v>3009</v>
      </c>
      <c r="H636" s="835" t="s">
        <v>3010</v>
      </c>
      <c r="I636" s="849">
        <v>7440.2900390625</v>
      </c>
      <c r="J636" s="849">
        <v>2</v>
      </c>
      <c r="K636" s="850">
        <v>14880.580078125</v>
      </c>
    </row>
    <row r="637" spans="1:11" ht="14.45" customHeight="1" x14ac:dyDescent="0.2">
      <c r="A637" s="831" t="s">
        <v>577</v>
      </c>
      <c r="B637" s="832" t="s">
        <v>578</v>
      </c>
      <c r="C637" s="835" t="s">
        <v>605</v>
      </c>
      <c r="D637" s="863" t="s">
        <v>606</v>
      </c>
      <c r="E637" s="835" t="s">
        <v>2051</v>
      </c>
      <c r="F637" s="863" t="s">
        <v>2052</v>
      </c>
      <c r="G637" s="835" t="s">
        <v>3011</v>
      </c>
      <c r="H637" s="835" t="s">
        <v>3012</v>
      </c>
      <c r="I637" s="849">
        <v>8278.8203125</v>
      </c>
      <c r="J637" s="849">
        <v>1</v>
      </c>
      <c r="K637" s="850">
        <v>8278.8203125</v>
      </c>
    </row>
    <row r="638" spans="1:11" ht="14.45" customHeight="1" x14ac:dyDescent="0.2">
      <c r="A638" s="831" t="s">
        <v>577</v>
      </c>
      <c r="B638" s="832" t="s">
        <v>578</v>
      </c>
      <c r="C638" s="835" t="s">
        <v>605</v>
      </c>
      <c r="D638" s="863" t="s">
        <v>606</v>
      </c>
      <c r="E638" s="835" t="s">
        <v>2051</v>
      </c>
      <c r="F638" s="863" t="s">
        <v>2052</v>
      </c>
      <c r="G638" s="835" t="s">
        <v>3013</v>
      </c>
      <c r="H638" s="835" t="s">
        <v>3014</v>
      </c>
      <c r="I638" s="849">
        <v>9221.41015625</v>
      </c>
      <c r="J638" s="849">
        <v>2</v>
      </c>
      <c r="K638" s="850">
        <v>18442.8203125</v>
      </c>
    </row>
    <row r="639" spans="1:11" ht="14.45" customHeight="1" x14ac:dyDescent="0.2">
      <c r="A639" s="831" t="s">
        <v>577</v>
      </c>
      <c r="B639" s="832" t="s">
        <v>578</v>
      </c>
      <c r="C639" s="835" t="s">
        <v>605</v>
      </c>
      <c r="D639" s="863" t="s">
        <v>606</v>
      </c>
      <c r="E639" s="835" t="s">
        <v>2051</v>
      </c>
      <c r="F639" s="863" t="s">
        <v>2052</v>
      </c>
      <c r="G639" s="835" t="s">
        <v>3015</v>
      </c>
      <c r="H639" s="835" t="s">
        <v>3016</v>
      </c>
      <c r="I639" s="849">
        <v>1393.9200439453125</v>
      </c>
      <c r="J639" s="849">
        <v>2</v>
      </c>
      <c r="K639" s="850">
        <v>2787.840087890625</v>
      </c>
    </row>
    <row r="640" spans="1:11" ht="14.45" customHeight="1" x14ac:dyDescent="0.2">
      <c r="A640" s="831" t="s">
        <v>577</v>
      </c>
      <c r="B640" s="832" t="s">
        <v>578</v>
      </c>
      <c r="C640" s="835" t="s">
        <v>605</v>
      </c>
      <c r="D640" s="863" t="s">
        <v>606</v>
      </c>
      <c r="E640" s="835" t="s">
        <v>2051</v>
      </c>
      <c r="F640" s="863" t="s">
        <v>2052</v>
      </c>
      <c r="G640" s="835" t="s">
        <v>3017</v>
      </c>
      <c r="H640" s="835" t="s">
        <v>3018</v>
      </c>
      <c r="I640" s="849">
        <v>33332.75</v>
      </c>
      <c r="J640" s="849">
        <v>1</v>
      </c>
      <c r="K640" s="850">
        <v>33332.75</v>
      </c>
    </row>
    <row r="641" spans="1:11" ht="14.45" customHeight="1" x14ac:dyDescent="0.2">
      <c r="A641" s="831" t="s">
        <v>577</v>
      </c>
      <c r="B641" s="832" t="s">
        <v>578</v>
      </c>
      <c r="C641" s="835" t="s">
        <v>605</v>
      </c>
      <c r="D641" s="863" t="s">
        <v>606</v>
      </c>
      <c r="E641" s="835" t="s">
        <v>2051</v>
      </c>
      <c r="F641" s="863" t="s">
        <v>2052</v>
      </c>
      <c r="G641" s="835" t="s">
        <v>3019</v>
      </c>
      <c r="H641" s="835" t="s">
        <v>3020</v>
      </c>
      <c r="I641" s="849">
        <v>4900.740234375</v>
      </c>
      <c r="J641" s="849">
        <v>1</v>
      </c>
      <c r="K641" s="850">
        <v>4900.740234375</v>
      </c>
    </row>
    <row r="642" spans="1:11" ht="14.45" customHeight="1" x14ac:dyDescent="0.2">
      <c r="A642" s="831" t="s">
        <v>577</v>
      </c>
      <c r="B642" s="832" t="s">
        <v>578</v>
      </c>
      <c r="C642" s="835" t="s">
        <v>605</v>
      </c>
      <c r="D642" s="863" t="s">
        <v>606</v>
      </c>
      <c r="E642" s="835" t="s">
        <v>2051</v>
      </c>
      <c r="F642" s="863" t="s">
        <v>2052</v>
      </c>
      <c r="G642" s="835" t="s">
        <v>3021</v>
      </c>
      <c r="H642" s="835" t="s">
        <v>3022</v>
      </c>
      <c r="I642" s="849">
        <v>5402.64990234375</v>
      </c>
      <c r="J642" s="849">
        <v>4</v>
      </c>
      <c r="K642" s="850">
        <v>21610.599609375</v>
      </c>
    </row>
    <row r="643" spans="1:11" ht="14.45" customHeight="1" x14ac:dyDescent="0.2">
      <c r="A643" s="831" t="s">
        <v>577</v>
      </c>
      <c r="B643" s="832" t="s">
        <v>578</v>
      </c>
      <c r="C643" s="835" t="s">
        <v>605</v>
      </c>
      <c r="D643" s="863" t="s">
        <v>606</v>
      </c>
      <c r="E643" s="835" t="s">
        <v>2051</v>
      </c>
      <c r="F643" s="863" t="s">
        <v>2052</v>
      </c>
      <c r="G643" s="835" t="s">
        <v>3023</v>
      </c>
      <c r="H643" s="835" t="s">
        <v>3024</v>
      </c>
      <c r="I643" s="849">
        <v>1546.3800048828125</v>
      </c>
      <c r="J643" s="849">
        <v>1</v>
      </c>
      <c r="K643" s="850">
        <v>1546.3800048828125</v>
      </c>
    </row>
    <row r="644" spans="1:11" ht="14.45" customHeight="1" x14ac:dyDescent="0.2">
      <c r="A644" s="831" t="s">
        <v>577</v>
      </c>
      <c r="B644" s="832" t="s">
        <v>578</v>
      </c>
      <c r="C644" s="835" t="s">
        <v>605</v>
      </c>
      <c r="D644" s="863" t="s">
        <v>606</v>
      </c>
      <c r="E644" s="835" t="s">
        <v>2051</v>
      </c>
      <c r="F644" s="863" t="s">
        <v>2052</v>
      </c>
      <c r="G644" s="835" t="s">
        <v>3025</v>
      </c>
      <c r="H644" s="835" t="s">
        <v>3026</v>
      </c>
      <c r="I644" s="849">
        <v>3579.1201171875</v>
      </c>
      <c r="J644" s="849">
        <v>1</v>
      </c>
      <c r="K644" s="850">
        <v>3579.1201171875</v>
      </c>
    </row>
    <row r="645" spans="1:11" ht="14.45" customHeight="1" x14ac:dyDescent="0.2">
      <c r="A645" s="831" t="s">
        <v>577</v>
      </c>
      <c r="B645" s="832" t="s">
        <v>578</v>
      </c>
      <c r="C645" s="835" t="s">
        <v>605</v>
      </c>
      <c r="D645" s="863" t="s">
        <v>606</v>
      </c>
      <c r="E645" s="835" t="s">
        <v>2051</v>
      </c>
      <c r="F645" s="863" t="s">
        <v>2052</v>
      </c>
      <c r="G645" s="835" t="s">
        <v>3027</v>
      </c>
      <c r="H645" s="835" t="s">
        <v>3028</v>
      </c>
      <c r="I645" s="849">
        <v>3579.1201171875</v>
      </c>
      <c r="J645" s="849">
        <v>1</v>
      </c>
      <c r="K645" s="850">
        <v>3579.1201171875</v>
      </c>
    </row>
    <row r="646" spans="1:11" ht="14.45" customHeight="1" x14ac:dyDescent="0.2">
      <c r="A646" s="831" t="s">
        <v>577</v>
      </c>
      <c r="B646" s="832" t="s">
        <v>578</v>
      </c>
      <c r="C646" s="835" t="s">
        <v>605</v>
      </c>
      <c r="D646" s="863" t="s">
        <v>606</v>
      </c>
      <c r="E646" s="835" t="s">
        <v>2051</v>
      </c>
      <c r="F646" s="863" t="s">
        <v>2052</v>
      </c>
      <c r="G646" s="835" t="s">
        <v>3029</v>
      </c>
      <c r="H646" s="835" t="s">
        <v>3030</v>
      </c>
      <c r="I646" s="849">
        <v>9.8400001525878906</v>
      </c>
      <c r="J646" s="849">
        <v>50</v>
      </c>
      <c r="K646" s="850">
        <v>492.04000854492188</v>
      </c>
    </row>
    <row r="647" spans="1:11" ht="14.45" customHeight="1" x14ac:dyDescent="0.2">
      <c r="A647" s="831" t="s">
        <v>577</v>
      </c>
      <c r="B647" s="832" t="s">
        <v>578</v>
      </c>
      <c r="C647" s="835" t="s">
        <v>605</v>
      </c>
      <c r="D647" s="863" t="s">
        <v>606</v>
      </c>
      <c r="E647" s="835" t="s">
        <v>2051</v>
      </c>
      <c r="F647" s="863" t="s">
        <v>2052</v>
      </c>
      <c r="G647" s="835" t="s">
        <v>3031</v>
      </c>
      <c r="H647" s="835" t="s">
        <v>3032</v>
      </c>
      <c r="I647" s="849">
        <v>11.369999885559082</v>
      </c>
      <c r="J647" s="849">
        <v>50</v>
      </c>
      <c r="K647" s="850">
        <v>568.5</v>
      </c>
    </row>
    <row r="648" spans="1:11" ht="14.45" customHeight="1" x14ac:dyDescent="0.2">
      <c r="A648" s="831" t="s">
        <v>577</v>
      </c>
      <c r="B648" s="832" t="s">
        <v>578</v>
      </c>
      <c r="C648" s="835" t="s">
        <v>605</v>
      </c>
      <c r="D648" s="863" t="s">
        <v>606</v>
      </c>
      <c r="E648" s="835" t="s">
        <v>2051</v>
      </c>
      <c r="F648" s="863" t="s">
        <v>2052</v>
      </c>
      <c r="G648" s="835" t="s">
        <v>3033</v>
      </c>
      <c r="H648" s="835" t="s">
        <v>3034</v>
      </c>
      <c r="I648" s="849">
        <v>111.56999969482422</v>
      </c>
      <c r="J648" s="849">
        <v>42</v>
      </c>
      <c r="K648" s="850">
        <v>4686.1100463867188</v>
      </c>
    </row>
    <row r="649" spans="1:11" ht="14.45" customHeight="1" x14ac:dyDescent="0.2">
      <c r="A649" s="831" t="s">
        <v>577</v>
      </c>
      <c r="B649" s="832" t="s">
        <v>578</v>
      </c>
      <c r="C649" s="835" t="s">
        <v>605</v>
      </c>
      <c r="D649" s="863" t="s">
        <v>606</v>
      </c>
      <c r="E649" s="835" t="s">
        <v>2051</v>
      </c>
      <c r="F649" s="863" t="s">
        <v>2052</v>
      </c>
      <c r="G649" s="835" t="s">
        <v>2106</v>
      </c>
      <c r="H649" s="835" t="s">
        <v>2107</v>
      </c>
      <c r="I649" s="849">
        <v>1.6771428074155534</v>
      </c>
      <c r="J649" s="849">
        <v>1200</v>
      </c>
      <c r="K649" s="850">
        <v>2013</v>
      </c>
    </row>
    <row r="650" spans="1:11" ht="14.45" customHeight="1" x14ac:dyDescent="0.2">
      <c r="A650" s="831" t="s">
        <v>577</v>
      </c>
      <c r="B650" s="832" t="s">
        <v>578</v>
      </c>
      <c r="C650" s="835" t="s">
        <v>605</v>
      </c>
      <c r="D650" s="863" t="s">
        <v>606</v>
      </c>
      <c r="E650" s="835" t="s">
        <v>2051</v>
      </c>
      <c r="F650" s="863" t="s">
        <v>2052</v>
      </c>
      <c r="G650" s="835" t="s">
        <v>3035</v>
      </c>
      <c r="H650" s="835" t="s">
        <v>3036</v>
      </c>
      <c r="I650" s="849">
        <v>1694</v>
      </c>
      <c r="J650" s="849">
        <v>4</v>
      </c>
      <c r="K650" s="850">
        <v>6776</v>
      </c>
    </row>
    <row r="651" spans="1:11" ht="14.45" customHeight="1" x14ac:dyDescent="0.2">
      <c r="A651" s="831" t="s">
        <v>577</v>
      </c>
      <c r="B651" s="832" t="s">
        <v>578</v>
      </c>
      <c r="C651" s="835" t="s">
        <v>605</v>
      </c>
      <c r="D651" s="863" t="s">
        <v>606</v>
      </c>
      <c r="E651" s="835" t="s">
        <v>2051</v>
      </c>
      <c r="F651" s="863" t="s">
        <v>2052</v>
      </c>
      <c r="G651" s="835" t="s">
        <v>3037</v>
      </c>
      <c r="H651" s="835" t="s">
        <v>3038</v>
      </c>
      <c r="I651" s="849">
        <v>910.52499389648438</v>
      </c>
      <c r="J651" s="849">
        <v>20</v>
      </c>
      <c r="K651" s="850">
        <v>18210.5</v>
      </c>
    </row>
    <row r="652" spans="1:11" ht="14.45" customHeight="1" x14ac:dyDescent="0.2">
      <c r="A652" s="831" t="s">
        <v>577</v>
      </c>
      <c r="B652" s="832" t="s">
        <v>578</v>
      </c>
      <c r="C652" s="835" t="s">
        <v>605</v>
      </c>
      <c r="D652" s="863" t="s">
        <v>606</v>
      </c>
      <c r="E652" s="835" t="s">
        <v>2051</v>
      </c>
      <c r="F652" s="863" t="s">
        <v>2052</v>
      </c>
      <c r="G652" s="835" t="s">
        <v>3039</v>
      </c>
      <c r="H652" s="835" t="s">
        <v>3040</v>
      </c>
      <c r="I652" s="849">
        <v>1.6850000222524006</v>
      </c>
      <c r="J652" s="849">
        <v>1200</v>
      </c>
      <c r="K652" s="850">
        <v>2021.6000061035156</v>
      </c>
    </row>
    <row r="653" spans="1:11" ht="14.45" customHeight="1" x14ac:dyDescent="0.2">
      <c r="A653" s="831" t="s">
        <v>577</v>
      </c>
      <c r="B653" s="832" t="s">
        <v>578</v>
      </c>
      <c r="C653" s="835" t="s">
        <v>605</v>
      </c>
      <c r="D653" s="863" t="s">
        <v>606</v>
      </c>
      <c r="E653" s="835" t="s">
        <v>2051</v>
      </c>
      <c r="F653" s="863" t="s">
        <v>2052</v>
      </c>
      <c r="G653" s="835" t="s">
        <v>3041</v>
      </c>
      <c r="H653" s="835" t="s">
        <v>3042</v>
      </c>
      <c r="I653" s="849">
        <v>2156.669921875</v>
      </c>
      <c r="J653" s="849">
        <v>27</v>
      </c>
      <c r="K653" s="850">
        <v>58230.0390625</v>
      </c>
    </row>
    <row r="654" spans="1:11" ht="14.45" customHeight="1" x14ac:dyDescent="0.2">
      <c r="A654" s="831" t="s">
        <v>577</v>
      </c>
      <c r="B654" s="832" t="s">
        <v>578</v>
      </c>
      <c r="C654" s="835" t="s">
        <v>605</v>
      </c>
      <c r="D654" s="863" t="s">
        <v>606</v>
      </c>
      <c r="E654" s="835" t="s">
        <v>2051</v>
      </c>
      <c r="F654" s="863" t="s">
        <v>2052</v>
      </c>
      <c r="G654" s="835" t="s">
        <v>3043</v>
      </c>
      <c r="H654" s="835" t="s">
        <v>3044</v>
      </c>
      <c r="I654" s="849">
        <v>459.79998779296875</v>
      </c>
      <c r="J654" s="849">
        <v>6</v>
      </c>
      <c r="K654" s="850">
        <v>2758.800048828125</v>
      </c>
    </row>
    <row r="655" spans="1:11" ht="14.45" customHeight="1" x14ac:dyDescent="0.2">
      <c r="A655" s="831" t="s">
        <v>577</v>
      </c>
      <c r="B655" s="832" t="s">
        <v>578</v>
      </c>
      <c r="C655" s="835" t="s">
        <v>605</v>
      </c>
      <c r="D655" s="863" t="s">
        <v>606</v>
      </c>
      <c r="E655" s="835" t="s">
        <v>2051</v>
      </c>
      <c r="F655" s="863" t="s">
        <v>2052</v>
      </c>
      <c r="G655" s="835" t="s">
        <v>3045</v>
      </c>
      <c r="H655" s="835" t="s">
        <v>3046</v>
      </c>
      <c r="I655" s="849">
        <v>2308.550048828125</v>
      </c>
      <c r="J655" s="849">
        <v>6</v>
      </c>
      <c r="K655" s="850">
        <v>13851.30029296875</v>
      </c>
    </row>
    <row r="656" spans="1:11" ht="14.45" customHeight="1" x14ac:dyDescent="0.2">
      <c r="A656" s="831" t="s">
        <v>577</v>
      </c>
      <c r="B656" s="832" t="s">
        <v>578</v>
      </c>
      <c r="C656" s="835" t="s">
        <v>605</v>
      </c>
      <c r="D656" s="863" t="s">
        <v>606</v>
      </c>
      <c r="E656" s="835" t="s">
        <v>2051</v>
      </c>
      <c r="F656" s="863" t="s">
        <v>2052</v>
      </c>
      <c r="G656" s="835" t="s">
        <v>3047</v>
      </c>
      <c r="H656" s="835" t="s">
        <v>3048</v>
      </c>
      <c r="I656" s="849">
        <v>2057</v>
      </c>
      <c r="J656" s="849">
        <v>6</v>
      </c>
      <c r="K656" s="850">
        <v>12342</v>
      </c>
    </row>
    <row r="657" spans="1:11" ht="14.45" customHeight="1" x14ac:dyDescent="0.2">
      <c r="A657" s="831" t="s">
        <v>577</v>
      </c>
      <c r="B657" s="832" t="s">
        <v>578</v>
      </c>
      <c r="C657" s="835" t="s">
        <v>605</v>
      </c>
      <c r="D657" s="863" t="s">
        <v>606</v>
      </c>
      <c r="E657" s="835" t="s">
        <v>2051</v>
      </c>
      <c r="F657" s="863" t="s">
        <v>2052</v>
      </c>
      <c r="G657" s="835" t="s">
        <v>3049</v>
      </c>
      <c r="H657" s="835" t="s">
        <v>3050</v>
      </c>
      <c r="I657" s="849">
        <v>2510.219970703125</v>
      </c>
      <c r="J657" s="849">
        <v>10</v>
      </c>
      <c r="K657" s="850">
        <v>25102.18017578125</v>
      </c>
    </row>
    <row r="658" spans="1:11" ht="14.45" customHeight="1" x14ac:dyDescent="0.2">
      <c r="A658" s="831" t="s">
        <v>577</v>
      </c>
      <c r="B658" s="832" t="s">
        <v>578</v>
      </c>
      <c r="C658" s="835" t="s">
        <v>605</v>
      </c>
      <c r="D658" s="863" t="s">
        <v>606</v>
      </c>
      <c r="E658" s="835" t="s">
        <v>2051</v>
      </c>
      <c r="F658" s="863" t="s">
        <v>2052</v>
      </c>
      <c r="G658" s="835" t="s">
        <v>3051</v>
      </c>
      <c r="H658" s="835" t="s">
        <v>3052</v>
      </c>
      <c r="I658" s="849">
        <v>2645.010009765625</v>
      </c>
      <c r="J658" s="849">
        <v>16</v>
      </c>
      <c r="K658" s="850">
        <v>42320.1494140625</v>
      </c>
    </row>
    <row r="659" spans="1:11" ht="14.45" customHeight="1" x14ac:dyDescent="0.2">
      <c r="A659" s="831" t="s">
        <v>577</v>
      </c>
      <c r="B659" s="832" t="s">
        <v>578</v>
      </c>
      <c r="C659" s="835" t="s">
        <v>605</v>
      </c>
      <c r="D659" s="863" t="s">
        <v>606</v>
      </c>
      <c r="E659" s="835" t="s">
        <v>2051</v>
      </c>
      <c r="F659" s="863" t="s">
        <v>2052</v>
      </c>
      <c r="G659" s="835" t="s">
        <v>3053</v>
      </c>
      <c r="H659" s="835" t="s">
        <v>3054</v>
      </c>
      <c r="I659" s="849">
        <v>2510.219970703125</v>
      </c>
      <c r="J659" s="849">
        <v>12</v>
      </c>
      <c r="K659" s="850">
        <v>30122.6396484375</v>
      </c>
    </row>
    <row r="660" spans="1:11" ht="14.45" customHeight="1" x14ac:dyDescent="0.2">
      <c r="A660" s="831" t="s">
        <v>577</v>
      </c>
      <c r="B660" s="832" t="s">
        <v>578</v>
      </c>
      <c r="C660" s="835" t="s">
        <v>605</v>
      </c>
      <c r="D660" s="863" t="s">
        <v>606</v>
      </c>
      <c r="E660" s="835" t="s">
        <v>2051</v>
      </c>
      <c r="F660" s="863" t="s">
        <v>2052</v>
      </c>
      <c r="G660" s="835" t="s">
        <v>3055</v>
      </c>
      <c r="H660" s="835" t="s">
        <v>3056</v>
      </c>
      <c r="I660" s="849">
        <v>2510.219970703125</v>
      </c>
      <c r="J660" s="849">
        <v>12</v>
      </c>
      <c r="K660" s="850">
        <v>30122.6396484375</v>
      </c>
    </row>
    <row r="661" spans="1:11" ht="14.45" customHeight="1" x14ac:dyDescent="0.2">
      <c r="A661" s="831" t="s">
        <v>577</v>
      </c>
      <c r="B661" s="832" t="s">
        <v>578</v>
      </c>
      <c r="C661" s="835" t="s">
        <v>605</v>
      </c>
      <c r="D661" s="863" t="s">
        <v>606</v>
      </c>
      <c r="E661" s="835" t="s">
        <v>2051</v>
      </c>
      <c r="F661" s="863" t="s">
        <v>2052</v>
      </c>
      <c r="G661" s="835" t="s">
        <v>3057</v>
      </c>
      <c r="H661" s="835" t="s">
        <v>3058</v>
      </c>
      <c r="I661" s="849">
        <v>2510.219970703125</v>
      </c>
      <c r="J661" s="849">
        <v>18</v>
      </c>
      <c r="K661" s="850">
        <v>45183.93017578125</v>
      </c>
    </row>
    <row r="662" spans="1:11" ht="14.45" customHeight="1" x14ac:dyDescent="0.2">
      <c r="A662" s="831" t="s">
        <v>577</v>
      </c>
      <c r="B662" s="832" t="s">
        <v>578</v>
      </c>
      <c r="C662" s="835" t="s">
        <v>605</v>
      </c>
      <c r="D662" s="863" t="s">
        <v>606</v>
      </c>
      <c r="E662" s="835" t="s">
        <v>2051</v>
      </c>
      <c r="F662" s="863" t="s">
        <v>2052</v>
      </c>
      <c r="G662" s="835" t="s">
        <v>3059</v>
      </c>
      <c r="H662" s="835" t="s">
        <v>3060</v>
      </c>
      <c r="I662" s="849">
        <v>2378.2332763671875</v>
      </c>
      <c r="J662" s="849">
        <v>22</v>
      </c>
      <c r="K662" s="850">
        <v>52293.2490234375</v>
      </c>
    </row>
    <row r="663" spans="1:11" ht="14.45" customHeight="1" x14ac:dyDescent="0.2">
      <c r="A663" s="831" t="s">
        <v>577</v>
      </c>
      <c r="B663" s="832" t="s">
        <v>578</v>
      </c>
      <c r="C663" s="835" t="s">
        <v>605</v>
      </c>
      <c r="D663" s="863" t="s">
        <v>606</v>
      </c>
      <c r="E663" s="835" t="s">
        <v>2051</v>
      </c>
      <c r="F663" s="863" t="s">
        <v>2052</v>
      </c>
      <c r="G663" s="835" t="s">
        <v>3061</v>
      </c>
      <c r="H663" s="835" t="s">
        <v>3062</v>
      </c>
      <c r="I663" s="849">
        <v>2510.219970703125</v>
      </c>
      <c r="J663" s="849">
        <v>28</v>
      </c>
      <c r="K663" s="850">
        <v>70286.10986328125</v>
      </c>
    </row>
    <row r="664" spans="1:11" ht="14.45" customHeight="1" x14ac:dyDescent="0.2">
      <c r="A664" s="831" t="s">
        <v>577</v>
      </c>
      <c r="B664" s="832" t="s">
        <v>578</v>
      </c>
      <c r="C664" s="835" t="s">
        <v>605</v>
      </c>
      <c r="D664" s="863" t="s">
        <v>606</v>
      </c>
      <c r="E664" s="835" t="s">
        <v>2051</v>
      </c>
      <c r="F664" s="863" t="s">
        <v>2052</v>
      </c>
      <c r="G664" s="835" t="s">
        <v>3063</v>
      </c>
      <c r="H664" s="835" t="s">
        <v>3064</v>
      </c>
      <c r="I664" s="849">
        <v>2062.31005859375</v>
      </c>
      <c r="J664" s="849">
        <v>34</v>
      </c>
      <c r="K664" s="850">
        <v>70118.5888671875</v>
      </c>
    </row>
    <row r="665" spans="1:11" ht="14.45" customHeight="1" x14ac:dyDescent="0.2">
      <c r="A665" s="831" t="s">
        <v>577</v>
      </c>
      <c r="B665" s="832" t="s">
        <v>578</v>
      </c>
      <c r="C665" s="835" t="s">
        <v>605</v>
      </c>
      <c r="D665" s="863" t="s">
        <v>606</v>
      </c>
      <c r="E665" s="835" t="s">
        <v>2051</v>
      </c>
      <c r="F665" s="863" t="s">
        <v>2052</v>
      </c>
      <c r="G665" s="835" t="s">
        <v>2136</v>
      </c>
      <c r="H665" s="835" t="s">
        <v>2137</v>
      </c>
      <c r="I665" s="849">
        <v>21.233332951863606</v>
      </c>
      <c r="J665" s="849">
        <v>30</v>
      </c>
      <c r="K665" s="850">
        <v>637</v>
      </c>
    </row>
    <row r="666" spans="1:11" ht="14.45" customHeight="1" x14ac:dyDescent="0.2">
      <c r="A666" s="831" t="s">
        <v>577</v>
      </c>
      <c r="B666" s="832" t="s">
        <v>578</v>
      </c>
      <c r="C666" s="835" t="s">
        <v>605</v>
      </c>
      <c r="D666" s="863" t="s">
        <v>606</v>
      </c>
      <c r="E666" s="835" t="s">
        <v>3065</v>
      </c>
      <c r="F666" s="863" t="s">
        <v>3066</v>
      </c>
      <c r="G666" s="835" t="s">
        <v>3067</v>
      </c>
      <c r="H666" s="835" t="s">
        <v>3068</v>
      </c>
      <c r="I666" s="849">
        <v>35.078334808349609</v>
      </c>
      <c r="J666" s="849">
        <v>864</v>
      </c>
      <c r="K666" s="850">
        <v>30304.62060546875</v>
      </c>
    </row>
    <row r="667" spans="1:11" ht="14.45" customHeight="1" x14ac:dyDescent="0.2">
      <c r="A667" s="831" t="s">
        <v>577</v>
      </c>
      <c r="B667" s="832" t="s">
        <v>578</v>
      </c>
      <c r="C667" s="835" t="s">
        <v>605</v>
      </c>
      <c r="D667" s="863" t="s">
        <v>606</v>
      </c>
      <c r="E667" s="835" t="s">
        <v>3065</v>
      </c>
      <c r="F667" s="863" t="s">
        <v>3066</v>
      </c>
      <c r="G667" s="835" t="s">
        <v>3069</v>
      </c>
      <c r="H667" s="835" t="s">
        <v>3070</v>
      </c>
      <c r="I667" s="849">
        <v>28.059999465942383</v>
      </c>
      <c r="J667" s="849">
        <v>1080</v>
      </c>
      <c r="K667" s="850">
        <v>30304.798828125</v>
      </c>
    </row>
    <row r="668" spans="1:11" ht="14.45" customHeight="1" x14ac:dyDescent="0.2">
      <c r="A668" s="831" t="s">
        <v>577</v>
      </c>
      <c r="B668" s="832" t="s">
        <v>578</v>
      </c>
      <c r="C668" s="835" t="s">
        <v>605</v>
      </c>
      <c r="D668" s="863" t="s">
        <v>606</v>
      </c>
      <c r="E668" s="835" t="s">
        <v>3065</v>
      </c>
      <c r="F668" s="863" t="s">
        <v>3066</v>
      </c>
      <c r="G668" s="835" t="s">
        <v>3071</v>
      </c>
      <c r="H668" s="835" t="s">
        <v>3072</v>
      </c>
      <c r="I668" s="849">
        <v>257.07998657226563</v>
      </c>
      <c r="J668" s="849">
        <v>12</v>
      </c>
      <c r="K668" s="850">
        <v>3084.989990234375</v>
      </c>
    </row>
    <row r="669" spans="1:11" ht="14.45" customHeight="1" x14ac:dyDescent="0.2">
      <c r="A669" s="831" t="s">
        <v>577</v>
      </c>
      <c r="B669" s="832" t="s">
        <v>578</v>
      </c>
      <c r="C669" s="835" t="s">
        <v>605</v>
      </c>
      <c r="D669" s="863" t="s">
        <v>606</v>
      </c>
      <c r="E669" s="835" t="s">
        <v>3065</v>
      </c>
      <c r="F669" s="863" t="s">
        <v>3066</v>
      </c>
      <c r="G669" s="835" t="s">
        <v>3073</v>
      </c>
      <c r="H669" s="835" t="s">
        <v>3074</v>
      </c>
      <c r="I669" s="849">
        <v>849.45001220703125</v>
      </c>
      <c r="J669" s="849">
        <v>12</v>
      </c>
      <c r="K669" s="850">
        <v>10193.3701171875</v>
      </c>
    </row>
    <row r="670" spans="1:11" ht="14.45" customHeight="1" x14ac:dyDescent="0.2">
      <c r="A670" s="831" t="s">
        <v>577</v>
      </c>
      <c r="B670" s="832" t="s">
        <v>578</v>
      </c>
      <c r="C670" s="835" t="s">
        <v>605</v>
      </c>
      <c r="D670" s="863" t="s">
        <v>606</v>
      </c>
      <c r="E670" s="835" t="s">
        <v>3065</v>
      </c>
      <c r="F670" s="863" t="s">
        <v>3066</v>
      </c>
      <c r="G670" s="835" t="s">
        <v>3075</v>
      </c>
      <c r="H670" s="835" t="s">
        <v>3076</v>
      </c>
      <c r="I670" s="849">
        <v>241.52999877929688</v>
      </c>
      <c r="J670" s="849">
        <v>300</v>
      </c>
      <c r="K670" s="850">
        <v>72459.498046875</v>
      </c>
    </row>
    <row r="671" spans="1:11" ht="14.45" customHeight="1" x14ac:dyDescent="0.2">
      <c r="A671" s="831" t="s">
        <v>577</v>
      </c>
      <c r="B671" s="832" t="s">
        <v>578</v>
      </c>
      <c r="C671" s="835" t="s">
        <v>605</v>
      </c>
      <c r="D671" s="863" t="s">
        <v>606</v>
      </c>
      <c r="E671" s="835" t="s">
        <v>3065</v>
      </c>
      <c r="F671" s="863" t="s">
        <v>3066</v>
      </c>
      <c r="G671" s="835" t="s">
        <v>3077</v>
      </c>
      <c r="H671" s="835" t="s">
        <v>3078</v>
      </c>
      <c r="I671" s="849">
        <v>72.69000244140625</v>
      </c>
      <c r="J671" s="849">
        <v>72</v>
      </c>
      <c r="K671" s="850">
        <v>5233.66015625</v>
      </c>
    </row>
    <row r="672" spans="1:11" ht="14.45" customHeight="1" x14ac:dyDescent="0.2">
      <c r="A672" s="831" t="s">
        <v>577</v>
      </c>
      <c r="B672" s="832" t="s">
        <v>578</v>
      </c>
      <c r="C672" s="835" t="s">
        <v>605</v>
      </c>
      <c r="D672" s="863" t="s">
        <v>606</v>
      </c>
      <c r="E672" s="835" t="s">
        <v>3065</v>
      </c>
      <c r="F672" s="863" t="s">
        <v>3066</v>
      </c>
      <c r="G672" s="835" t="s">
        <v>3079</v>
      </c>
      <c r="H672" s="835" t="s">
        <v>3080</v>
      </c>
      <c r="I672" s="849">
        <v>76.599998474121094</v>
      </c>
      <c r="J672" s="849">
        <v>108</v>
      </c>
      <c r="K672" s="850">
        <v>8273.099853515625</v>
      </c>
    </row>
    <row r="673" spans="1:11" ht="14.45" customHeight="1" x14ac:dyDescent="0.2">
      <c r="A673" s="831" t="s">
        <v>577</v>
      </c>
      <c r="B673" s="832" t="s">
        <v>578</v>
      </c>
      <c r="C673" s="835" t="s">
        <v>605</v>
      </c>
      <c r="D673" s="863" t="s">
        <v>606</v>
      </c>
      <c r="E673" s="835" t="s">
        <v>3065</v>
      </c>
      <c r="F673" s="863" t="s">
        <v>3066</v>
      </c>
      <c r="G673" s="835" t="s">
        <v>3081</v>
      </c>
      <c r="H673" s="835" t="s">
        <v>3082</v>
      </c>
      <c r="I673" s="849">
        <v>130.99000549316406</v>
      </c>
      <c r="J673" s="849">
        <v>24</v>
      </c>
      <c r="K673" s="850">
        <v>3143.699951171875</v>
      </c>
    </row>
    <row r="674" spans="1:11" ht="14.45" customHeight="1" x14ac:dyDescent="0.2">
      <c r="A674" s="831" t="s">
        <v>577</v>
      </c>
      <c r="B674" s="832" t="s">
        <v>578</v>
      </c>
      <c r="C674" s="835" t="s">
        <v>605</v>
      </c>
      <c r="D674" s="863" t="s">
        <v>606</v>
      </c>
      <c r="E674" s="835" t="s">
        <v>3065</v>
      </c>
      <c r="F674" s="863" t="s">
        <v>3066</v>
      </c>
      <c r="G674" s="835" t="s">
        <v>3083</v>
      </c>
      <c r="H674" s="835" t="s">
        <v>3084</v>
      </c>
      <c r="I674" s="849">
        <v>133.91999816894531</v>
      </c>
      <c r="J674" s="849">
        <v>72</v>
      </c>
      <c r="K674" s="850">
        <v>9642.0595703125</v>
      </c>
    </row>
    <row r="675" spans="1:11" ht="14.45" customHeight="1" x14ac:dyDescent="0.2">
      <c r="A675" s="831" t="s">
        <v>577</v>
      </c>
      <c r="B675" s="832" t="s">
        <v>578</v>
      </c>
      <c r="C675" s="835" t="s">
        <v>605</v>
      </c>
      <c r="D675" s="863" t="s">
        <v>606</v>
      </c>
      <c r="E675" s="835" t="s">
        <v>3065</v>
      </c>
      <c r="F675" s="863" t="s">
        <v>3066</v>
      </c>
      <c r="G675" s="835" t="s">
        <v>3085</v>
      </c>
      <c r="H675" s="835" t="s">
        <v>3086</v>
      </c>
      <c r="I675" s="849">
        <v>639.28997802734375</v>
      </c>
      <c r="J675" s="849">
        <v>12</v>
      </c>
      <c r="K675" s="850">
        <v>7671.419921875</v>
      </c>
    </row>
    <row r="676" spans="1:11" ht="14.45" customHeight="1" x14ac:dyDescent="0.2">
      <c r="A676" s="831" t="s">
        <v>577</v>
      </c>
      <c r="B676" s="832" t="s">
        <v>578</v>
      </c>
      <c r="C676" s="835" t="s">
        <v>605</v>
      </c>
      <c r="D676" s="863" t="s">
        <v>606</v>
      </c>
      <c r="E676" s="835" t="s">
        <v>3065</v>
      </c>
      <c r="F676" s="863" t="s">
        <v>3066</v>
      </c>
      <c r="G676" s="835" t="s">
        <v>3087</v>
      </c>
      <c r="H676" s="835" t="s">
        <v>3088</v>
      </c>
      <c r="I676" s="849">
        <v>27.209999084472656</v>
      </c>
      <c r="J676" s="849">
        <v>680</v>
      </c>
      <c r="K676" s="850">
        <v>18501.349853515625</v>
      </c>
    </row>
    <row r="677" spans="1:11" ht="14.45" customHeight="1" x14ac:dyDescent="0.2">
      <c r="A677" s="831" t="s">
        <v>577</v>
      </c>
      <c r="B677" s="832" t="s">
        <v>578</v>
      </c>
      <c r="C677" s="835" t="s">
        <v>605</v>
      </c>
      <c r="D677" s="863" t="s">
        <v>606</v>
      </c>
      <c r="E677" s="835" t="s">
        <v>3065</v>
      </c>
      <c r="F677" s="863" t="s">
        <v>3066</v>
      </c>
      <c r="G677" s="835" t="s">
        <v>3089</v>
      </c>
      <c r="H677" s="835" t="s">
        <v>3090</v>
      </c>
      <c r="I677" s="849">
        <v>29.700000762939453</v>
      </c>
      <c r="J677" s="849">
        <v>680</v>
      </c>
      <c r="K677" s="850">
        <v>20193.580078125</v>
      </c>
    </row>
    <row r="678" spans="1:11" ht="14.45" customHeight="1" x14ac:dyDescent="0.2">
      <c r="A678" s="831" t="s">
        <v>577</v>
      </c>
      <c r="B678" s="832" t="s">
        <v>578</v>
      </c>
      <c r="C678" s="835" t="s">
        <v>605</v>
      </c>
      <c r="D678" s="863" t="s">
        <v>606</v>
      </c>
      <c r="E678" s="835" t="s">
        <v>3065</v>
      </c>
      <c r="F678" s="863" t="s">
        <v>3066</v>
      </c>
      <c r="G678" s="835" t="s">
        <v>3091</v>
      </c>
      <c r="H678" s="835" t="s">
        <v>3092</v>
      </c>
      <c r="I678" s="849">
        <v>402.5</v>
      </c>
      <c r="J678" s="849">
        <v>180</v>
      </c>
      <c r="K678" s="850">
        <v>72450</v>
      </c>
    </row>
    <row r="679" spans="1:11" ht="14.45" customHeight="1" x14ac:dyDescent="0.2">
      <c r="A679" s="831" t="s">
        <v>577</v>
      </c>
      <c r="B679" s="832" t="s">
        <v>578</v>
      </c>
      <c r="C679" s="835" t="s">
        <v>605</v>
      </c>
      <c r="D679" s="863" t="s">
        <v>606</v>
      </c>
      <c r="E679" s="835" t="s">
        <v>3065</v>
      </c>
      <c r="F679" s="863" t="s">
        <v>3066</v>
      </c>
      <c r="G679" s="835" t="s">
        <v>3093</v>
      </c>
      <c r="H679" s="835" t="s">
        <v>3094</v>
      </c>
      <c r="I679" s="849">
        <v>112.41000366210938</v>
      </c>
      <c r="J679" s="849">
        <v>828</v>
      </c>
      <c r="K679" s="850">
        <v>93077.548828125</v>
      </c>
    </row>
    <row r="680" spans="1:11" ht="14.45" customHeight="1" x14ac:dyDescent="0.2">
      <c r="A680" s="831" t="s">
        <v>577</v>
      </c>
      <c r="B680" s="832" t="s">
        <v>578</v>
      </c>
      <c r="C680" s="835" t="s">
        <v>605</v>
      </c>
      <c r="D680" s="863" t="s">
        <v>606</v>
      </c>
      <c r="E680" s="835" t="s">
        <v>3065</v>
      </c>
      <c r="F680" s="863" t="s">
        <v>3066</v>
      </c>
      <c r="G680" s="835" t="s">
        <v>3095</v>
      </c>
      <c r="H680" s="835" t="s">
        <v>3096</v>
      </c>
      <c r="I680" s="849">
        <v>112.41000366210938</v>
      </c>
      <c r="J680" s="849">
        <v>360</v>
      </c>
      <c r="K680" s="850">
        <v>40468.5009765625</v>
      </c>
    </row>
    <row r="681" spans="1:11" ht="14.45" customHeight="1" x14ac:dyDescent="0.2">
      <c r="A681" s="831" t="s">
        <v>577</v>
      </c>
      <c r="B681" s="832" t="s">
        <v>578</v>
      </c>
      <c r="C681" s="835" t="s">
        <v>605</v>
      </c>
      <c r="D681" s="863" t="s">
        <v>606</v>
      </c>
      <c r="E681" s="835" t="s">
        <v>2142</v>
      </c>
      <c r="F681" s="863" t="s">
        <v>2143</v>
      </c>
      <c r="G681" s="835" t="s">
        <v>3097</v>
      </c>
      <c r="H681" s="835" t="s">
        <v>3098</v>
      </c>
      <c r="I681" s="849">
        <v>12.609999656677246</v>
      </c>
      <c r="J681" s="849">
        <v>550</v>
      </c>
      <c r="K681" s="850">
        <v>6934.6897583007813</v>
      </c>
    </row>
    <row r="682" spans="1:11" ht="14.45" customHeight="1" x14ac:dyDescent="0.2">
      <c r="A682" s="831" t="s">
        <v>577</v>
      </c>
      <c r="B682" s="832" t="s">
        <v>578</v>
      </c>
      <c r="C682" s="835" t="s">
        <v>605</v>
      </c>
      <c r="D682" s="863" t="s">
        <v>606</v>
      </c>
      <c r="E682" s="835" t="s">
        <v>2142</v>
      </c>
      <c r="F682" s="863" t="s">
        <v>2143</v>
      </c>
      <c r="G682" s="835" t="s">
        <v>3099</v>
      </c>
      <c r="H682" s="835" t="s">
        <v>3100</v>
      </c>
      <c r="I682" s="849">
        <v>11.989999771118164</v>
      </c>
      <c r="J682" s="849">
        <v>550</v>
      </c>
      <c r="K682" s="850">
        <v>6595.1099243164063</v>
      </c>
    </row>
    <row r="683" spans="1:11" ht="14.45" customHeight="1" x14ac:dyDescent="0.2">
      <c r="A683" s="831" t="s">
        <v>577</v>
      </c>
      <c r="B683" s="832" t="s">
        <v>578</v>
      </c>
      <c r="C683" s="835" t="s">
        <v>605</v>
      </c>
      <c r="D683" s="863" t="s">
        <v>606</v>
      </c>
      <c r="E683" s="835" t="s">
        <v>2142</v>
      </c>
      <c r="F683" s="863" t="s">
        <v>2143</v>
      </c>
      <c r="G683" s="835" t="s">
        <v>3101</v>
      </c>
      <c r="H683" s="835" t="s">
        <v>3102</v>
      </c>
      <c r="I683" s="849">
        <v>12.609999656677246</v>
      </c>
      <c r="J683" s="849">
        <v>550</v>
      </c>
      <c r="K683" s="850">
        <v>6934.3297729492188</v>
      </c>
    </row>
    <row r="684" spans="1:11" ht="14.45" customHeight="1" x14ac:dyDescent="0.2">
      <c r="A684" s="831" t="s">
        <v>577</v>
      </c>
      <c r="B684" s="832" t="s">
        <v>578</v>
      </c>
      <c r="C684" s="835" t="s">
        <v>605</v>
      </c>
      <c r="D684" s="863" t="s">
        <v>606</v>
      </c>
      <c r="E684" s="835" t="s">
        <v>2142</v>
      </c>
      <c r="F684" s="863" t="s">
        <v>2143</v>
      </c>
      <c r="G684" s="835" t="s">
        <v>3103</v>
      </c>
      <c r="H684" s="835" t="s">
        <v>3104</v>
      </c>
      <c r="I684" s="849">
        <v>12.609999656677246</v>
      </c>
      <c r="J684" s="849">
        <v>550</v>
      </c>
      <c r="K684" s="850">
        <v>6934.6897583007813</v>
      </c>
    </row>
    <row r="685" spans="1:11" ht="14.45" customHeight="1" x14ac:dyDescent="0.2">
      <c r="A685" s="831" t="s">
        <v>577</v>
      </c>
      <c r="B685" s="832" t="s">
        <v>578</v>
      </c>
      <c r="C685" s="835" t="s">
        <v>605</v>
      </c>
      <c r="D685" s="863" t="s">
        <v>606</v>
      </c>
      <c r="E685" s="835" t="s">
        <v>2142</v>
      </c>
      <c r="F685" s="863" t="s">
        <v>2143</v>
      </c>
      <c r="G685" s="835" t="s">
        <v>2150</v>
      </c>
      <c r="H685" s="835" t="s">
        <v>2151</v>
      </c>
      <c r="I685" s="849">
        <v>0.54600001573562618</v>
      </c>
      <c r="J685" s="849">
        <v>1000</v>
      </c>
      <c r="K685" s="850">
        <v>548</v>
      </c>
    </row>
    <row r="686" spans="1:11" ht="14.45" customHeight="1" x14ac:dyDescent="0.2">
      <c r="A686" s="831" t="s">
        <v>577</v>
      </c>
      <c r="B686" s="832" t="s">
        <v>578</v>
      </c>
      <c r="C686" s="835" t="s">
        <v>605</v>
      </c>
      <c r="D686" s="863" t="s">
        <v>606</v>
      </c>
      <c r="E686" s="835" t="s">
        <v>2142</v>
      </c>
      <c r="F686" s="863" t="s">
        <v>2143</v>
      </c>
      <c r="G686" s="835" t="s">
        <v>2216</v>
      </c>
      <c r="H686" s="835" t="s">
        <v>2217</v>
      </c>
      <c r="I686" s="849">
        <v>48.819999694824219</v>
      </c>
      <c r="J686" s="849">
        <v>25</v>
      </c>
      <c r="K686" s="850">
        <v>1220.5999755859375</v>
      </c>
    </row>
    <row r="687" spans="1:11" ht="14.45" customHeight="1" x14ac:dyDescent="0.2">
      <c r="A687" s="831" t="s">
        <v>577</v>
      </c>
      <c r="B687" s="832" t="s">
        <v>578</v>
      </c>
      <c r="C687" s="835" t="s">
        <v>605</v>
      </c>
      <c r="D687" s="863" t="s">
        <v>606</v>
      </c>
      <c r="E687" s="835" t="s">
        <v>2154</v>
      </c>
      <c r="F687" s="863" t="s">
        <v>2155</v>
      </c>
      <c r="G687" s="835" t="s">
        <v>3105</v>
      </c>
      <c r="H687" s="835" t="s">
        <v>3106</v>
      </c>
      <c r="I687" s="849">
        <v>16.940000534057617</v>
      </c>
      <c r="J687" s="849">
        <v>1300</v>
      </c>
      <c r="K687" s="850">
        <v>22022</v>
      </c>
    </row>
    <row r="688" spans="1:11" ht="14.45" customHeight="1" x14ac:dyDescent="0.2">
      <c r="A688" s="831" t="s">
        <v>577</v>
      </c>
      <c r="B688" s="832" t="s">
        <v>578</v>
      </c>
      <c r="C688" s="835" t="s">
        <v>605</v>
      </c>
      <c r="D688" s="863" t="s">
        <v>606</v>
      </c>
      <c r="E688" s="835" t="s">
        <v>2154</v>
      </c>
      <c r="F688" s="863" t="s">
        <v>2155</v>
      </c>
      <c r="G688" s="835" t="s">
        <v>2156</v>
      </c>
      <c r="H688" s="835" t="s">
        <v>2157</v>
      </c>
      <c r="I688" s="849">
        <v>15.729999542236328</v>
      </c>
      <c r="J688" s="849">
        <v>600</v>
      </c>
      <c r="K688" s="850">
        <v>9438</v>
      </c>
    </row>
    <row r="689" spans="1:11" ht="14.45" customHeight="1" x14ac:dyDescent="0.2">
      <c r="A689" s="831" t="s">
        <v>577</v>
      </c>
      <c r="B689" s="832" t="s">
        <v>578</v>
      </c>
      <c r="C689" s="835" t="s">
        <v>605</v>
      </c>
      <c r="D689" s="863" t="s">
        <v>606</v>
      </c>
      <c r="E689" s="835" t="s">
        <v>2154</v>
      </c>
      <c r="F689" s="863" t="s">
        <v>2155</v>
      </c>
      <c r="G689" s="835" t="s">
        <v>2158</v>
      </c>
      <c r="H689" s="835" t="s">
        <v>2159</v>
      </c>
      <c r="I689" s="849">
        <v>15.729999542236328</v>
      </c>
      <c r="J689" s="849">
        <v>1050</v>
      </c>
      <c r="K689" s="850">
        <v>16516.5</v>
      </c>
    </row>
    <row r="690" spans="1:11" ht="14.45" customHeight="1" x14ac:dyDescent="0.2">
      <c r="A690" s="831" t="s">
        <v>577</v>
      </c>
      <c r="B690" s="832" t="s">
        <v>578</v>
      </c>
      <c r="C690" s="835" t="s">
        <v>605</v>
      </c>
      <c r="D690" s="863" t="s">
        <v>606</v>
      </c>
      <c r="E690" s="835" t="s">
        <v>2154</v>
      </c>
      <c r="F690" s="863" t="s">
        <v>2155</v>
      </c>
      <c r="G690" s="835" t="s">
        <v>3107</v>
      </c>
      <c r="H690" s="835" t="s">
        <v>3108</v>
      </c>
      <c r="I690" s="849">
        <v>11.739999771118164</v>
      </c>
      <c r="J690" s="849">
        <v>650</v>
      </c>
      <c r="K690" s="850">
        <v>7629.0496826171875</v>
      </c>
    </row>
    <row r="691" spans="1:11" ht="14.45" customHeight="1" x14ac:dyDescent="0.2">
      <c r="A691" s="831" t="s">
        <v>577</v>
      </c>
      <c r="B691" s="832" t="s">
        <v>578</v>
      </c>
      <c r="C691" s="835" t="s">
        <v>605</v>
      </c>
      <c r="D691" s="863" t="s">
        <v>606</v>
      </c>
      <c r="E691" s="835" t="s">
        <v>2154</v>
      </c>
      <c r="F691" s="863" t="s">
        <v>2155</v>
      </c>
      <c r="G691" s="835" t="s">
        <v>3109</v>
      </c>
      <c r="H691" s="835" t="s">
        <v>3110</v>
      </c>
      <c r="I691" s="849">
        <v>8.4700002670288086</v>
      </c>
      <c r="J691" s="849">
        <v>560</v>
      </c>
      <c r="K691" s="850">
        <v>4743.199951171875</v>
      </c>
    </row>
    <row r="692" spans="1:11" ht="14.45" customHeight="1" x14ac:dyDescent="0.2">
      <c r="A692" s="831" t="s">
        <v>577</v>
      </c>
      <c r="B692" s="832" t="s">
        <v>578</v>
      </c>
      <c r="C692" s="835" t="s">
        <v>605</v>
      </c>
      <c r="D692" s="863" t="s">
        <v>606</v>
      </c>
      <c r="E692" s="835" t="s">
        <v>2154</v>
      </c>
      <c r="F692" s="863" t="s">
        <v>2155</v>
      </c>
      <c r="G692" s="835" t="s">
        <v>3109</v>
      </c>
      <c r="H692" s="835" t="s">
        <v>3111</v>
      </c>
      <c r="I692" s="849">
        <v>7.0199999809265137</v>
      </c>
      <c r="J692" s="849">
        <v>50</v>
      </c>
      <c r="K692" s="850">
        <v>350.89999389648438</v>
      </c>
    </row>
    <row r="693" spans="1:11" ht="14.45" customHeight="1" x14ac:dyDescent="0.2">
      <c r="A693" s="831" t="s">
        <v>577</v>
      </c>
      <c r="B693" s="832" t="s">
        <v>578</v>
      </c>
      <c r="C693" s="835" t="s">
        <v>605</v>
      </c>
      <c r="D693" s="863" t="s">
        <v>606</v>
      </c>
      <c r="E693" s="835" t="s">
        <v>2154</v>
      </c>
      <c r="F693" s="863" t="s">
        <v>2155</v>
      </c>
      <c r="G693" s="835" t="s">
        <v>3112</v>
      </c>
      <c r="H693" s="835" t="s">
        <v>3113</v>
      </c>
      <c r="I693" s="849">
        <v>7.0180000305175785</v>
      </c>
      <c r="J693" s="849">
        <v>1000</v>
      </c>
      <c r="K693" s="850">
        <v>7018</v>
      </c>
    </row>
    <row r="694" spans="1:11" ht="14.45" customHeight="1" x14ac:dyDescent="0.2">
      <c r="A694" s="831" t="s">
        <v>577</v>
      </c>
      <c r="B694" s="832" t="s">
        <v>578</v>
      </c>
      <c r="C694" s="835" t="s">
        <v>605</v>
      </c>
      <c r="D694" s="863" t="s">
        <v>606</v>
      </c>
      <c r="E694" s="835" t="s">
        <v>2154</v>
      </c>
      <c r="F694" s="863" t="s">
        <v>2155</v>
      </c>
      <c r="G694" s="835" t="s">
        <v>2162</v>
      </c>
      <c r="H694" s="835" t="s">
        <v>2163</v>
      </c>
      <c r="I694" s="849">
        <v>0.62999999523162842</v>
      </c>
      <c r="J694" s="849">
        <v>9600</v>
      </c>
      <c r="K694" s="850">
        <v>6048</v>
      </c>
    </row>
    <row r="695" spans="1:11" ht="14.45" customHeight="1" x14ac:dyDescent="0.2">
      <c r="A695" s="831" t="s">
        <v>577</v>
      </c>
      <c r="B695" s="832" t="s">
        <v>578</v>
      </c>
      <c r="C695" s="835" t="s">
        <v>605</v>
      </c>
      <c r="D695" s="863" t="s">
        <v>606</v>
      </c>
      <c r="E695" s="835" t="s">
        <v>2154</v>
      </c>
      <c r="F695" s="863" t="s">
        <v>2155</v>
      </c>
      <c r="G695" s="835" t="s">
        <v>2164</v>
      </c>
      <c r="H695" s="835" t="s">
        <v>2165</v>
      </c>
      <c r="I695" s="849">
        <v>0.62833333015441895</v>
      </c>
      <c r="J695" s="849">
        <v>7200</v>
      </c>
      <c r="K695" s="850">
        <v>4524</v>
      </c>
    </row>
    <row r="696" spans="1:11" ht="14.45" customHeight="1" x14ac:dyDescent="0.2">
      <c r="A696" s="831" t="s">
        <v>577</v>
      </c>
      <c r="B696" s="832" t="s">
        <v>578</v>
      </c>
      <c r="C696" s="835" t="s">
        <v>605</v>
      </c>
      <c r="D696" s="863" t="s">
        <v>606</v>
      </c>
      <c r="E696" s="835" t="s">
        <v>2154</v>
      </c>
      <c r="F696" s="863" t="s">
        <v>2155</v>
      </c>
      <c r="G696" s="835" t="s">
        <v>2222</v>
      </c>
      <c r="H696" s="835" t="s">
        <v>2223</v>
      </c>
      <c r="I696" s="849">
        <v>0.62999999523162842</v>
      </c>
      <c r="J696" s="849">
        <v>4800</v>
      </c>
      <c r="K696" s="850">
        <v>3024</v>
      </c>
    </row>
    <row r="697" spans="1:11" ht="14.45" customHeight="1" x14ac:dyDescent="0.2">
      <c r="A697" s="831" t="s">
        <v>577</v>
      </c>
      <c r="B697" s="832" t="s">
        <v>578</v>
      </c>
      <c r="C697" s="835" t="s">
        <v>605</v>
      </c>
      <c r="D697" s="863" t="s">
        <v>606</v>
      </c>
      <c r="E697" s="835" t="s">
        <v>2154</v>
      </c>
      <c r="F697" s="863" t="s">
        <v>2155</v>
      </c>
      <c r="G697" s="835" t="s">
        <v>3114</v>
      </c>
      <c r="H697" s="835" t="s">
        <v>3115</v>
      </c>
      <c r="I697" s="849">
        <v>1.5099999904632568</v>
      </c>
      <c r="J697" s="849">
        <v>4200</v>
      </c>
      <c r="K697" s="850">
        <v>6352</v>
      </c>
    </row>
    <row r="698" spans="1:11" ht="14.45" customHeight="1" x14ac:dyDescent="0.2">
      <c r="A698" s="831" t="s">
        <v>577</v>
      </c>
      <c r="B698" s="832" t="s">
        <v>578</v>
      </c>
      <c r="C698" s="835" t="s">
        <v>605</v>
      </c>
      <c r="D698" s="863" t="s">
        <v>606</v>
      </c>
      <c r="E698" s="835" t="s">
        <v>2418</v>
      </c>
      <c r="F698" s="863" t="s">
        <v>2419</v>
      </c>
      <c r="G698" s="835" t="s">
        <v>3116</v>
      </c>
      <c r="H698" s="835" t="s">
        <v>3117</v>
      </c>
      <c r="I698" s="849">
        <v>5708.2998046875</v>
      </c>
      <c r="J698" s="849">
        <v>20</v>
      </c>
      <c r="K698" s="850">
        <v>114165.94140625</v>
      </c>
    </row>
    <row r="699" spans="1:11" ht="14.45" customHeight="1" x14ac:dyDescent="0.2">
      <c r="A699" s="831" t="s">
        <v>577</v>
      </c>
      <c r="B699" s="832" t="s">
        <v>578</v>
      </c>
      <c r="C699" s="835" t="s">
        <v>605</v>
      </c>
      <c r="D699" s="863" t="s">
        <v>606</v>
      </c>
      <c r="E699" s="835" t="s">
        <v>2418</v>
      </c>
      <c r="F699" s="863" t="s">
        <v>2419</v>
      </c>
      <c r="G699" s="835" t="s">
        <v>3118</v>
      </c>
      <c r="H699" s="835" t="s">
        <v>3119</v>
      </c>
      <c r="I699" s="849">
        <v>3938.1732584635415</v>
      </c>
      <c r="J699" s="849">
        <v>30</v>
      </c>
      <c r="K699" s="850">
        <v>118145.21826171875</v>
      </c>
    </row>
    <row r="700" spans="1:11" ht="14.45" customHeight="1" x14ac:dyDescent="0.2">
      <c r="A700" s="831" t="s">
        <v>577</v>
      </c>
      <c r="B700" s="832" t="s">
        <v>578</v>
      </c>
      <c r="C700" s="835" t="s">
        <v>605</v>
      </c>
      <c r="D700" s="863" t="s">
        <v>606</v>
      </c>
      <c r="E700" s="835" t="s">
        <v>2418</v>
      </c>
      <c r="F700" s="863" t="s">
        <v>2419</v>
      </c>
      <c r="G700" s="835" t="s">
        <v>3120</v>
      </c>
      <c r="H700" s="835" t="s">
        <v>3121</v>
      </c>
      <c r="I700" s="849">
        <v>11150</v>
      </c>
      <c r="J700" s="849">
        <v>4</v>
      </c>
      <c r="K700" s="850">
        <v>44600</v>
      </c>
    </row>
    <row r="701" spans="1:11" ht="14.45" customHeight="1" x14ac:dyDescent="0.2">
      <c r="A701" s="831" t="s">
        <v>577</v>
      </c>
      <c r="B701" s="832" t="s">
        <v>578</v>
      </c>
      <c r="C701" s="835" t="s">
        <v>605</v>
      </c>
      <c r="D701" s="863" t="s">
        <v>606</v>
      </c>
      <c r="E701" s="835" t="s">
        <v>2418</v>
      </c>
      <c r="F701" s="863" t="s">
        <v>2419</v>
      </c>
      <c r="G701" s="835" t="s">
        <v>3122</v>
      </c>
      <c r="H701" s="835" t="s">
        <v>3123</v>
      </c>
      <c r="I701" s="849">
        <v>1531.8599853515625</v>
      </c>
      <c r="J701" s="849">
        <v>6</v>
      </c>
      <c r="K701" s="850">
        <v>9191.16015625</v>
      </c>
    </row>
    <row r="702" spans="1:11" ht="14.45" customHeight="1" x14ac:dyDescent="0.2">
      <c r="A702" s="831" t="s">
        <v>577</v>
      </c>
      <c r="B702" s="832" t="s">
        <v>578</v>
      </c>
      <c r="C702" s="835" t="s">
        <v>605</v>
      </c>
      <c r="D702" s="863" t="s">
        <v>606</v>
      </c>
      <c r="E702" s="835" t="s">
        <v>2166</v>
      </c>
      <c r="F702" s="863" t="s">
        <v>2167</v>
      </c>
      <c r="G702" s="835" t="s">
        <v>3124</v>
      </c>
      <c r="H702" s="835" t="s">
        <v>3125</v>
      </c>
      <c r="I702" s="849">
        <v>338.79998779296875</v>
      </c>
      <c r="J702" s="849">
        <v>4</v>
      </c>
      <c r="K702" s="850">
        <v>1355.199951171875</v>
      </c>
    </row>
    <row r="703" spans="1:11" ht="14.45" customHeight="1" x14ac:dyDescent="0.2">
      <c r="A703" s="831" t="s">
        <v>577</v>
      </c>
      <c r="B703" s="832" t="s">
        <v>578</v>
      </c>
      <c r="C703" s="835" t="s">
        <v>605</v>
      </c>
      <c r="D703" s="863" t="s">
        <v>606</v>
      </c>
      <c r="E703" s="835" t="s">
        <v>3126</v>
      </c>
      <c r="F703" s="863" t="s">
        <v>3127</v>
      </c>
      <c r="G703" s="835" t="s">
        <v>3128</v>
      </c>
      <c r="H703" s="835" t="s">
        <v>3129</v>
      </c>
      <c r="I703" s="849">
        <v>36905</v>
      </c>
      <c r="J703" s="849">
        <v>1</v>
      </c>
      <c r="K703" s="850">
        <v>36905</v>
      </c>
    </row>
    <row r="704" spans="1:11" ht="14.45" customHeight="1" x14ac:dyDescent="0.2">
      <c r="A704" s="831" t="s">
        <v>577</v>
      </c>
      <c r="B704" s="832" t="s">
        <v>578</v>
      </c>
      <c r="C704" s="835" t="s">
        <v>605</v>
      </c>
      <c r="D704" s="863" t="s">
        <v>606</v>
      </c>
      <c r="E704" s="835" t="s">
        <v>3126</v>
      </c>
      <c r="F704" s="863" t="s">
        <v>3127</v>
      </c>
      <c r="G704" s="835" t="s">
        <v>3130</v>
      </c>
      <c r="H704" s="835" t="s">
        <v>3131</v>
      </c>
      <c r="I704" s="849">
        <v>36905</v>
      </c>
      <c r="J704" s="849">
        <v>1</v>
      </c>
      <c r="K704" s="850">
        <v>36905</v>
      </c>
    </row>
    <row r="705" spans="1:11" ht="14.45" customHeight="1" x14ac:dyDescent="0.2">
      <c r="A705" s="831" t="s">
        <v>577</v>
      </c>
      <c r="B705" s="832" t="s">
        <v>578</v>
      </c>
      <c r="C705" s="835" t="s">
        <v>605</v>
      </c>
      <c r="D705" s="863" t="s">
        <v>606</v>
      </c>
      <c r="E705" s="835" t="s">
        <v>3126</v>
      </c>
      <c r="F705" s="863" t="s">
        <v>3127</v>
      </c>
      <c r="G705" s="835" t="s">
        <v>3132</v>
      </c>
      <c r="H705" s="835" t="s">
        <v>3133</v>
      </c>
      <c r="I705" s="849">
        <v>36905</v>
      </c>
      <c r="J705" s="849">
        <v>1</v>
      </c>
      <c r="K705" s="850">
        <v>36905</v>
      </c>
    </row>
    <row r="706" spans="1:11" ht="14.45" customHeight="1" x14ac:dyDescent="0.2">
      <c r="A706" s="831" t="s">
        <v>577</v>
      </c>
      <c r="B706" s="832" t="s">
        <v>578</v>
      </c>
      <c r="C706" s="835" t="s">
        <v>605</v>
      </c>
      <c r="D706" s="863" t="s">
        <v>606</v>
      </c>
      <c r="E706" s="835" t="s">
        <v>3126</v>
      </c>
      <c r="F706" s="863" t="s">
        <v>3127</v>
      </c>
      <c r="G706" s="835" t="s">
        <v>3134</v>
      </c>
      <c r="H706" s="835" t="s">
        <v>3135</v>
      </c>
      <c r="I706" s="849">
        <v>170.69999694824219</v>
      </c>
      <c r="J706" s="849">
        <v>36</v>
      </c>
      <c r="K706" s="850">
        <v>6145.2001953125</v>
      </c>
    </row>
    <row r="707" spans="1:11" ht="14.45" customHeight="1" x14ac:dyDescent="0.2">
      <c r="A707" s="831" t="s">
        <v>577</v>
      </c>
      <c r="B707" s="832" t="s">
        <v>578</v>
      </c>
      <c r="C707" s="835" t="s">
        <v>605</v>
      </c>
      <c r="D707" s="863" t="s">
        <v>606</v>
      </c>
      <c r="E707" s="835" t="s">
        <v>3126</v>
      </c>
      <c r="F707" s="863" t="s">
        <v>3127</v>
      </c>
      <c r="G707" s="835" t="s">
        <v>3136</v>
      </c>
      <c r="H707" s="835" t="s">
        <v>3137</v>
      </c>
      <c r="I707" s="849">
        <v>170.69999694824219</v>
      </c>
      <c r="J707" s="849">
        <v>72</v>
      </c>
      <c r="K707" s="850">
        <v>12290.400390625</v>
      </c>
    </row>
    <row r="708" spans="1:11" ht="14.45" customHeight="1" thickBot="1" x14ac:dyDescent="0.25">
      <c r="A708" s="839" t="s">
        <v>577</v>
      </c>
      <c r="B708" s="840" t="s">
        <v>578</v>
      </c>
      <c r="C708" s="843" t="s">
        <v>605</v>
      </c>
      <c r="D708" s="864" t="s">
        <v>606</v>
      </c>
      <c r="E708" s="843" t="s">
        <v>3126</v>
      </c>
      <c r="F708" s="864" t="s">
        <v>3127</v>
      </c>
      <c r="G708" s="843" t="s">
        <v>3138</v>
      </c>
      <c r="H708" s="843" t="s">
        <v>3139</v>
      </c>
      <c r="I708" s="851">
        <v>363.91000366210938</v>
      </c>
      <c r="J708" s="851">
        <v>18</v>
      </c>
      <c r="K708" s="852">
        <v>6550.33984375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6FAAE473-B814-491C-8D94-BB6587697A93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598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.75" thickBot="1" x14ac:dyDescent="0.3">
      <c r="A2" s="371" t="s">
        <v>328</v>
      </c>
      <c r="B2" s="372"/>
    </row>
    <row r="3" spans="1:19" x14ac:dyDescent="0.25">
      <c r="A3" s="610" t="s">
        <v>235</v>
      </c>
      <c r="B3" s="611"/>
      <c r="C3" s="612" t="s">
        <v>224</v>
      </c>
      <c r="D3" s="613"/>
      <c r="E3" s="613"/>
      <c r="F3" s="614"/>
      <c r="G3" s="615" t="s">
        <v>225</v>
      </c>
      <c r="H3" s="616"/>
      <c r="I3" s="616"/>
      <c r="J3" s="617"/>
      <c r="K3" s="618" t="s">
        <v>234</v>
      </c>
      <c r="L3" s="619"/>
      <c r="M3" s="619"/>
      <c r="N3" s="619"/>
      <c r="O3" s="620"/>
      <c r="P3" s="616" t="s">
        <v>299</v>
      </c>
      <c r="Q3" s="616"/>
      <c r="R3" s="616"/>
      <c r="S3" s="617"/>
    </row>
    <row r="4" spans="1:19" ht="15.75" thickBot="1" x14ac:dyDescent="0.3">
      <c r="A4" s="590">
        <v>2019</v>
      </c>
      <c r="B4" s="591"/>
      <c r="C4" s="592" t="s">
        <v>298</v>
      </c>
      <c r="D4" s="594" t="s">
        <v>130</v>
      </c>
      <c r="E4" s="594" t="s">
        <v>95</v>
      </c>
      <c r="F4" s="596" t="s">
        <v>68</v>
      </c>
      <c r="G4" s="584" t="s">
        <v>226</v>
      </c>
      <c r="H4" s="586" t="s">
        <v>230</v>
      </c>
      <c r="I4" s="586" t="s">
        <v>297</v>
      </c>
      <c r="J4" s="588" t="s">
        <v>227</v>
      </c>
      <c r="K4" s="607" t="s">
        <v>296</v>
      </c>
      <c r="L4" s="608"/>
      <c r="M4" s="608"/>
      <c r="N4" s="609"/>
      <c r="O4" s="596" t="s">
        <v>295</v>
      </c>
      <c r="P4" s="599" t="s">
        <v>294</v>
      </c>
      <c r="Q4" s="599" t="s">
        <v>237</v>
      </c>
      <c r="R4" s="601" t="s">
        <v>95</v>
      </c>
      <c r="S4" s="603" t="s">
        <v>236</v>
      </c>
    </row>
    <row r="5" spans="1:19" s="494" customFormat="1" ht="19.149999999999999" customHeight="1" x14ac:dyDescent="0.25">
      <c r="A5" s="605" t="s">
        <v>293</v>
      </c>
      <c r="B5" s="606"/>
      <c r="C5" s="593"/>
      <c r="D5" s="595"/>
      <c r="E5" s="595"/>
      <c r="F5" s="597"/>
      <c r="G5" s="585"/>
      <c r="H5" s="587"/>
      <c r="I5" s="587"/>
      <c r="J5" s="589"/>
      <c r="K5" s="497" t="s">
        <v>228</v>
      </c>
      <c r="L5" s="496" t="s">
        <v>229</v>
      </c>
      <c r="M5" s="496" t="s">
        <v>292</v>
      </c>
      <c r="N5" s="495" t="s">
        <v>3</v>
      </c>
      <c r="O5" s="597"/>
      <c r="P5" s="600"/>
      <c r="Q5" s="600"/>
      <c r="R5" s="602"/>
      <c r="S5" s="604"/>
    </row>
    <row r="6" spans="1:19" ht="15.75" thickBot="1" x14ac:dyDescent="0.3">
      <c r="A6" s="582" t="s">
        <v>223</v>
      </c>
      <c r="B6" s="583"/>
      <c r="C6" s="493">
        <f ca="1">SUM(Tabulka[01 uv_sk])/2</f>
        <v>94.583333333333343</v>
      </c>
      <c r="D6" s="491"/>
      <c r="E6" s="491"/>
      <c r="F6" s="490"/>
      <c r="G6" s="492">
        <f ca="1">SUM(Tabulka[05 h_vram])/2</f>
        <v>83424.040000000008</v>
      </c>
      <c r="H6" s="491">
        <f ca="1">SUM(Tabulka[06 h_naduv])/2</f>
        <v>3778.75</v>
      </c>
      <c r="I6" s="491">
        <f ca="1">SUM(Tabulka[07 h_nadzk])/2</f>
        <v>60.5</v>
      </c>
      <c r="J6" s="490">
        <f ca="1">SUM(Tabulka[08 h_oon])/2</f>
        <v>0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115382</v>
      </c>
      <c r="N6" s="491">
        <f ca="1">SUM(Tabulka[12 m_oc])/2</f>
        <v>115382</v>
      </c>
      <c r="O6" s="490">
        <f ca="1">SUM(Tabulka[13 m_sk])/2</f>
        <v>28136470</v>
      </c>
      <c r="P6" s="489">
        <f ca="1">SUM(Tabulka[14_vzsk])/2</f>
        <v>82729</v>
      </c>
      <c r="Q6" s="489">
        <f ca="1">SUM(Tabulka[15_vzpl])/2</f>
        <v>68834.310850439884</v>
      </c>
      <c r="R6" s="488">
        <f ca="1">IF(Q6=0,0,P6/Q6)</f>
        <v>1.2018570241772286</v>
      </c>
      <c r="S6" s="487">
        <f ca="1">Q6-P6</f>
        <v>-13894.689149560116</v>
      </c>
    </row>
    <row r="7" spans="1:19" hidden="1" x14ac:dyDescent="0.25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25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12636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2314.5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8267813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34650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21334.310850439881</v>
      </c>
      <c r="R8" s="471">
        <f ca="1">IF(Tabulka[[#This Row],[15_vzpl]]=0,"",Tabulka[[#This Row],[14_vzsk]]/Tabulka[[#This Row],[15_vzpl]])</f>
        <v>1.6241443298969074</v>
      </c>
      <c r="S8" s="470">
        <f ca="1">IF(Tabulka[[#This Row],[15_vzpl]]-Tabulka[[#This Row],[14_vzsk]]=0,"",Tabulka[[#This Row],[15_vzpl]]-Tabulka[[#This Row],[14_vzsk]])</f>
        <v>-13315.689149560119</v>
      </c>
    </row>
    <row r="9" spans="1:19" x14ac:dyDescent="0.25">
      <c r="A9" s="469">
        <v>99</v>
      </c>
      <c r="B9" s="468" t="s">
        <v>3150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3820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706.5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1727569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34650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21334.310850439881</v>
      </c>
      <c r="R9" s="471">
        <f ca="1">IF(Tabulka[[#This Row],[15_vzpl]]=0,"",Tabulka[[#This Row],[14_vzsk]]/Tabulka[[#This Row],[15_vzpl]])</f>
        <v>1.6241443298969074</v>
      </c>
      <c r="S9" s="470">
        <f ca="1">IF(Tabulka[[#This Row],[15_vzpl]]-Tabulka[[#This Row],[14_vzsk]]=0,"",Tabulka[[#This Row],[15_vzpl]]-Tabulka[[#This Row],[14_vzsk]])</f>
        <v>-13315.689149560119</v>
      </c>
    </row>
    <row r="10" spans="1:19" x14ac:dyDescent="0.25">
      <c r="A10" s="469">
        <v>100</v>
      </c>
      <c r="B10" s="468" t="s">
        <v>3151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1992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945175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3152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6824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5595069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 t="s">
        <v>3141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79.583333333333329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68916.040000000008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1464.25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60.5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115382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115382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19515047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48079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47500</v>
      </c>
      <c r="R12" s="471">
        <f ca="1">IF(Tabulka[[#This Row],[15_vzpl]]=0,"",Tabulka[[#This Row],[14_vzsk]]/Tabulka[[#This Row],[15_vzpl]])</f>
        <v>1.0121894736842105</v>
      </c>
      <c r="S12" s="470">
        <f ca="1">IF(Tabulka[[#This Row],[15_vzpl]]-Tabulka[[#This Row],[14_vzsk]]=0,"",Tabulka[[#This Row],[15_vzpl]]-Tabulka[[#This Row],[14_vzsk]])</f>
        <v>-579</v>
      </c>
    </row>
    <row r="13" spans="1:19" x14ac:dyDescent="0.25">
      <c r="A13" s="469">
        <v>303</v>
      </c>
      <c r="B13" s="468" t="s">
        <v>3153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19.666666666666668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16270.75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571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50.5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19160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19160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4684846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48079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47500</v>
      </c>
      <c r="R13" s="471">
        <f ca="1">IF(Tabulka[[#This Row],[15_vzpl]]=0,"",Tabulka[[#This Row],[14_vzsk]]/Tabulka[[#This Row],[15_vzpl]])</f>
        <v>1.0121894736842105</v>
      </c>
      <c r="S13" s="470">
        <f ca="1">IF(Tabulka[[#This Row],[15_vzpl]]-Tabulka[[#This Row],[14_vzsk]]=0,"",Tabulka[[#This Row],[15_vzpl]]-Tabulka[[#This Row],[14_vzsk]])</f>
        <v>-579</v>
      </c>
    </row>
    <row r="14" spans="1:19" x14ac:dyDescent="0.25">
      <c r="A14" s="469">
        <v>304</v>
      </c>
      <c r="B14" s="468" t="s">
        <v>3154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32.333333333333336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28534.14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70672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70672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9254011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25">
      <c r="A15" s="469">
        <v>305</v>
      </c>
      <c r="B15" s="468" t="s">
        <v>3155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4625.76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8200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8200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1596975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25">
      <c r="A16" s="469">
        <v>418</v>
      </c>
      <c r="B16" s="468" t="s">
        <v>3156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1738.5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466674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424</v>
      </c>
      <c r="B17" s="468" t="s">
        <v>3157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3.8333333333333335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3433.75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27.25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686747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636</v>
      </c>
      <c r="B18" s="468" t="s">
        <v>3158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840.5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175766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>
        <v>642</v>
      </c>
      <c r="B19" s="468" t="s">
        <v>3159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13472.64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507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10750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10750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2650028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 t="s">
        <v>3142</v>
      </c>
      <c r="B20" s="468"/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1872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353610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s="469">
        <v>30</v>
      </c>
      <c r="B21" s="468" t="s">
        <v>3160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1872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353610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301</v>
      </c>
    </row>
    <row r="23" spans="1:19" x14ac:dyDescent="0.25">
      <c r="A23" s="222" t="s">
        <v>201</v>
      </c>
    </row>
    <row r="24" spans="1:19" x14ac:dyDescent="0.25">
      <c r="A24" s="223" t="s">
        <v>271</v>
      </c>
    </row>
    <row r="25" spans="1:19" x14ac:dyDescent="0.25">
      <c r="A25" s="461" t="s">
        <v>270</v>
      </c>
    </row>
    <row r="26" spans="1:19" x14ac:dyDescent="0.25">
      <c r="A26" s="374" t="s">
        <v>233</v>
      </c>
    </row>
    <row r="27" spans="1:19" x14ac:dyDescent="0.25">
      <c r="A27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25" priority="3" operator="lessThan">
      <formula>0</formula>
    </cfRule>
  </conditionalFormatting>
  <conditionalFormatting sqref="R6:R21">
    <cfRule type="cellIs" dxfId="24" priority="4" operator="greaterThan">
      <formula>1</formula>
    </cfRule>
  </conditionalFormatting>
  <conditionalFormatting sqref="A8:S21">
    <cfRule type="expression" dxfId="23" priority="2">
      <formula>$B8=""</formula>
    </cfRule>
  </conditionalFormatting>
  <conditionalFormatting sqref="P8:S21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8A575AFE-5EE0-468D-95B2-E6266FB38B3A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2" t="s">
        <v>150</v>
      </c>
      <c r="B1" s="512"/>
      <c r="C1" s="513"/>
      <c r="D1" s="513"/>
      <c r="E1" s="513"/>
    </row>
    <row r="2" spans="1:5" ht="14.45" customHeight="1" thickBot="1" x14ac:dyDescent="0.25">
      <c r="A2" s="371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82187.493890758022</v>
      </c>
      <c r="D4" s="280">
        <f ca="1">IF(ISERROR(VLOOKUP("Náklady celkem",INDIRECT("HI!$A:$G"),5,0)),0,VLOOKUP("Náklady celkem",INDIRECT("HI!$A:$G"),5,0))</f>
        <v>81250.38314000002</v>
      </c>
      <c r="E4" s="281">
        <f ca="1">IF(C4=0,0,D4/C4)</f>
        <v>0.98859789115843355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3449.8964359893798</v>
      </c>
      <c r="D7" s="288">
        <f>IF(ISERROR(HI!E5),"",HI!E5)</f>
        <v>3438.5077700000011</v>
      </c>
      <c r="E7" s="285">
        <f t="shared" ref="E7:E15" si="0">IF(C7=0,0,D7/C7)</f>
        <v>0.99669883829828276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0.95745063242504247</v>
      </c>
      <c r="E8" s="285">
        <f t="shared" si="0"/>
        <v>1.0638340360278249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0.16075415529645248</v>
      </c>
      <c r="E9" s="285">
        <f>IF(C9=0,0,D9/C9)</f>
        <v>0.53584718432150835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0.82543989095306347</v>
      </c>
      <c r="E11" s="285">
        <f t="shared" si="0"/>
        <v>1.3757331515884392</v>
      </c>
    </row>
    <row r="12" spans="1:5" ht="14.45" customHeight="1" x14ac:dyDescent="0.25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0.86112000997628468</v>
      </c>
      <c r="E12" s="285">
        <f t="shared" si="0"/>
        <v>1.0764000124703559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31899.583354919432</v>
      </c>
      <c r="D15" s="288">
        <f>IF(ISERROR(HI!E6),"",HI!E6)</f>
        <v>29096.677780000005</v>
      </c>
      <c r="E15" s="285">
        <f t="shared" si="0"/>
        <v>0.91213347385343913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38544.975734497079</v>
      </c>
      <c r="D16" s="284">
        <f ca="1">IF(ISERROR(VLOOKUP("Osobní náklady (Kč) *",INDIRECT("HI!$A:$G"),5,0)),0,VLOOKUP("Osobní náklady (Kč) *",INDIRECT("HI!$A:$G"),5,0))</f>
        <v>38264.016739999999</v>
      </c>
      <c r="E16" s="285">
        <f ca="1">IF(C16=0,0,D16/C16)</f>
        <v>0.99271087893705368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81582.327270000009</v>
      </c>
      <c r="D18" s="303">
        <f ca="1">IF(ISERROR(VLOOKUP("Výnosy celkem",INDIRECT("HI!$A:$G"),5,0)),0,VLOOKUP("Výnosy celkem",INDIRECT("HI!$A:$G"),5,0))</f>
        <v>79005.981999999989</v>
      </c>
      <c r="E18" s="304">
        <f t="shared" ref="E18:E31" ca="1" si="1">IF(C18=0,0,D18/C18)</f>
        <v>0.96842030184462013</v>
      </c>
    </row>
    <row r="19" spans="1:5" ht="14.45" customHeight="1" x14ac:dyDescent="0.2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1362.5372699999996</v>
      </c>
      <c r="D19" s="284">
        <f ca="1">IF(ISERROR(VLOOKUP("Ambulance *",INDIRECT("HI!$A:$G"),5,0)),0,VLOOKUP("Ambulance *",INDIRECT("HI!$A:$G"),5,0))</f>
        <v>1244.002</v>
      </c>
      <c r="E19" s="285">
        <f t="shared" ca="1" si="1"/>
        <v>0.91300401639655726</v>
      </c>
    </row>
    <row r="20" spans="1:5" ht="14.45" customHeight="1" x14ac:dyDescent="0.25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0.91300401639655726</v>
      </c>
      <c r="E20" s="285">
        <f t="shared" si="1"/>
        <v>0.91300401639655726</v>
      </c>
    </row>
    <row r="21" spans="1:5" ht="14.45" customHeight="1" x14ac:dyDescent="0.25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0.91300401639655759</v>
      </c>
      <c r="E21" s="285">
        <f t="shared" si="1"/>
        <v>0.91300401639655759</v>
      </c>
    </row>
    <row r="22" spans="1:5" ht="14.45" customHeight="1" x14ac:dyDescent="0.25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0.99959502111032672</v>
      </c>
      <c r="E23" s="285">
        <f t="shared" si="1"/>
        <v>1.1759941424827374</v>
      </c>
    </row>
    <row r="24" spans="1:5" ht="14.45" customHeight="1" x14ac:dyDescent="0.2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80219.790000000008</v>
      </c>
      <c r="D24" s="284">
        <f ca="1">IF(ISERROR(VLOOKUP("Hospitalizace *",INDIRECT("HI!$A:$G"),5,0)),0,VLOOKUP("Hospitalizace *",INDIRECT("HI!$A:$G"),5,0))</f>
        <v>77761.98</v>
      </c>
      <c r="E24" s="285">
        <f ca="1">IF(C24=0,0,D24/C24)</f>
        <v>0.96936155031071491</v>
      </c>
    </row>
    <row r="25" spans="1:5" ht="14.45" customHeight="1" x14ac:dyDescent="0.25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0.96936155031071491</v>
      </c>
      <c r="E25" s="285">
        <f t="shared" si="1"/>
        <v>0.96936155031071491</v>
      </c>
    </row>
    <row r="26" spans="1:5" ht="14.45" customHeight="1" x14ac:dyDescent="0.25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0.96936155031071491</v>
      </c>
      <c r="E26" s="285">
        <f t="shared" si="1"/>
        <v>0.96936155031071491</v>
      </c>
    </row>
    <row r="27" spans="1:5" ht="14.45" customHeight="1" x14ac:dyDescent="0.25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1.0274656679151062</v>
      </c>
      <c r="E29" s="285">
        <f t="shared" si="1"/>
        <v>1.0815428083316907</v>
      </c>
    </row>
    <row r="30" spans="1:5" ht="14.45" customHeight="1" x14ac:dyDescent="0.2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0.71125680011159154</v>
      </c>
      <c r="E30" s="285">
        <f t="shared" si="1"/>
        <v>0.71125680011159154</v>
      </c>
    </row>
    <row r="31" spans="1:5" ht="25.5" x14ac:dyDescent="0.2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0.88872310062142978</v>
      </c>
      <c r="D31" s="289">
        <f>IF(ISERROR(VLOOKUP("Celkem:",'ZV Vyžád.'!$A:$M,7,0)),"",VLOOKUP("Celkem:",'ZV Vyžád.'!$A:$M,7,0))</f>
        <v>1.027607278200068</v>
      </c>
      <c r="E31" s="285">
        <f t="shared" si="1"/>
        <v>1.1562738466925468</v>
      </c>
    </row>
    <row r="32" spans="1:5" ht="14.45" customHeight="1" thickBot="1" x14ac:dyDescent="0.25">
      <c r="A32" s="310" t="s">
        <v>196</v>
      </c>
      <c r="B32" s="294"/>
      <c r="C32" s="295"/>
      <c r="D32" s="295"/>
      <c r="E32" s="296"/>
    </row>
    <row r="33" spans="1:5" ht="14.45" customHeight="1" thickBot="1" x14ac:dyDescent="0.25">
      <c r="A33" s="311"/>
      <c r="B33" s="312"/>
      <c r="C33" s="313"/>
      <c r="D33" s="313"/>
      <c r="E33" s="314"/>
    </row>
    <row r="34" spans="1:5" ht="14.45" customHeight="1" thickBot="1" x14ac:dyDescent="0.2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D7A7627D-ED82-4700-B1DF-48FBCBF49535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9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3149</v>
      </c>
    </row>
    <row r="2" spans="1:19" x14ac:dyDescent="0.25">
      <c r="A2" s="371" t="s">
        <v>328</v>
      </c>
    </row>
    <row r="3" spans="1:19" x14ac:dyDescent="0.25">
      <c r="A3" s="507" t="s">
        <v>210</v>
      </c>
      <c r="B3" s="506">
        <v>2019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25">
      <c r="A4" s="505" t="s">
        <v>211</v>
      </c>
      <c r="B4" s="504">
        <v>1</v>
      </c>
      <c r="C4" s="499">
        <v>1</v>
      </c>
      <c r="D4" s="499" t="s">
        <v>272</v>
      </c>
      <c r="E4" s="498">
        <v>13</v>
      </c>
      <c r="F4" s="498"/>
      <c r="G4" s="498"/>
      <c r="H4" s="498"/>
      <c r="I4" s="498">
        <v>2368</v>
      </c>
      <c r="J4" s="498">
        <v>385</v>
      </c>
      <c r="K4" s="498"/>
      <c r="L4" s="498"/>
      <c r="M4" s="498"/>
      <c r="N4" s="498"/>
      <c r="O4" s="498"/>
      <c r="P4" s="498"/>
      <c r="Q4" s="498">
        <v>1373086</v>
      </c>
      <c r="R4" s="498"/>
      <c r="S4" s="498">
        <v>3555.7184750733136</v>
      </c>
    </row>
    <row r="5" spans="1:19" x14ac:dyDescent="0.25">
      <c r="A5" s="503" t="s">
        <v>212</v>
      </c>
      <c r="B5" s="502">
        <v>2</v>
      </c>
      <c r="C5">
        <v>1</v>
      </c>
      <c r="D5">
        <v>99</v>
      </c>
      <c r="E5">
        <v>4</v>
      </c>
      <c r="I5">
        <v>728</v>
      </c>
      <c r="J5">
        <v>117.5</v>
      </c>
      <c r="Q5">
        <v>282977</v>
      </c>
      <c r="S5">
        <v>3555.7184750733136</v>
      </c>
    </row>
    <row r="6" spans="1:19" x14ac:dyDescent="0.25">
      <c r="A6" s="505" t="s">
        <v>213</v>
      </c>
      <c r="B6" s="504">
        <v>3</v>
      </c>
      <c r="C6">
        <v>1</v>
      </c>
      <c r="D6">
        <v>100</v>
      </c>
      <c r="E6">
        <v>2</v>
      </c>
      <c r="I6">
        <v>368</v>
      </c>
      <c r="J6">
        <v>59</v>
      </c>
      <c r="Q6">
        <v>159794</v>
      </c>
    </row>
    <row r="7" spans="1:19" x14ac:dyDescent="0.25">
      <c r="A7" s="503" t="s">
        <v>214</v>
      </c>
      <c r="B7" s="502">
        <v>4</v>
      </c>
      <c r="C7">
        <v>1</v>
      </c>
      <c r="D7">
        <v>101</v>
      </c>
      <c r="E7">
        <v>7</v>
      </c>
      <c r="I7">
        <v>1272</v>
      </c>
      <c r="J7">
        <v>208.5</v>
      </c>
      <c r="Q7">
        <v>930315</v>
      </c>
    </row>
    <row r="8" spans="1:19" x14ac:dyDescent="0.25">
      <c r="A8" s="505" t="s">
        <v>215</v>
      </c>
      <c r="B8" s="504">
        <v>5</v>
      </c>
      <c r="C8">
        <v>1</v>
      </c>
      <c r="D8" t="s">
        <v>3141</v>
      </c>
      <c r="E8">
        <v>78.25</v>
      </c>
      <c r="I8">
        <v>12487.75</v>
      </c>
      <c r="J8">
        <v>182.5</v>
      </c>
      <c r="O8">
        <v>750</v>
      </c>
      <c r="P8">
        <v>750</v>
      </c>
      <c r="Q8">
        <v>3209250</v>
      </c>
      <c r="R8">
        <v>9405</v>
      </c>
      <c r="S8">
        <v>7916.666666666667</v>
      </c>
    </row>
    <row r="9" spans="1:19" x14ac:dyDescent="0.25">
      <c r="A9" s="503" t="s">
        <v>216</v>
      </c>
      <c r="B9" s="502">
        <v>6</v>
      </c>
      <c r="C9">
        <v>1</v>
      </c>
      <c r="D9">
        <v>303</v>
      </c>
      <c r="E9">
        <v>20.5</v>
      </c>
      <c r="I9">
        <v>3233</v>
      </c>
      <c r="J9">
        <v>88.5</v>
      </c>
      <c r="Q9">
        <v>818097</v>
      </c>
      <c r="R9">
        <v>9405</v>
      </c>
      <c r="S9">
        <v>7916.666666666667</v>
      </c>
    </row>
    <row r="10" spans="1:19" x14ac:dyDescent="0.25">
      <c r="A10" s="505" t="s">
        <v>217</v>
      </c>
      <c r="B10" s="504">
        <v>7</v>
      </c>
      <c r="C10">
        <v>1</v>
      </c>
      <c r="D10">
        <v>304</v>
      </c>
      <c r="E10">
        <v>32</v>
      </c>
      <c r="I10">
        <v>5276.6</v>
      </c>
      <c r="J10">
        <v>32.5</v>
      </c>
      <c r="Q10">
        <v>1536790</v>
      </c>
    </row>
    <row r="11" spans="1:19" x14ac:dyDescent="0.25">
      <c r="A11" s="503" t="s">
        <v>218</v>
      </c>
      <c r="B11" s="502">
        <v>8</v>
      </c>
      <c r="C11">
        <v>1</v>
      </c>
      <c r="D11">
        <v>305</v>
      </c>
      <c r="E11">
        <v>4.75</v>
      </c>
      <c r="I11">
        <v>677.9</v>
      </c>
      <c r="Q11">
        <v>224494</v>
      </c>
    </row>
    <row r="12" spans="1:19" x14ac:dyDescent="0.25">
      <c r="A12" s="505" t="s">
        <v>219</v>
      </c>
      <c r="B12" s="504">
        <v>9</v>
      </c>
      <c r="C12">
        <v>1</v>
      </c>
      <c r="D12">
        <v>418</v>
      </c>
      <c r="E12">
        <v>2</v>
      </c>
      <c r="I12">
        <v>301.5</v>
      </c>
      <c r="O12">
        <v>750</v>
      </c>
      <c r="P12">
        <v>750</v>
      </c>
      <c r="Q12">
        <v>76505</v>
      </c>
    </row>
    <row r="13" spans="1:19" x14ac:dyDescent="0.25">
      <c r="A13" s="503" t="s">
        <v>220</v>
      </c>
      <c r="B13" s="502">
        <v>10</v>
      </c>
      <c r="C13">
        <v>1</v>
      </c>
      <c r="D13">
        <v>424</v>
      </c>
      <c r="E13">
        <v>3</v>
      </c>
      <c r="I13">
        <v>393.75</v>
      </c>
      <c r="Q13">
        <v>90032</v>
      </c>
    </row>
    <row r="14" spans="1:19" x14ac:dyDescent="0.25">
      <c r="A14" s="505" t="s">
        <v>221</v>
      </c>
      <c r="B14" s="504">
        <v>11</v>
      </c>
      <c r="C14">
        <v>1</v>
      </c>
      <c r="D14">
        <v>636</v>
      </c>
      <c r="E14">
        <v>1</v>
      </c>
      <c r="I14">
        <v>172.5</v>
      </c>
      <c r="Q14">
        <v>33869</v>
      </c>
    </row>
    <row r="15" spans="1:19" x14ac:dyDescent="0.25">
      <c r="A15" s="503" t="s">
        <v>222</v>
      </c>
      <c r="B15" s="502">
        <v>12</v>
      </c>
      <c r="C15">
        <v>1</v>
      </c>
      <c r="D15">
        <v>642</v>
      </c>
      <c r="E15">
        <v>15</v>
      </c>
      <c r="I15">
        <v>2432.5</v>
      </c>
      <c r="J15">
        <v>61.5</v>
      </c>
      <c r="Q15">
        <v>429463</v>
      </c>
    </row>
    <row r="16" spans="1:19" x14ac:dyDescent="0.25">
      <c r="A16" s="501" t="s">
        <v>210</v>
      </c>
      <c r="B16" s="500">
        <v>2019</v>
      </c>
      <c r="C16">
        <v>1</v>
      </c>
      <c r="D16" t="s">
        <v>3142</v>
      </c>
      <c r="E16">
        <v>2</v>
      </c>
      <c r="I16">
        <v>360</v>
      </c>
      <c r="Q16">
        <v>58977</v>
      </c>
    </row>
    <row r="17" spans="3:19" x14ac:dyDescent="0.25">
      <c r="C17">
        <v>1</v>
      </c>
      <c r="D17">
        <v>30</v>
      </c>
      <c r="E17">
        <v>2</v>
      </c>
      <c r="I17">
        <v>360</v>
      </c>
      <c r="Q17">
        <v>58977</v>
      </c>
    </row>
    <row r="18" spans="3:19" x14ac:dyDescent="0.25">
      <c r="C18" t="s">
        <v>3143</v>
      </c>
      <c r="E18">
        <v>93.25</v>
      </c>
      <c r="I18">
        <v>15215.75</v>
      </c>
      <c r="J18">
        <v>567.5</v>
      </c>
      <c r="O18">
        <v>750</v>
      </c>
      <c r="P18">
        <v>750</v>
      </c>
      <c r="Q18">
        <v>4641313</v>
      </c>
      <c r="R18">
        <v>9405</v>
      </c>
      <c r="S18">
        <v>11472.38514173998</v>
      </c>
    </row>
    <row r="19" spans="3:19" x14ac:dyDescent="0.25">
      <c r="C19">
        <v>2</v>
      </c>
      <c r="D19" t="s">
        <v>272</v>
      </c>
      <c r="E19">
        <v>13</v>
      </c>
      <c r="I19">
        <v>1992</v>
      </c>
      <c r="J19">
        <v>387.5</v>
      </c>
      <c r="Q19">
        <v>1380138</v>
      </c>
      <c r="R19">
        <v>14600</v>
      </c>
      <c r="S19">
        <v>3555.7184750733136</v>
      </c>
    </row>
    <row r="20" spans="3:19" x14ac:dyDescent="0.25">
      <c r="C20">
        <v>2</v>
      </c>
      <c r="D20">
        <v>99</v>
      </c>
      <c r="E20">
        <v>4</v>
      </c>
      <c r="I20">
        <v>600</v>
      </c>
      <c r="J20">
        <v>118.5</v>
      </c>
      <c r="Q20">
        <v>286156</v>
      </c>
      <c r="R20">
        <v>14600</v>
      </c>
      <c r="S20">
        <v>3555.7184750733136</v>
      </c>
    </row>
    <row r="21" spans="3:19" x14ac:dyDescent="0.25">
      <c r="C21">
        <v>2</v>
      </c>
      <c r="D21">
        <v>100</v>
      </c>
      <c r="E21">
        <v>2</v>
      </c>
      <c r="I21">
        <v>320</v>
      </c>
      <c r="J21">
        <v>59.5</v>
      </c>
      <c r="Q21">
        <v>154416</v>
      </c>
    </row>
    <row r="22" spans="3:19" x14ac:dyDescent="0.25">
      <c r="C22">
        <v>2</v>
      </c>
      <c r="D22">
        <v>101</v>
      </c>
      <c r="E22">
        <v>7</v>
      </c>
      <c r="I22">
        <v>1072</v>
      </c>
      <c r="J22">
        <v>209.5</v>
      </c>
      <c r="Q22">
        <v>939566</v>
      </c>
    </row>
    <row r="23" spans="3:19" x14ac:dyDescent="0.25">
      <c r="C23">
        <v>2</v>
      </c>
      <c r="D23" t="s">
        <v>3141</v>
      </c>
      <c r="E23">
        <v>79.25</v>
      </c>
      <c r="I23">
        <v>10930.98</v>
      </c>
      <c r="J23">
        <v>280</v>
      </c>
      <c r="O23">
        <v>36666</v>
      </c>
      <c r="P23">
        <v>36666</v>
      </c>
      <c r="Q23">
        <v>3149715</v>
      </c>
      <c r="R23">
        <v>1000</v>
      </c>
      <c r="S23">
        <v>7916.666666666667</v>
      </c>
    </row>
    <row r="24" spans="3:19" x14ac:dyDescent="0.25">
      <c r="C24">
        <v>2</v>
      </c>
      <c r="D24">
        <v>303</v>
      </c>
      <c r="E24">
        <v>20.5</v>
      </c>
      <c r="I24">
        <v>2878.5</v>
      </c>
      <c r="J24">
        <v>105</v>
      </c>
      <c r="O24">
        <v>1400</v>
      </c>
      <c r="P24">
        <v>1400</v>
      </c>
      <c r="Q24">
        <v>809045</v>
      </c>
      <c r="R24">
        <v>1000</v>
      </c>
      <c r="S24">
        <v>7916.666666666667</v>
      </c>
    </row>
    <row r="25" spans="3:19" x14ac:dyDescent="0.25">
      <c r="C25">
        <v>2</v>
      </c>
      <c r="D25">
        <v>304</v>
      </c>
      <c r="E25">
        <v>32</v>
      </c>
      <c r="I25">
        <v>4353.58</v>
      </c>
      <c r="J25">
        <v>56.5</v>
      </c>
      <c r="O25">
        <v>31116</v>
      </c>
      <c r="P25">
        <v>31116</v>
      </c>
      <c r="Q25">
        <v>1458088</v>
      </c>
    </row>
    <row r="26" spans="3:19" x14ac:dyDescent="0.25">
      <c r="C26">
        <v>2</v>
      </c>
      <c r="D26">
        <v>305</v>
      </c>
      <c r="E26">
        <v>4.75</v>
      </c>
      <c r="I26">
        <v>714.52</v>
      </c>
      <c r="O26">
        <v>1400</v>
      </c>
      <c r="P26">
        <v>1400</v>
      </c>
      <c r="Q26">
        <v>238631</v>
      </c>
    </row>
    <row r="27" spans="3:19" x14ac:dyDescent="0.25">
      <c r="C27">
        <v>2</v>
      </c>
      <c r="D27">
        <v>418</v>
      </c>
      <c r="E27">
        <v>2</v>
      </c>
      <c r="I27">
        <v>225</v>
      </c>
      <c r="Q27">
        <v>72717</v>
      </c>
    </row>
    <row r="28" spans="3:19" x14ac:dyDescent="0.25">
      <c r="C28">
        <v>2</v>
      </c>
      <c r="D28">
        <v>424</v>
      </c>
      <c r="E28">
        <v>4</v>
      </c>
      <c r="I28">
        <v>590.25</v>
      </c>
      <c r="J28">
        <v>24</v>
      </c>
      <c r="Q28">
        <v>127972</v>
      </c>
    </row>
    <row r="29" spans="3:19" x14ac:dyDescent="0.25">
      <c r="C29">
        <v>2</v>
      </c>
      <c r="D29">
        <v>636</v>
      </c>
      <c r="E29">
        <v>1</v>
      </c>
      <c r="I29">
        <v>23</v>
      </c>
      <c r="Q29">
        <v>8113</v>
      </c>
    </row>
    <row r="30" spans="3:19" x14ac:dyDescent="0.25">
      <c r="C30">
        <v>2</v>
      </c>
      <c r="D30">
        <v>642</v>
      </c>
      <c r="E30">
        <v>15</v>
      </c>
      <c r="I30">
        <v>2146.13</v>
      </c>
      <c r="J30">
        <v>94.5</v>
      </c>
      <c r="O30">
        <v>2750</v>
      </c>
      <c r="P30">
        <v>2750</v>
      </c>
      <c r="Q30">
        <v>435149</v>
      </c>
    </row>
    <row r="31" spans="3:19" x14ac:dyDescent="0.25">
      <c r="C31">
        <v>2</v>
      </c>
      <c r="D31" t="s">
        <v>3142</v>
      </c>
      <c r="E31">
        <v>2</v>
      </c>
      <c r="I31">
        <v>296</v>
      </c>
      <c r="Q31">
        <v>58605</v>
      </c>
    </row>
    <row r="32" spans="3:19" x14ac:dyDescent="0.25">
      <c r="C32">
        <v>2</v>
      </c>
      <c r="D32">
        <v>30</v>
      </c>
      <c r="E32">
        <v>2</v>
      </c>
      <c r="I32">
        <v>296</v>
      </c>
      <c r="Q32">
        <v>58605</v>
      </c>
    </row>
    <row r="33" spans="3:19" x14ac:dyDescent="0.25">
      <c r="C33" t="s">
        <v>3144</v>
      </c>
      <c r="E33">
        <v>94.25</v>
      </c>
      <c r="I33">
        <v>13218.98</v>
      </c>
      <c r="J33">
        <v>667.5</v>
      </c>
      <c r="O33">
        <v>36666</v>
      </c>
      <c r="P33">
        <v>36666</v>
      </c>
      <c r="Q33">
        <v>4588458</v>
      </c>
      <c r="R33">
        <v>15600</v>
      </c>
      <c r="S33">
        <v>11472.38514173998</v>
      </c>
    </row>
    <row r="34" spans="3:19" x14ac:dyDescent="0.25">
      <c r="C34">
        <v>3</v>
      </c>
      <c r="D34" t="s">
        <v>272</v>
      </c>
      <c r="E34">
        <v>13</v>
      </c>
      <c r="I34">
        <v>2044</v>
      </c>
      <c r="J34">
        <v>385</v>
      </c>
      <c r="Q34">
        <v>1415214</v>
      </c>
      <c r="S34">
        <v>3555.7184750733136</v>
      </c>
    </row>
    <row r="35" spans="3:19" x14ac:dyDescent="0.25">
      <c r="C35">
        <v>3</v>
      </c>
      <c r="D35">
        <v>99</v>
      </c>
      <c r="E35">
        <v>4</v>
      </c>
      <c r="I35">
        <v>632</v>
      </c>
      <c r="J35">
        <v>117.5</v>
      </c>
      <c r="Q35">
        <v>287933</v>
      </c>
      <c r="S35">
        <v>3555.7184750733136</v>
      </c>
    </row>
    <row r="36" spans="3:19" x14ac:dyDescent="0.25">
      <c r="C36">
        <v>3</v>
      </c>
      <c r="D36">
        <v>100</v>
      </c>
      <c r="E36">
        <v>2</v>
      </c>
      <c r="I36">
        <v>336</v>
      </c>
      <c r="J36">
        <v>59</v>
      </c>
      <c r="Q36">
        <v>158928</v>
      </c>
    </row>
    <row r="37" spans="3:19" x14ac:dyDescent="0.25">
      <c r="C37">
        <v>3</v>
      </c>
      <c r="D37">
        <v>101</v>
      </c>
      <c r="E37">
        <v>7</v>
      </c>
      <c r="I37">
        <v>1076</v>
      </c>
      <c r="J37">
        <v>208.5</v>
      </c>
      <c r="Q37">
        <v>968353</v>
      </c>
    </row>
    <row r="38" spans="3:19" x14ac:dyDescent="0.25">
      <c r="C38">
        <v>3</v>
      </c>
      <c r="D38" t="s">
        <v>3141</v>
      </c>
      <c r="E38">
        <v>81.25</v>
      </c>
      <c r="I38">
        <v>11126.23</v>
      </c>
      <c r="J38">
        <v>274.75</v>
      </c>
      <c r="K38">
        <v>20</v>
      </c>
      <c r="O38">
        <v>16166</v>
      </c>
      <c r="P38">
        <v>16166</v>
      </c>
      <c r="Q38">
        <v>3238438</v>
      </c>
      <c r="R38">
        <v>11200</v>
      </c>
      <c r="S38">
        <v>7916.666666666667</v>
      </c>
    </row>
    <row r="39" spans="3:19" x14ac:dyDescent="0.25">
      <c r="C39">
        <v>3</v>
      </c>
      <c r="D39">
        <v>303</v>
      </c>
      <c r="E39">
        <v>21.5</v>
      </c>
      <c r="I39">
        <v>2656.25</v>
      </c>
      <c r="J39">
        <v>95.5</v>
      </c>
      <c r="K39">
        <v>20</v>
      </c>
      <c r="O39">
        <v>800</v>
      </c>
      <c r="P39">
        <v>800</v>
      </c>
      <c r="Q39">
        <v>830472</v>
      </c>
      <c r="R39">
        <v>11200</v>
      </c>
      <c r="S39">
        <v>7916.666666666667</v>
      </c>
    </row>
    <row r="40" spans="3:19" x14ac:dyDescent="0.25">
      <c r="C40">
        <v>3</v>
      </c>
      <c r="D40">
        <v>304</v>
      </c>
      <c r="E40">
        <v>33</v>
      </c>
      <c r="I40">
        <v>4368.7</v>
      </c>
      <c r="J40">
        <v>59.5</v>
      </c>
      <c r="O40">
        <v>10066</v>
      </c>
      <c r="P40">
        <v>10066</v>
      </c>
      <c r="Q40">
        <v>1490554</v>
      </c>
    </row>
    <row r="41" spans="3:19" x14ac:dyDescent="0.25">
      <c r="C41">
        <v>3</v>
      </c>
      <c r="D41">
        <v>305</v>
      </c>
      <c r="E41">
        <v>4.75</v>
      </c>
      <c r="I41">
        <v>730.65</v>
      </c>
      <c r="O41">
        <v>2800</v>
      </c>
      <c r="P41">
        <v>2800</v>
      </c>
      <c r="Q41">
        <v>240066</v>
      </c>
    </row>
    <row r="42" spans="3:19" x14ac:dyDescent="0.25">
      <c r="C42">
        <v>3</v>
      </c>
      <c r="D42">
        <v>418</v>
      </c>
      <c r="E42">
        <v>2</v>
      </c>
      <c r="I42">
        <v>315</v>
      </c>
      <c r="O42">
        <v>1000</v>
      </c>
      <c r="P42">
        <v>1000</v>
      </c>
      <c r="Q42">
        <v>77656</v>
      </c>
    </row>
    <row r="43" spans="3:19" x14ac:dyDescent="0.25">
      <c r="C43">
        <v>3</v>
      </c>
      <c r="D43">
        <v>424</v>
      </c>
      <c r="E43">
        <v>4</v>
      </c>
      <c r="I43">
        <v>666.5</v>
      </c>
      <c r="J43">
        <v>3.25</v>
      </c>
      <c r="O43">
        <v>750</v>
      </c>
      <c r="P43">
        <v>750</v>
      </c>
      <c r="Q43">
        <v>128850</v>
      </c>
    </row>
    <row r="44" spans="3:19" x14ac:dyDescent="0.25">
      <c r="C44">
        <v>3</v>
      </c>
      <c r="D44">
        <v>636</v>
      </c>
      <c r="E44">
        <v>1</v>
      </c>
      <c r="I44">
        <v>157.5</v>
      </c>
      <c r="Q44">
        <v>30464</v>
      </c>
    </row>
    <row r="45" spans="3:19" x14ac:dyDescent="0.25">
      <c r="C45">
        <v>3</v>
      </c>
      <c r="D45">
        <v>642</v>
      </c>
      <c r="E45">
        <v>15</v>
      </c>
      <c r="I45">
        <v>2231.63</v>
      </c>
      <c r="J45">
        <v>116.5</v>
      </c>
      <c r="O45">
        <v>750</v>
      </c>
      <c r="P45">
        <v>750</v>
      </c>
      <c r="Q45">
        <v>440376</v>
      </c>
    </row>
    <row r="46" spans="3:19" x14ac:dyDescent="0.25">
      <c r="C46">
        <v>3</v>
      </c>
      <c r="D46" t="s">
        <v>3142</v>
      </c>
      <c r="E46">
        <v>2</v>
      </c>
      <c r="I46">
        <v>312</v>
      </c>
      <c r="Q46">
        <v>58915</v>
      </c>
    </row>
    <row r="47" spans="3:19" x14ac:dyDescent="0.25">
      <c r="C47">
        <v>3</v>
      </c>
      <c r="D47">
        <v>30</v>
      </c>
      <c r="E47">
        <v>2</v>
      </c>
      <c r="I47">
        <v>312</v>
      </c>
      <c r="Q47">
        <v>58915</v>
      </c>
    </row>
    <row r="48" spans="3:19" x14ac:dyDescent="0.25">
      <c r="C48" t="s">
        <v>3145</v>
      </c>
      <c r="E48">
        <v>96.25</v>
      </c>
      <c r="I48">
        <v>13482.23</v>
      </c>
      <c r="J48">
        <v>659.75</v>
      </c>
      <c r="K48">
        <v>20</v>
      </c>
      <c r="O48">
        <v>16166</v>
      </c>
      <c r="P48">
        <v>16166</v>
      </c>
      <c r="Q48">
        <v>4712567</v>
      </c>
      <c r="R48">
        <v>11200</v>
      </c>
      <c r="S48">
        <v>11472.38514173998</v>
      </c>
    </row>
    <row r="49" spans="3:19" x14ac:dyDescent="0.25">
      <c r="C49">
        <v>4</v>
      </c>
      <c r="D49" t="s">
        <v>272</v>
      </c>
      <c r="E49">
        <v>13</v>
      </c>
      <c r="I49">
        <v>2216</v>
      </c>
      <c r="J49">
        <v>386</v>
      </c>
      <c r="Q49">
        <v>1381986</v>
      </c>
      <c r="R49">
        <v>5950</v>
      </c>
      <c r="S49">
        <v>3555.7184750733136</v>
      </c>
    </row>
    <row r="50" spans="3:19" x14ac:dyDescent="0.25">
      <c r="C50">
        <v>4</v>
      </c>
      <c r="D50">
        <v>99</v>
      </c>
      <c r="E50">
        <v>4</v>
      </c>
      <c r="I50">
        <v>664</v>
      </c>
      <c r="J50">
        <v>118</v>
      </c>
      <c r="Q50">
        <v>289427</v>
      </c>
      <c r="R50">
        <v>5950</v>
      </c>
      <c r="S50">
        <v>3555.7184750733136</v>
      </c>
    </row>
    <row r="51" spans="3:19" x14ac:dyDescent="0.25">
      <c r="C51">
        <v>4</v>
      </c>
      <c r="D51">
        <v>100</v>
      </c>
      <c r="E51">
        <v>2</v>
      </c>
      <c r="I51">
        <v>344</v>
      </c>
      <c r="J51">
        <v>59</v>
      </c>
      <c r="Q51">
        <v>154842</v>
      </c>
    </row>
    <row r="52" spans="3:19" x14ac:dyDescent="0.25">
      <c r="C52">
        <v>4</v>
      </c>
      <c r="D52">
        <v>101</v>
      </c>
      <c r="E52">
        <v>7</v>
      </c>
      <c r="I52">
        <v>1208</v>
      </c>
      <c r="J52">
        <v>209</v>
      </c>
      <c r="Q52">
        <v>937717</v>
      </c>
    </row>
    <row r="53" spans="3:19" x14ac:dyDescent="0.25">
      <c r="C53">
        <v>4</v>
      </c>
      <c r="D53" t="s">
        <v>3141</v>
      </c>
      <c r="E53">
        <v>81.25</v>
      </c>
      <c r="I53">
        <v>11871.6</v>
      </c>
      <c r="J53">
        <v>232.5</v>
      </c>
      <c r="K53">
        <v>20.5</v>
      </c>
      <c r="O53">
        <v>22916</v>
      </c>
      <c r="P53">
        <v>22916</v>
      </c>
      <c r="Q53">
        <v>3331730</v>
      </c>
      <c r="R53">
        <v>8324</v>
      </c>
      <c r="S53">
        <v>7916.666666666667</v>
      </c>
    </row>
    <row r="54" spans="3:19" x14ac:dyDescent="0.25">
      <c r="C54">
        <v>4</v>
      </c>
      <c r="D54">
        <v>303</v>
      </c>
      <c r="E54">
        <v>19.5</v>
      </c>
      <c r="I54">
        <v>2800</v>
      </c>
      <c r="J54">
        <v>84</v>
      </c>
      <c r="K54">
        <v>10.5</v>
      </c>
      <c r="O54">
        <v>5000</v>
      </c>
      <c r="P54">
        <v>5000</v>
      </c>
      <c r="Q54">
        <v>790033</v>
      </c>
      <c r="R54">
        <v>8324</v>
      </c>
      <c r="S54">
        <v>7916.666666666667</v>
      </c>
    </row>
    <row r="55" spans="3:19" x14ac:dyDescent="0.25">
      <c r="C55">
        <v>4</v>
      </c>
      <c r="D55">
        <v>304</v>
      </c>
      <c r="E55">
        <v>33</v>
      </c>
      <c r="I55">
        <v>4853.08</v>
      </c>
      <c r="J55">
        <v>62</v>
      </c>
      <c r="K55">
        <v>10</v>
      </c>
      <c r="O55">
        <v>13016</v>
      </c>
      <c r="P55">
        <v>13016</v>
      </c>
      <c r="Q55">
        <v>1541091</v>
      </c>
    </row>
    <row r="56" spans="3:19" x14ac:dyDescent="0.25">
      <c r="C56">
        <v>4</v>
      </c>
      <c r="D56">
        <v>305</v>
      </c>
      <c r="E56">
        <v>6.75</v>
      </c>
      <c r="I56">
        <v>806.77</v>
      </c>
      <c r="O56">
        <v>2200</v>
      </c>
      <c r="P56">
        <v>2200</v>
      </c>
      <c r="Q56">
        <v>320515</v>
      </c>
    </row>
    <row r="57" spans="3:19" x14ac:dyDescent="0.25">
      <c r="C57">
        <v>4</v>
      </c>
      <c r="D57">
        <v>418</v>
      </c>
      <c r="E57">
        <v>2</v>
      </c>
      <c r="I57">
        <v>330</v>
      </c>
      <c r="O57">
        <v>1200</v>
      </c>
      <c r="P57">
        <v>1200</v>
      </c>
      <c r="Q57">
        <v>82589</v>
      </c>
    </row>
    <row r="58" spans="3:19" x14ac:dyDescent="0.25">
      <c r="C58">
        <v>4</v>
      </c>
      <c r="D58">
        <v>424</v>
      </c>
      <c r="E58">
        <v>4</v>
      </c>
      <c r="I58">
        <v>491</v>
      </c>
      <c r="Q58">
        <v>100557</v>
      </c>
    </row>
    <row r="59" spans="3:19" x14ac:dyDescent="0.25">
      <c r="C59">
        <v>4</v>
      </c>
      <c r="D59">
        <v>636</v>
      </c>
      <c r="E59">
        <v>1</v>
      </c>
      <c r="I59">
        <v>165</v>
      </c>
      <c r="Q59">
        <v>35457</v>
      </c>
    </row>
    <row r="60" spans="3:19" x14ac:dyDescent="0.25">
      <c r="C60">
        <v>4</v>
      </c>
      <c r="D60">
        <v>642</v>
      </c>
      <c r="E60">
        <v>15</v>
      </c>
      <c r="I60">
        <v>2425.75</v>
      </c>
      <c r="J60">
        <v>86.5</v>
      </c>
      <c r="O60">
        <v>1500</v>
      </c>
      <c r="P60">
        <v>1500</v>
      </c>
      <c r="Q60">
        <v>461488</v>
      </c>
    </row>
    <row r="61" spans="3:19" x14ac:dyDescent="0.25">
      <c r="C61">
        <v>4</v>
      </c>
      <c r="D61" t="s">
        <v>3142</v>
      </c>
      <c r="E61">
        <v>2</v>
      </c>
      <c r="I61">
        <v>336</v>
      </c>
      <c r="Q61">
        <v>59018</v>
      </c>
    </row>
    <row r="62" spans="3:19" x14ac:dyDescent="0.25">
      <c r="C62">
        <v>4</v>
      </c>
      <c r="D62">
        <v>30</v>
      </c>
      <c r="E62">
        <v>2</v>
      </c>
      <c r="I62">
        <v>336</v>
      </c>
      <c r="Q62">
        <v>59018</v>
      </c>
    </row>
    <row r="63" spans="3:19" x14ac:dyDescent="0.25">
      <c r="C63" t="s">
        <v>3146</v>
      </c>
      <c r="E63">
        <v>96.25</v>
      </c>
      <c r="I63">
        <v>14423.6</v>
      </c>
      <c r="J63">
        <v>618.5</v>
      </c>
      <c r="K63">
        <v>20.5</v>
      </c>
      <c r="O63">
        <v>22916</v>
      </c>
      <c r="P63">
        <v>22916</v>
      </c>
      <c r="Q63">
        <v>4772734</v>
      </c>
      <c r="R63">
        <v>14274</v>
      </c>
      <c r="S63">
        <v>11472.38514173998</v>
      </c>
    </row>
    <row r="64" spans="3:19" x14ac:dyDescent="0.25">
      <c r="C64">
        <v>5</v>
      </c>
      <c r="D64" t="s">
        <v>272</v>
      </c>
      <c r="E64">
        <v>13</v>
      </c>
      <c r="I64">
        <v>2184</v>
      </c>
      <c r="J64">
        <v>385</v>
      </c>
      <c r="Q64">
        <v>1359502</v>
      </c>
      <c r="R64">
        <v>3900</v>
      </c>
      <c r="S64">
        <v>3555.7184750733136</v>
      </c>
    </row>
    <row r="65" spans="3:19" x14ac:dyDescent="0.25">
      <c r="C65">
        <v>5</v>
      </c>
      <c r="D65">
        <v>99</v>
      </c>
      <c r="E65">
        <v>4</v>
      </c>
      <c r="I65">
        <v>644</v>
      </c>
      <c r="J65">
        <v>117.5</v>
      </c>
      <c r="Q65">
        <v>292115</v>
      </c>
      <c r="R65">
        <v>3900</v>
      </c>
      <c r="S65">
        <v>3555.7184750733136</v>
      </c>
    </row>
    <row r="66" spans="3:19" x14ac:dyDescent="0.25">
      <c r="C66">
        <v>5</v>
      </c>
      <c r="D66">
        <v>100</v>
      </c>
      <c r="E66">
        <v>2</v>
      </c>
      <c r="I66">
        <v>352</v>
      </c>
      <c r="J66">
        <v>59</v>
      </c>
      <c r="Q66">
        <v>154956</v>
      </c>
    </row>
    <row r="67" spans="3:19" x14ac:dyDescent="0.25">
      <c r="C67">
        <v>5</v>
      </c>
      <c r="D67">
        <v>101</v>
      </c>
      <c r="E67">
        <v>7</v>
      </c>
      <c r="I67">
        <v>1188</v>
      </c>
      <c r="J67">
        <v>208.5</v>
      </c>
      <c r="Q67">
        <v>912431</v>
      </c>
    </row>
    <row r="68" spans="3:19" x14ac:dyDescent="0.25">
      <c r="C68">
        <v>5</v>
      </c>
      <c r="D68" t="s">
        <v>3141</v>
      </c>
      <c r="E68">
        <v>79.25</v>
      </c>
      <c r="I68">
        <v>12320.380000000001</v>
      </c>
      <c r="J68">
        <v>200.5</v>
      </c>
      <c r="K68">
        <v>10</v>
      </c>
      <c r="O68">
        <v>16960</v>
      </c>
      <c r="P68">
        <v>16960</v>
      </c>
      <c r="Q68">
        <v>3338379</v>
      </c>
      <c r="S68">
        <v>7916.666666666667</v>
      </c>
    </row>
    <row r="69" spans="3:19" x14ac:dyDescent="0.25">
      <c r="C69">
        <v>5</v>
      </c>
      <c r="D69">
        <v>303</v>
      </c>
      <c r="E69">
        <v>18.5</v>
      </c>
      <c r="I69">
        <v>2538.5</v>
      </c>
      <c r="J69">
        <v>75.5</v>
      </c>
      <c r="K69">
        <v>10</v>
      </c>
      <c r="O69">
        <v>5060</v>
      </c>
      <c r="P69">
        <v>5060</v>
      </c>
      <c r="Q69">
        <v>735501</v>
      </c>
      <c r="S69">
        <v>7916.666666666667</v>
      </c>
    </row>
    <row r="70" spans="3:19" x14ac:dyDescent="0.25">
      <c r="C70">
        <v>5</v>
      </c>
      <c r="D70">
        <v>304</v>
      </c>
      <c r="E70">
        <v>32</v>
      </c>
      <c r="I70">
        <v>5252.6</v>
      </c>
      <c r="J70">
        <v>68.5</v>
      </c>
      <c r="O70">
        <v>4000</v>
      </c>
      <c r="P70">
        <v>4000</v>
      </c>
      <c r="Q70">
        <v>1628629</v>
      </c>
    </row>
    <row r="71" spans="3:19" x14ac:dyDescent="0.25">
      <c r="C71">
        <v>5</v>
      </c>
      <c r="D71">
        <v>305</v>
      </c>
      <c r="E71">
        <v>6.75</v>
      </c>
      <c r="I71">
        <v>1003.4</v>
      </c>
      <c r="Q71">
        <v>294902</v>
      </c>
    </row>
    <row r="72" spans="3:19" x14ac:dyDescent="0.25">
      <c r="C72">
        <v>5</v>
      </c>
      <c r="D72">
        <v>418</v>
      </c>
      <c r="E72">
        <v>2</v>
      </c>
      <c r="I72">
        <v>345</v>
      </c>
      <c r="Q72">
        <v>77264</v>
      </c>
    </row>
    <row r="73" spans="3:19" x14ac:dyDescent="0.25">
      <c r="C73">
        <v>5</v>
      </c>
      <c r="D73">
        <v>424</v>
      </c>
      <c r="E73">
        <v>4</v>
      </c>
      <c r="I73">
        <v>688.5</v>
      </c>
      <c r="Q73">
        <v>118888</v>
      </c>
    </row>
    <row r="74" spans="3:19" x14ac:dyDescent="0.25">
      <c r="C74">
        <v>5</v>
      </c>
      <c r="D74">
        <v>636</v>
      </c>
      <c r="E74">
        <v>1</v>
      </c>
      <c r="I74">
        <v>172.5</v>
      </c>
      <c r="O74">
        <v>2900</v>
      </c>
      <c r="P74">
        <v>2900</v>
      </c>
      <c r="Q74">
        <v>35127</v>
      </c>
    </row>
    <row r="75" spans="3:19" x14ac:dyDescent="0.25">
      <c r="C75">
        <v>5</v>
      </c>
      <c r="D75">
        <v>642</v>
      </c>
      <c r="E75">
        <v>15</v>
      </c>
      <c r="I75">
        <v>2319.88</v>
      </c>
      <c r="J75">
        <v>56.5</v>
      </c>
      <c r="O75">
        <v>5000</v>
      </c>
      <c r="P75">
        <v>5000</v>
      </c>
      <c r="Q75">
        <v>448068</v>
      </c>
    </row>
    <row r="76" spans="3:19" x14ac:dyDescent="0.25">
      <c r="C76">
        <v>5</v>
      </c>
      <c r="D76" t="s">
        <v>3142</v>
      </c>
      <c r="E76">
        <v>2</v>
      </c>
      <c r="I76">
        <v>336</v>
      </c>
      <c r="Q76">
        <v>59519</v>
      </c>
    </row>
    <row r="77" spans="3:19" x14ac:dyDescent="0.25">
      <c r="C77">
        <v>5</v>
      </c>
      <c r="D77">
        <v>30</v>
      </c>
      <c r="E77">
        <v>2</v>
      </c>
      <c r="I77">
        <v>336</v>
      </c>
      <c r="Q77">
        <v>59519</v>
      </c>
    </row>
    <row r="78" spans="3:19" x14ac:dyDescent="0.25">
      <c r="C78" t="s">
        <v>3147</v>
      </c>
      <c r="E78">
        <v>94.25</v>
      </c>
      <c r="I78">
        <v>14840.380000000001</v>
      </c>
      <c r="J78">
        <v>585.5</v>
      </c>
      <c r="K78">
        <v>10</v>
      </c>
      <c r="O78">
        <v>16960</v>
      </c>
      <c r="P78">
        <v>16960</v>
      </c>
      <c r="Q78">
        <v>4757400</v>
      </c>
      <c r="R78">
        <v>3900</v>
      </c>
      <c r="S78">
        <v>11472.38514173998</v>
      </c>
    </row>
    <row r="79" spans="3:19" x14ac:dyDescent="0.25">
      <c r="C79">
        <v>6</v>
      </c>
      <c r="D79" t="s">
        <v>272</v>
      </c>
      <c r="E79">
        <v>13</v>
      </c>
      <c r="I79">
        <v>1832</v>
      </c>
      <c r="J79">
        <v>386</v>
      </c>
      <c r="Q79">
        <v>1357887</v>
      </c>
      <c r="R79">
        <v>10200</v>
      </c>
      <c r="S79">
        <v>3555.7184750733136</v>
      </c>
    </row>
    <row r="80" spans="3:19" x14ac:dyDescent="0.25">
      <c r="C80">
        <v>6</v>
      </c>
      <c r="D80">
        <v>99</v>
      </c>
      <c r="E80">
        <v>4</v>
      </c>
      <c r="I80">
        <v>552</v>
      </c>
      <c r="J80">
        <v>117.5</v>
      </c>
      <c r="Q80">
        <v>288961</v>
      </c>
      <c r="R80">
        <v>10200</v>
      </c>
      <c r="S80">
        <v>3555.7184750733136</v>
      </c>
    </row>
    <row r="81" spans="3:19" x14ac:dyDescent="0.25">
      <c r="C81">
        <v>6</v>
      </c>
      <c r="D81">
        <v>100</v>
      </c>
      <c r="E81">
        <v>2</v>
      </c>
      <c r="I81">
        <v>272</v>
      </c>
      <c r="J81">
        <v>59.5</v>
      </c>
      <c r="Q81">
        <v>162239</v>
      </c>
    </row>
    <row r="82" spans="3:19" x14ac:dyDescent="0.25">
      <c r="C82">
        <v>6</v>
      </c>
      <c r="D82">
        <v>101</v>
      </c>
      <c r="E82">
        <v>7</v>
      </c>
      <c r="I82">
        <v>1008</v>
      </c>
      <c r="J82">
        <v>209</v>
      </c>
      <c r="Q82">
        <v>906687</v>
      </c>
    </row>
    <row r="83" spans="3:19" x14ac:dyDescent="0.25">
      <c r="C83">
        <v>6</v>
      </c>
      <c r="D83" t="s">
        <v>3141</v>
      </c>
      <c r="E83">
        <v>78.25</v>
      </c>
      <c r="I83">
        <v>10179.1</v>
      </c>
      <c r="J83">
        <v>294</v>
      </c>
      <c r="K83">
        <v>10</v>
      </c>
      <c r="O83">
        <v>21924</v>
      </c>
      <c r="P83">
        <v>21924</v>
      </c>
      <c r="Q83">
        <v>3247535</v>
      </c>
      <c r="R83">
        <v>18150</v>
      </c>
      <c r="S83">
        <v>7916.666666666667</v>
      </c>
    </row>
    <row r="84" spans="3:19" x14ac:dyDescent="0.25">
      <c r="C84">
        <v>6</v>
      </c>
      <c r="D84">
        <v>303</v>
      </c>
      <c r="E84">
        <v>17.5</v>
      </c>
      <c r="I84">
        <v>2164.5</v>
      </c>
      <c r="J84">
        <v>122.5</v>
      </c>
      <c r="K84">
        <v>10</v>
      </c>
      <c r="O84">
        <v>6900</v>
      </c>
      <c r="P84">
        <v>6900</v>
      </c>
      <c r="Q84">
        <v>701698</v>
      </c>
      <c r="R84">
        <v>18150</v>
      </c>
      <c r="S84">
        <v>7916.666666666667</v>
      </c>
    </row>
    <row r="85" spans="3:19" x14ac:dyDescent="0.25">
      <c r="C85">
        <v>6</v>
      </c>
      <c r="D85">
        <v>304</v>
      </c>
      <c r="E85">
        <v>32</v>
      </c>
      <c r="I85">
        <v>4429.58</v>
      </c>
      <c r="J85">
        <v>80</v>
      </c>
      <c r="O85">
        <v>12474</v>
      </c>
      <c r="P85">
        <v>12474</v>
      </c>
      <c r="Q85">
        <v>1598859</v>
      </c>
    </row>
    <row r="86" spans="3:19" x14ac:dyDescent="0.25">
      <c r="C86">
        <v>6</v>
      </c>
      <c r="D86">
        <v>305</v>
      </c>
      <c r="E86">
        <v>6.75</v>
      </c>
      <c r="I86">
        <v>692.52</v>
      </c>
      <c r="O86">
        <v>1800</v>
      </c>
      <c r="P86">
        <v>1800</v>
      </c>
      <c r="Q86">
        <v>278367</v>
      </c>
    </row>
    <row r="87" spans="3:19" x14ac:dyDescent="0.25">
      <c r="C87">
        <v>6</v>
      </c>
      <c r="D87">
        <v>418</v>
      </c>
      <c r="E87">
        <v>2</v>
      </c>
      <c r="I87">
        <v>222</v>
      </c>
      <c r="Q87">
        <v>79943</v>
      </c>
    </row>
    <row r="88" spans="3:19" x14ac:dyDescent="0.25">
      <c r="C88">
        <v>6</v>
      </c>
      <c r="D88">
        <v>424</v>
      </c>
      <c r="E88">
        <v>4</v>
      </c>
      <c r="I88">
        <v>603.75</v>
      </c>
      <c r="Q88">
        <v>120448</v>
      </c>
    </row>
    <row r="89" spans="3:19" x14ac:dyDescent="0.25">
      <c r="C89">
        <v>6</v>
      </c>
      <c r="D89">
        <v>636</v>
      </c>
      <c r="E89">
        <v>1</v>
      </c>
      <c r="I89">
        <v>150</v>
      </c>
      <c r="Q89">
        <v>32736</v>
      </c>
    </row>
    <row r="90" spans="3:19" x14ac:dyDescent="0.25">
      <c r="C90">
        <v>6</v>
      </c>
      <c r="D90">
        <v>642</v>
      </c>
      <c r="E90">
        <v>15</v>
      </c>
      <c r="I90">
        <v>1916.75</v>
      </c>
      <c r="J90">
        <v>91.5</v>
      </c>
      <c r="O90">
        <v>750</v>
      </c>
      <c r="P90">
        <v>750</v>
      </c>
      <c r="Q90">
        <v>435484</v>
      </c>
    </row>
    <row r="91" spans="3:19" x14ac:dyDescent="0.25">
      <c r="C91">
        <v>6</v>
      </c>
      <c r="D91" t="s">
        <v>3142</v>
      </c>
      <c r="E91">
        <v>2</v>
      </c>
      <c r="I91">
        <v>232</v>
      </c>
      <c r="Q91">
        <v>58576</v>
      </c>
    </row>
    <row r="92" spans="3:19" x14ac:dyDescent="0.25">
      <c r="C92">
        <v>6</v>
      </c>
      <c r="D92">
        <v>30</v>
      </c>
      <c r="E92">
        <v>2</v>
      </c>
      <c r="I92">
        <v>232</v>
      </c>
      <c r="Q92">
        <v>58576</v>
      </c>
    </row>
    <row r="93" spans="3:19" x14ac:dyDescent="0.25">
      <c r="C93" t="s">
        <v>3148</v>
      </c>
      <c r="E93">
        <v>93.25</v>
      </c>
      <c r="I93">
        <v>12243.1</v>
      </c>
      <c r="J93">
        <v>680</v>
      </c>
      <c r="K93">
        <v>10</v>
      </c>
      <c r="O93">
        <v>21924</v>
      </c>
      <c r="P93">
        <v>21924</v>
      </c>
      <c r="Q93">
        <v>4663998</v>
      </c>
      <c r="R93">
        <v>28350</v>
      </c>
      <c r="S93">
        <v>11472.38514173998</v>
      </c>
    </row>
  </sheetData>
  <hyperlinks>
    <hyperlink ref="A2" location="Obsah!A1" display="Zpět na Obsah  KL 01  1.-4.měsíc" xr:uid="{4DAD6C0B-72EA-4EBB-BE49-3A80F4A2F21E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2" t="s">
        <v>3165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1267640.1899999997</v>
      </c>
      <c r="C3" s="344">
        <f t="shared" ref="C3:Z3" si="0">SUBTOTAL(9,C6:C1048576)</f>
        <v>6</v>
      </c>
      <c r="D3" s="344"/>
      <c r="E3" s="344">
        <f>SUBTOTAL(9,E6:E1048576)/4</f>
        <v>1362537.2699999996</v>
      </c>
      <c r="F3" s="344"/>
      <c r="G3" s="344">
        <f t="shared" si="0"/>
        <v>6</v>
      </c>
      <c r="H3" s="344">
        <f>SUBTOTAL(9,H6:H1048576)/4</f>
        <v>1244002</v>
      </c>
      <c r="I3" s="347">
        <f>IF(B3&lt;&gt;0,H3/B3,"")</f>
        <v>0.98135260290224802</v>
      </c>
      <c r="J3" s="345">
        <f>IF(E3&lt;&gt;0,H3/E3,"")</f>
        <v>0.91300401639655726</v>
      </c>
      <c r="K3" s="346">
        <f t="shared" si="0"/>
        <v>200327.9</v>
      </c>
      <c r="L3" s="346"/>
      <c r="M3" s="344">
        <f t="shared" si="0"/>
        <v>2.8353306727470047</v>
      </c>
      <c r="N3" s="344">
        <f t="shared" si="0"/>
        <v>191256.93999999997</v>
      </c>
      <c r="O3" s="344"/>
      <c r="P3" s="344">
        <f t="shared" si="0"/>
        <v>3</v>
      </c>
      <c r="Q3" s="344">
        <f t="shared" si="0"/>
        <v>155638.44</v>
      </c>
      <c r="R3" s="347">
        <f>IF(K3&lt;&gt;0,Q3/K3,"")</f>
        <v>0.7769184422139902</v>
      </c>
      <c r="S3" s="347">
        <f>IF(N3&lt;&gt;0,Q3/N3,"")</f>
        <v>0.81376623509714219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5" customHeight="1" x14ac:dyDescent="0.2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5" customHeight="1" thickBot="1" x14ac:dyDescent="0.25">
      <c r="A5" s="865"/>
      <c r="B5" s="866">
        <v>2015</v>
      </c>
      <c r="C5" s="867"/>
      <c r="D5" s="867"/>
      <c r="E5" s="867">
        <v>2018</v>
      </c>
      <c r="F5" s="867"/>
      <c r="G5" s="867"/>
      <c r="H5" s="867">
        <v>2019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2018</v>
      </c>
      <c r="O5" s="867"/>
      <c r="P5" s="867"/>
      <c r="Q5" s="867">
        <v>2019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2018</v>
      </c>
      <c r="X5" s="867"/>
      <c r="Y5" s="867"/>
      <c r="Z5" s="867">
        <v>2019</v>
      </c>
      <c r="AA5" s="868" t="s">
        <v>257</v>
      </c>
      <c r="AB5" s="869" t="s">
        <v>2</v>
      </c>
    </row>
    <row r="6" spans="1:28" ht="14.45" customHeight="1" x14ac:dyDescent="0.25">
      <c r="A6" s="870" t="s">
        <v>3161</v>
      </c>
      <c r="B6" s="871">
        <v>1267640.19</v>
      </c>
      <c r="C6" s="872">
        <v>1</v>
      </c>
      <c r="D6" s="872">
        <v>0.93035267211442985</v>
      </c>
      <c r="E6" s="871">
        <v>1362537.2699999996</v>
      </c>
      <c r="F6" s="872">
        <v>1.074861211208521</v>
      </c>
      <c r="G6" s="872">
        <v>1</v>
      </c>
      <c r="H6" s="871">
        <v>1244002.0000000005</v>
      </c>
      <c r="I6" s="872">
        <v>0.98135260290224824</v>
      </c>
      <c r="J6" s="872">
        <v>0.91300401639655759</v>
      </c>
      <c r="K6" s="871">
        <v>100163.95</v>
      </c>
      <c r="L6" s="872">
        <v>1</v>
      </c>
      <c r="M6" s="872">
        <v>1.0474281351568211</v>
      </c>
      <c r="N6" s="871">
        <v>95628.469999999987</v>
      </c>
      <c r="O6" s="872">
        <v>0.95471943748224775</v>
      </c>
      <c r="P6" s="872">
        <v>1</v>
      </c>
      <c r="Q6" s="871">
        <v>77819.22</v>
      </c>
      <c r="R6" s="872">
        <v>0.7769184422139902</v>
      </c>
      <c r="S6" s="872">
        <v>0.81376623509714219</v>
      </c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5" customHeight="1" x14ac:dyDescent="0.25">
      <c r="A7" s="880" t="s">
        <v>3162</v>
      </c>
      <c r="B7" s="874">
        <v>1251551.19</v>
      </c>
      <c r="C7" s="875">
        <v>1</v>
      </c>
      <c r="D7" s="875">
        <v>0.93251026779221113</v>
      </c>
      <c r="E7" s="874">
        <v>1342131.2699999996</v>
      </c>
      <c r="F7" s="875">
        <v>1.0723742510284375</v>
      </c>
      <c r="G7" s="875">
        <v>1</v>
      </c>
      <c r="H7" s="874">
        <v>1222662.0000000005</v>
      </c>
      <c r="I7" s="875">
        <v>0.97691729253199822</v>
      </c>
      <c r="J7" s="875">
        <v>0.91098540606985545</v>
      </c>
      <c r="K7" s="874">
        <v>3023.4</v>
      </c>
      <c r="L7" s="875">
        <v>1</v>
      </c>
      <c r="M7" s="875">
        <v>0.72582794175899368</v>
      </c>
      <c r="N7" s="874">
        <v>4165.45</v>
      </c>
      <c r="O7" s="875">
        <v>1.3777369848514915</v>
      </c>
      <c r="P7" s="875">
        <v>1</v>
      </c>
      <c r="Q7" s="874">
        <v>3430.8400000000006</v>
      </c>
      <c r="R7" s="875">
        <v>1.1347621882648675</v>
      </c>
      <c r="S7" s="875">
        <v>0.82364210349422051</v>
      </c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5" customHeight="1" x14ac:dyDescent="0.25">
      <c r="A8" s="880" t="s">
        <v>3163</v>
      </c>
      <c r="B8" s="874"/>
      <c r="C8" s="875"/>
      <c r="D8" s="875"/>
      <c r="E8" s="874"/>
      <c r="F8" s="875"/>
      <c r="G8" s="875"/>
      <c r="H8" s="874">
        <v>0</v>
      </c>
      <c r="I8" s="875"/>
      <c r="J8" s="875"/>
      <c r="K8" s="874"/>
      <c r="L8" s="875"/>
      <c r="M8" s="875"/>
      <c r="N8" s="874"/>
      <c r="O8" s="875"/>
      <c r="P8" s="875"/>
      <c r="Q8" s="874"/>
      <c r="R8" s="875"/>
      <c r="S8" s="875"/>
      <c r="T8" s="874"/>
      <c r="U8" s="875"/>
      <c r="V8" s="875"/>
      <c r="W8" s="874"/>
      <c r="X8" s="875"/>
      <c r="Y8" s="875"/>
      <c r="Z8" s="874"/>
      <c r="AA8" s="875"/>
      <c r="AB8" s="876"/>
    </row>
    <row r="9" spans="1:28" ht="14.45" customHeight="1" thickBot="1" x14ac:dyDescent="0.3">
      <c r="A9" s="881" t="s">
        <v>3164</v>
      </c>
      <c r="B9" s="877">
        <v>16089</v>
      </c>
      <c r="C9" s="878">
        <v>1</v>
      </c>
      <c r="D9" s="878">
        <v>0.78844457512496324</v>
      </c>
      <c r="E9" s="877">
        <v>20406</v>
      </c>
      <c r="F9" s="878">
        <v>1.268319970165952</v>
      </c>
      <c r="G9" s="878">
        <v>1</v>
      </c>
      <c r="H9" s="877">
        <v>21340</v>
      </c>
      <c r="I9" s="878">
        <v>1.3263720554416061</v>
      </c>
      <c r="J9" s="878">
        <v>1.0457708517102813</v>
      </c>
      <c r="K9" s="877">
        <v>97140.55</v>
      </c>
      <c r="L9" s="878">
        <v>1</v>
      </c>
      <c r="M9" s="878">
        <v>1.0620745958311897</v>
      </c>
      <c r="N9" s="877">
        <v>91463.01999999999</v>
      </c>
      <c r="O9" s="878">
        <v>0.94155345012973457</v>
      </c>
      <c r="P9" s="878">
        <v>1</v>
      </c>
      <c r="Q9" s="877">
        <v>74388.38</v>
      </c>
      <c r="R9" s="878">
        <v>0.76578092259102926</v>
      </c>
      <c r="S9" s="878">
        <v>0.8133164638561029</v>
      </c>
      <c r="T9" s="877"/>
      <c r="U9" s="878"/>
      <c r="V9" s="878"/>
      <c r="W9" s="877"/>
      <c r="X9" s="878"/>
      <c r="Y9" s="878"/>
      <c r="Z9" s="877"/>
      <c r="AA9" s="878"/>
      <c r="AB9" s="879"/>
    </row>
    <row r="10" spans="1:28" ht="14.45" customHeight="1" thickBot="1" x14ac:dyDescent="0.25"/>
    <row r="11" spans="1:28" ht="14.45" customHeight="1" x14ac:dyDescent="0.25">
      <c r="A11" s="870" t="s">
        <v>599</v>
      </c>
      <c r="B11" s="871">
        <v>1267640.1899999992</v>
      </c>
      <c r="C11" s="872">
        <v>1</v>
      </c>
      <c r="D11" s="872">
        <v>0.93035267211442896</v>
      </c>
      <c r="E11" s="871">
        <v>1362537.27</v>
      </c>
      <c r="F11" s="872">
        <v>1.0748612112085218</v>
      </c>
      <c r="G11" s="872">
        <v>1</v>
      </c>
      <c r="H11" s="871">
        <v>1244001.9999999998</v>
      </c>
      <c r="I11" s="872">
        <v>0.98135260290224824</v>
      </c>
      <c r="J11" s="873">
        <v>0.91300401639655682</v>
      </c>
    </row>
    <row r="12" spans="1:28" ht="14.45" customHeight="1" x14ac:dyDescent="0.25">
      <c r="A12" s="880" t="s">
        <v>3166</v>
      </c>
      <c r="B12" s="874">
        <v>260101.33</v>
      </c>
      <c r="C12" s="875">
        <v>1</v>
      </c>
      <c r="D12" s="875">
        <v>1.0919130420180767</v>
      </c>
      <c r="E12" s="874">
        <v>238207</v>
      </c>
      <c r="F12" s="875">
        <v>0.91582384449937271</v>
      </c>
      <c r="G12" s="875">
        <v>1</v>
      </c>
      <c r="H12" s="874">
        <v>206262.01</v>
      </c>
      <c r="I12" s="875">
        <v>0.79300636409663883</v>
      </c>
      <c r="J12" s="876">
        <v>0.86589399136045542</v>
      </c>
    </row>
    <row r="13" spans="1:28" ht="14.45" customHeight="1" x14ac:dyDescent="0.25">
      <c r="A13" s="880" t="s">
        <v>3167</v>
      </c>
      <c r="B13" s="874">
        <v>1007538.8599999992</v>
      </c>
      <c r="C13" s="875">
        <v>1</v>
      </c>
      <c r="D13" s="875">
        <v>0.89612357408112753</v>
      </c>
      <c r="E13" s="874">
        <v>1124330.27</v>
      </c>
      <c r="F13" s="875">
        <v>1.115917524014906</v>
      </c>
      <c r="G13" s="875">
        <v>1</v>
      </c>
      <c r="H13" s="874">
        <v>1037739.9899999998</v>
      </c>
      <c r="I13" s="875">
        <v>1.0299751515291435</v>
      </c>
      <c r="J13" s="876">
        <v>0.92298501400304711</v>
      </c>
    </row>
    <row r="14" spans="1:28" ht="14.45" customHeight="1" x14ac:dyDescent="0.25">
      <c r="A14" s="882" t="s">
        <v>602</v>
      </c>
      <c r="B14" s="883"/>
      <c r="C14" s="884"/>
      <c r="D14" s="884"/>
      <c r="E14" s="883"/>
      <c r="F14" s="884"/>
      <c r="G14" s="884"/>
      <c r="H14" s="883">
        <v>0</v>
      </c>
      <c r="I14" s="884"/>
      <c r="J14" s="885"/>
    </row>
    <row r="15" spans="1:28" ht="14.45" customHeight="1" thickBot="1" x14ac:dyDescent="0.3">
      <c r="A15" s="881" t="s">
        <v>3166</v>
      </c>
      <c r="B15" s="877"/>
      <c r="C15" s="878"/>
      <c r="D15" s="878"/>
      <c r="E15" s="877"/>
      <c r="F15" s="878"/>
      <c r="G15" s="878"/>
      <c r="H15" s="877">
        <v>0</v>
      </c>
      <c r="I15" s="878"/>
      <c r="J15" s="879"/>
    </row>
    <row r="16" spans="1:28" ht="14.45" customHeight="1" x14ac:dyDescent="0.2">
      <c r="A16" s="804" t="s">
        <v>301</v>
      </c>
    </row>
    <row r="17" spans="1:1" ht="14.45" customHeight="1" x14ac:dyDescent="0.2">
      <c r="A17" s="805" t="s">
        <v>1664</v>
      </c>
    </row>
    <row r="18" spans="1:1" ht="14.45" customHeight="1" x14ac:dyDescent="0.2">
      <c r="A18" s="804" t="s">
        <v>3168</v>
      </c>
    </row>
    <row r="19" spans="1:1" ht="14.45" customHeight="1" x14ac:dyDescent="0.2">
      <c r="A19" s="804" t="s">
        <v>3169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1026AFDD-27C4-4EB7-926F-FA78C5BD99CE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2" t="s">
        <v>3176</v>
      </c>
      <c r="B1" s="512"/>
      <c r="C1" s="512"/>
      <c r="D1" s="512"/>
      <c r="E1" s="512"/>
      <c r="F1" s="512"/>
      <c r="G1" s="512"/>
    </row>
    <row r="2" spans="1:7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8717</v>
      </c>
      <c r="C3" s="404">
        <f t="shared" si="0"/>
        <v>9050</v>
      </c>
      <c r="D3" s="438">
        <f t="shared" si="0"/>
        <v>8246</v>
      </c>
      <c r="E3" s="346">
        <f t="shared" si="0"/>
        <v>1267640.1900000002</v>
      </c>
      <c r="F3" s="344">
        <f t="shared" si="0"/>
        <v>1362537.2700000003</v>
      </c>
      <c r="G3" s="405">
        <f t="shared" si="0"/>
        <v>1244002</v>
      </c>
    </row>
    <row r="4" spans="1:7" ht="14.45" customHeight="1" x14ac:dyDescent="0.2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5" customHeight="1" thickBot="1" x14ac:dyDescent="0.25">
      <c r="A5" s="865"/>
      <c r="B5" s="866">
        <v>2015</v>
      </c>
      <c r="C5" s="867">
        <v>2018</v>
      </c>
      <c r="D5" s="886">
        <v>2019</v>
      </c>
      <c r="E5" s="866">
        <v>2015</v>
      </c>
      <c r="F5" s="867">
        <v>2018</v>
      </c>
      <c r="G5" s="886">
        <v>2019</v>
      </c>
    </row>
    <row r="6" spans="1:7" ht="14.45" customHeight="1" x14ac:dyDescent="0.2">
      <c r="A6" s="856" t="s">
        <v>3170</v>
      </c>
      <c r="B6" s="225">
        <v>454</v>
      </c>
      <c r="C6" s="225"/>
      <c r="D6" s="225"/>
      <c r="E6" s="887">
        <v>64575.98</v>
      </c>
      <c r="F6" s="887"/>
      <c r="G6" s="888"/>
    </row>
    <row r="7" spans="1:7" ht="14.45" customHeight="1" x14ac:dyDescent="0.2">
      <c r="A7" s="857" t="s">
        <v>3166</v>
      </c>
      <c r="B7" s="849">
        <v>652</v>
      </c>
      <c r="C7" s="849">
        <v>572</v>
      </c>
      <c r="D7" s="849">
        <v>510</v>
      </c>
      <c r="E7" s="889">
        <v>260101.33</v>
      </c>
      <c r="F7" s="889">
        <v>238207</v>
      </c>
      <c r="G7" s="890">
        <v>206262.01</v>
      </c>
    </row>
    <row r="8" spans="1:7" ht="14.45" customHeight="1" x14ac:dyDescent="0.2">
      <c r="A8" s="857" t="s">
        <v>3171</v>
      </c>
      <c r="B8" s="849">
        <v>94</v>
      </c>
      <c r="C8" s="849">
        <v>84</v>
      </c>
      <c r="D8" s="849">
        <v>103</v>
      </c>
      <c r="E8" s="889">
        <v>14955</v>
      </c>
      <c r="F8" s="889">
        <v>14130.66</v>
      </c>
      <c r="G8" s="890">
        <v>17487.330000000002</v>
      </c>
    </row>
    <row r="9" spans="1:7" ht="14.45" customHeight="1" x14ac:dyDescent="0.2">
      <c r="A9" s="857" t="s">
        <v>1666</v>
      </c>
      <c r="B9" s="849">
        <v>785</v>
      </c>
      <c r="C9" s="849">
        <v>777</v>
      </c>
      <c r="D9" s="849">
        <v>913</v>
      </c>
      <c r="E9" s="889">
        <v>88638.99</v>
      </c>
      <c r="F9" s="889">
        <v>86434.33</v>
      </c>
      <c r="G9" s="890">
        <v>95649</v>
      </c>
    </row>
    <row r="10" spans="1:7" ht="14.45" customHeight="1" x14ac:dyDescent="0.2">
      <c r="A10" s="857" t="s">
        <v>1667</v>
      </c>
      <c r="B10" s="849">
        <v>849</v>
      </c>
      <c r="C10" s="849">
        <v>803</v>
      </c>
      <c r="D10" s="849">
        <v>588</v>
      </c>
      <c r="E10" s="889">
        <v>95952.300000000017</v>
      </c>
      <c r="F10" s="889">
        <v>99294.99</v>
      </c>
      <c r="G10" s="890">
        <v>73067.67</v>
      </c>
    </row>
    <row r="11" spans="1:7" ht="14.45" customHeight="1" x14ac:dyDescent="0.2">
      <c r="A11" s="857" t="s">
        <v>3172</v>
      </c>
      <c r="B11" s="849">
        <v>243</v>
      </c>
      <c r="C11" s="849">
        <v>375</v>
      </c>
      <c r="D11" s="849">
        <v>292</v>
      </c>
      <c r="E11" s="889">
        <v>49781.990000000005</v>
      </c>
      <c r="F11" s="889">
        <v>77090.990000000005</v>
      </c>
      <c r="G11" s="890">
        <v>61342.67</v>
      </c>
    </row>
    <row r="12" spans="1:7" ht="14.45" customHeight="1" x14ac:dyDescent="0.2">
      <c r="A12" s="857" t="s">
        <v>1668</v>
      </c>
      <c r="B12" s="849">
        <v>148</v>
      </c>
      <c r="C12" s="849">
        <v>907</v>
      </c>
      <c r="D12" s="849">
        <v>698</v>
      </c>
      <c r="E12" s="889">
        <v>12682.32</v>
      </c>
      <c r="F12" s="889">
        <v>71149.67</v>
      </c>
      <c r="G12" s="890">
        <v>50714</v>
      </c>
    </row>
    <row r="13" spans="1:7" ht="14.45" customHeight="1" x14ac:dyDescent="0.2">
      <c r="A13" s="857" t="s">
        <v>1669</v>
      </c>
      <c r="B13" s="849">
        <v>1315</v>
      </c>
      <c r="C13" s="849">
        <v>1230</v>
      </c>
      <c r="D13" s="849">
        <v>1102</v>
      </c>
      <c r="E13" s="889">
        <v>163057.99999999997</v>
      </c>
      <c r="F13" s="889">
        <v>212017.66</v>
      </c>
      <c r="G13" s="890">
        <v>207183.34</v>
      </c>
    </row>
    <row r="14" spans="1:7" ht="14.45" customHeight="1" x14ac:dyDescent="0.2">
      <c r="A14" s="857" t="s">
        <v>1670</v>
      </c>
      <c r="B14" s="849">
        <v>1521</v>
      </c>
      <c r="C14" s="849">
        <v>1620</v>
      </c>
      <c r="D14" s="849">
        <v>1544</v>
      </c>
      <c r="E14" s="889">
        <v>230313.34000000003</v>
      </c>
      <c r="F14" s="889">
        <v>258832</v>
      </c>
      <c r="G14" s="890">
        <v>248109</v>
      </c>
    </row>
    <row r="15" spans="1:7" ht="14.45" customHeight="1" x14ac:dyDescent="0.2">
      <c r="A15" s="857" t="s">
        <v>1671</v>
      </c>
      <c r="B15" s="849">
        <v>962</v>
      </c>
      <c r="C15" s="849">
        <v>963</v>
      </c>
      <c r="D15" s="849">
        <v>730</v>
      </c>
      <c r="E15" s="889">
        <v>88890.32</v>
      </c>
      <c r="F15" s="889">
        <v>90943.310000000012</v>
      </c>
      <c r="G15" s="890">
        <v>68831.66</v>
      </c>
    </row>
    <row r="16" spans="1:7" ht="14.45" customHeight="1" x14ac:dyDescent="0.2">
      <c r="A16" s="857" t="s">
        <v>1672</v>
      </c>
      <c r="B16" s="849">
        <v>938</v>
      </c>
      <c r="C16" s="849">
        <v>1065</v>
      </c>
      <c r="D16" s="849">
        <v>685</v>
      </c>
      <c r="E16" s="889">
        <v>102225.33</v>
      </c>
      <c r="F16" s="889">
        <v>130208.01</v>
      </c>
      <c r="G16" s="890">
        <v>75678.67</v>
      </c>
    </row>
    <row r="17" spans="1:7" ht="14.45" customHeight="1" x14ac:dyDescent="0.2">
      <c r="A17" s="857" t="s">
        <v>3173</v>
      </c>
      <c r="B17" s="849">
        <v>11</v>
      </c>
      <c r="C17" s="849">
        <v>15</v>
      </c>
      <c r="D17" s="849"/>
      <c r="E17" s="889">
        <v>577.67000000000007</v>
      </c>
      <c r="F17" s="889">
        <v>2445</v>
      </c>
      <c r="G17" s="890"/>
    </row>
    <row r="18" spans="1:7" ht="14.45" customHeight="1" x14ac:dyDescent="0.2">
      <c r="A18" s="857" t="s">
        <v>3174</v>
      </c>
      <c r="B18" s="849">
        <v>3</v>
      </c>
      <c r="C18" s="849">
        <v>4</v>
      </c>
      <c r="D18" s="849">
        <v>2</v>
      </c>
      <c r="E18" s="889">
        <v>443.33</v>
      </c>
      <c r="F18" s="889">
        <v>481.33</v>
      </c>
      <c r="G18" s="890">
        <v>76</v>
      </c>
    </row>
    <row r="19" spans="1:7" ht="14.45" customHeight="1" x14ac:dyDescent="0.2">
      <c r="A19" s="857" t="s">
        <v>1673</v>
      </c>
      <c r="B19" s="849"/>
      <c r="C19" s="849">
        <v>36</v>
      </c>
      <c r="D19" s="849">
        <v>480</v>
      </c>
      <c r="E19" s="889"/>
      <c r="F19" s="889">
        <v>4897</v>
      </c>
      <c r="G19" s="890">
        <v>59517.33</v>
      </c>
    </row>
    <row r="20" spans="1:7" ht="14.45" customHeight="1" x14ac:dyDescent="0.2">
      <c r="A20" s="857" t="s">
        <v>3175</v>
      </c>
      <c r="B20" s="849">
        <v>37</v>
      </c>
      <c r="C20" s="849">
        <v>42</v>
      </c>
      <c r="D20" s="849">
        <v>36</v>
      </c>
      <c r="E20" s="889">
        <v>7686.99</v>
      </c>
      <c r="F20" s="889">
        <v>8622.33</v>
      </c>
      <c r="G20" s="890">
        <v>5392.67</v>
      </c>
    </row>
    <row r="21" spans="1:7" ht="14.45" customHeight="1" thickBot="1" x14ac:dyDescent="0.25">
      <c r="A21" s="893" t="s">
        <v>1674</v>
      </c>
      <c r="B21" s="851">
        <v>705</v>
      </c>
      <c r="C21" s="851">
        <v>557</v>
      </c>
      <c r="D21" s="851">
        <v>563</v>
      </c>
      <c r="E21" s="891">
        <v>87757.300000000017</v>
      </c>
      <c r="F21" s="891">
        <v>67782.990000000005</v>
      </c>
      <c r="G21" s="892">
        <v>74690.649999999994</v>
      </c>
    </row>
    <row r="22" spans="1:7" ht="14.45" customHeight="1" x14ac:dyDescent="0.2">
      <c r="A22" s="804" t="s">
        <v>301</v>
      </c>
    </row>
    <row r="23" spans="1:7" ht="14.45" customHeight="1" x14ac:dyDescent="0.2">
      <c r="A23" s="805" t="s">
        <v>1664</v>
      </c>
    </row>
    <row r="24" spans="1:7" ht="14.45" customHeight="1" x14ac:dyDescent="0.2">
      <c r="A24" s="804" t="s">
        <v>3168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11FDD92C-C3F2-492B-9C46-A2CF000F7BF0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4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2" t="s">
        <v>3251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5" customHeight="1" thickBot="1" x14ac:dyDescent="0.2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8768.4</v>
      </c>
      <c r="H3" s="208">
        <f t="shared" si="0"/>
        <v>1367804.1400000001</v>
      </c>
      <c r="I3" s="78"/>
      <c r="J3" s="78"/>
      <c r="K3" s="208">
        <f t="shared" si="0"/>
        <v>9104.2999999999993</v>
      </c>
      <c r="L3" s="208">
        <f t="shared" si="0"/>
        <v>1458165.7400000002</v>
      </c>
      <c r="M3" s="78"/>
      <c r="N3" s="78"/>
      <c r="O3" s="208">
        <f t="shared" si="0"/>
        <v>8271.4000000000015</v>
      </c>
      <c r="P3" s="208">
        <f t="shared" si="0"/>
        <v>1321821.22</v>
      </c>
      <c r="Q3" s="79">
        <f>IF(L3=0,0,P3/L3)</f>
        <v>0.90649586925557568</v>
      </c>
      <c r="R3" s="209">
        <f>IF(O3=0,0,P3/O3)</f>
        <v>159.80622627366586</v>
      </c>
    </row>
    <row r="4" spans="1:18" ht="14.45" customHeight="1" x14ac:dyDescent="0.2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2018</v>
      </c>
      <c r="L4" s="635"/>
      <c r="M4" s="206"/>
      <c r="N4" s="206"/>
      <c r="O4" s="634">
        <v>2019</v>
      </c>
      <c r="P4" s="635"/>
      <c r="Q4" s="636" t="s">
        <v>2</v>
      </c>
      <c r="R4" s="631" t="s">
        <v>121</v>
      </c>
    </row>
    <row r="5" spans="1:18" ht="14.45" customHeight="1" thickBot="1" x14ac:dyDescent="0.2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5" customHeight="1" x14ac:dyDescent="0.2">
      <c r="A6" s="824"/>
      <c r="B6" s="825" t="s">
        <v>3177</v>
      </c>
      <c r="C6" s="825" t="s">
        <v>602</v>
      </c>
      <c r="D6" s="825" t="s">
        <v>3178</v>
      </c>
      <c r="E6" s="825" t="s">
        <v>3179</v>
      </c>
      <c r="F6" s="825" t="s">
        <v>3180</v>
      </c>
      <c r="G6" s="225"/>
      <c r="H6" s="225"/>
      <c r="I6" s="825"/>
      <c r="J6" s="825"/>
      <c r="K6" s="225"/>
      <c r="L6" s="225"/>
      <c r="M6" s="825"/>
      <c r="N6" s="825"/>
      <c r="O6" s="225">
        <v>4</v>
      </c>
      <c r="P6" s="225">
        <v>0</v>
      </c>
      <c r="Q6" s="830"/>
      <c r="R6" s="848">
        <v>0</v>
      </c>
    </row>
    <row r="7" spans="1:18" ht="14.45" customHeight="1" x14ac:dyDescent="0.2">
      <c r="A7" s="831" t="s">
        <v>577</v>
      </c>
      <c r="B7" s="832" t="s">
        <v>3181</v>
      </c>
      <c r="C7" s="832" t="s">
        <v>599</v>
      </c>
      <c r="D7" s="832" t="s">
        <v>3182</v>
      </c>
      <c r="E7" s="832" t="s">
        <v>3183</v>
      </c>
      <c r="F7" s="832" t="s">
        <v>3184</v>
      </c>
      <c r="G7" s="849">
        <v>13.2</v>
      </c>
      <c r="H7" s="849">
        <v>1993.2000000000003</v>
      </c>
      <c r="I7" s="832">
        <v>2.5532896085263368</v>
      </c>
      <c r="J7" s="832">
        <v>151.00000000000003</v>
      </c>
      <c r="K7" s="849">
        <v>11.2</v>
      </c>
      <c r="L7" s="849">
        <v>780.64000000000033</v>
      </c>
      <c r="M7" s="832">
        <v>1</v>
      </c>
      <c r="N7" s="832">
        <v>69.700000000000031</v>
      </c>
      <c r="O7" s="849">
        <v>9.6999999999999993</v>
      </c>
      <c r="P7" s="849">
        <v>676.09000000000015</v>
      </c>
      <c r="Q7" s="837">
        <v>0.86607142857142838</v>
      </c>
      <c r="R7" s="850">
        <v>69.700000000000017</v>
      </c>
    </row>
    <row r="8" spans="1:18" ht="14.45" customHeight="1" x14ac:dyDescent="0.2">
      <c r="A8" s="831" t="s">
        <v>577</v>
      </c>
      <c r="B8" s="832" t="s">
        <v>3181</v>
      </c>
      <c r="C8" s="832" t="s">
        <v>599</v>
      </c>
      <c r="D8" s="832" t="s">
        <v>3182</v>
      </c>
      <c r="E8" s="832" t="s">
        <v>3185</v>
      </c>
      <c r="F8" s="832" t="s">
        <v>934</v>
      </c>
      <c r="G8" s="849"/>
      <c r="H8" s="849"/>
      <c r="I8" s="832"/>
      <c r="J8" s="832"/>
      <c r="K8" s="849">
        <v>0.2</v>
      </c>
      <c r="L8" s="849">
        <v>27.64</v>
      </c>
      <c r="M8" s="832">
        <v>1</v>
      </c>
      <c r="N8" s="832">
        <v>138.19999999999999</v>
      </c>
      <c r="O8" s="849"/>
      <c r="P8" s="849"/>
      <c r="Q8" s="837"/>
      <c r="R8" s="850"/>
    </row>
    <row r="9" spans="1:18" ht="14.45" customHeight="1" x14ac:dyDescent="0.2">
      <c r="A9" s="831" t="s">
        <v>577</v>
      </c>
      <c r="B9" s="832" t="s">
        <v>3181</v>
      </c>
      <c r="C9" s="832" t="s">
        <v>599</v>
      </c>
      <c r="D9" s="832" t="s">
        <v>3182</v>
      </c>
      <c r="E9" s="832" t="s">
        <v>3186</v>
      </c>
      <c r="F9" s="832" t="s">
        <v>3187</v>
      </c>
      <c r="G9" s="849">
        <v>3.4</v>
      </c>
      <c r="H9" s="849">
        <v>862.18000000000006</v>
      </c>
      <c r="I9" s="832">
        <v>0.28003949616406498</v>
      </c>
      <c r="J9" s="832">
        <v>253.58235294117651</v>
      </c>
      <c r="K9" s="849">
        <v>8.8000000000000007</v>
      </c>
      <c r="L9" s="849">
        <v>3078.78</v>
      </c>
      <c r="M9" s="832">
        <v>1</v>
      </c>
      <c r="N9" s="832">
        <v>349.86136363636365</v>
      </c>
      <c r="O9" s="849">
        <v>9.4000000000000021</v>
      </c>
      <c r="P9" s="849">
        <v>2679.73</v>
      </c>
      <c r="Q9" s="837">
        <v>0.87038697146272215</v>
      </c>
      <c r="R9" s="850">
        <v>285.07765957446804</v>
      </c>
    </row>
    <row r="10" spans="1:18" ht="14.45" customHeight="1" x14ac:dyDescent="0.2">
      <c r="A10" s="831" t="s">
        <v>577</v>
      </c>
      <c r="B10" s="832" t="s">
        <v>3181</v>
      </c>
      <c r="C10" s="832" t="s">
        <v>599</v>
      </c>
      <c r="D10" s="832" t="s">
        <v>3182</v>
      </c>
      <c r="E10" s="832" t="s">
        <v>3188</v>
      </c>
      <c r="F10" s="832" t="s">
        <v>654</v>
      </c>
      <c r="G10" s="849"/>
      <c r="H10" s="849"/>
      <c r="I10" s="832"/>
      <c r="J10" s="832"/>
      <c r="K10" s="849">
        <v>2.6000000000000005</v>
      </c>
      <c r="L10" s="849">
        <v>214.19000000000005</v>
      </c>
      <c r="M10" s="832">
        <v>1</v>
      </c>
      <c r="N10" s="832">
        <v>82.380769230769232</v>
      </c>
      <c r="O10" s="849">
        <v>1.0999999999999999</v>
      </c>
      <c r="P10" s="849">
        <v>75.02000000000001</v>
      </c>
      <c r="Q10" s="837">
        <v>0.35024977823427794</v>
      </c>
      <c r="R10" s="850">
        <v>68.200000000000017</v>
      </c>
    </row>
    <row r="11" spans="1:18" ht="14.45" customHeight="1" x14ac:dyDescent="0.2">
      <c r="A11" s="831" t="s">
        <v>577</v>
      </c>
      <c r="B11" s="832" t="s">
        <v>3181</v>
      </c>
      <c r="C11" s="832" t="s">
        <v>599</v>
      </c>
      <c r="D11" s="832" t="s">
        <v>3182</v>
      </c>
      <c r="E11" s="832" t="s">
        <v>3189</v>
      </c>
      <c r="F11" s="832" t="s">
        <v>3190</v>
      </c>
      <c r="G11" s="849"/>
      <c r="H11" s="849"/>
      <c r="I11" s="832"/>
      <c r="J11" s="832"/>
      <c r="K11" s="849">
        <v>0.2</v>
      </c>
      <c r="L11" s="849">
        <v>7.8</v>
      </c>
      <c r="M11" s="832">
        <v>1</v>
      </c>
      <c r="N11" s="832">
        <v>39</v>
      </c>
      <c r="O11" s="849"/>
      <c r="P11" s="849"/>
      <c r="Q11" s="837"/>
      <c r="R11" s="850"/>
    </row>
    <row r="12" spans="1:18" ht="14.45" customHeight="1" x14ac:dyDescent="0.2">
      <c r="A12" s="831" t="s">
        <v>577</v>
      </c>
      <c r="B12" s="832" t="s">
        <v>3181</v>
      </c>
      <c r="C12" s="832" t="s">
        <v>599</v>
      </c>
      <c r="D12" s="832" t="s">
        <v>3182</v>
      </c>
      <c r="E12" s="832" t="s">
        <v>3191</v>
      </c>
      <c r="F12" s="832" t="s">
        <v>3192</v>
      </c>
      <c r="G12" s="849"/>
      <c r="H12" s="849"/>
      <c r="I12" s="832"/>
      <c r="J12" s="832"/>
      <c r="K12" s="849">
        <v>0.2</v>
      </c>
      <c r="L12" s="849">
        <v>35.4</v>
      </c>
      <c r="M12" s="832">
        <v>1</v>
      </c>
      <c r="N12" s="832">
        <v>176.99999999999997</v>
      </c>
      <c r="O12" s="849"/>
      <c r="P12" s="849"/>
      <c r="Q12" s="837"/>
      <c r="R12" s="850"/>
    </row>
    <row r="13" spans="1:18" ht="14.45" customHeight="1" x14ac:dyDescent="0.2">
      <c r="A13" s="831" t="s">
        <v>577</v>
      </c>
      <c r="B13" s="832" t="s">
        <v>3181</v>
      </c>
      <c r="C13" s="832" t="s">
        <v>599</v>
      </c>
      <c r="D13" s="832" t="s">
        <v>3182</v>
      </c>
      <c r="E13" s="832" t="s">
        <v>3193</v>
      </c>
      <c r="F13" s="832" t="s">
        <v>3194</v>
      </c>
      <c r="G13" s="849">
        <v>0.8</v>
      </c>
      <c r="H13" s="849">
        <v>168.01999999999998</v>
      </c>
      <c r="I13" s="832">
        <v>8.0009523809523806</v>
      </c>
      <c r="J13" s="832">
        <v>210.02499999999998</v>
      </c>
      <c r="K13" s="849">
        <v>0.1</v>
      </c>
      <c r="L13" s="849">
        <v>21</v>
      </c>
      <c r="M13" s="832">
        <v>1</v>
      </c>
      <c r="N13" s="832">
        <v>210</v>
      </c>
      <c r="O13" s="849"/>
      <c r="P13" s="849"/>
      <c r="Q13" s="837"/>
      <c r="R13" s="850"/>
    </row>
    <row r="14" spans="1:18" ht="14.45" customHeight="1" x14ac:dyDescent="0.2">
      <c r="A14" s="831" t="s">
        <v>577</v>
      </c>
      <c r="B14" s="832" t="s">
        <v>3181</v>
      </c>
      <c r="C14" s="832" t="s">
        <v>599</v>
      </c>
      <c r="D14" s="832" t="s">
        <v>3178</v>
      </c>
      <c r="E14" s="832" t="s">
        <v>3195</v>
      </c>
      <c r="F14" s="832" t="s">
        <v>3196</v>
      </c>
      <c r="G14" s="849">
        <v>72</v>
      </c>
      <c r="H14" s="849">
        <v>5976</v>
      </c>
      <c r="I14" s="832">
        <v>1.3090909090909091</v>
      </c>
      <c r="J14" s="832">
        <v>83</v>
      </c>
      <c r="K14" s="849">
        <v>55</v>
      </c>
      <c r="L14" s="849">
        <v>4565</v>
      </c>
      <c r="M14" s="832">
        <v>1</v>
      </c>
      <c r="N14" s="832">
        <v>83</v>
      </c>
      <c r="O14" s="849">
        <v>80</v>
      </c>
      <c r="P14" s="849">
        <v>6720</v>
      </c>
      <c r="Q14" s="837">
        <v>1.4720700985761226</v>
      </c>
      <c r="R14" s="850">
        <v>84</v>
      </c>
    </row>
    <row r="15" spans="1:18" ht="14.45" customHeight="1" x14ac:dyDescent="0.2">
      <c r="A15" s="831" t="s">
        <v>577</v>
      </c>
      <c r="B15" s="832" t="s">
        <v>3181</v>
      </c>
      <c r="C15" s="832" t="s">
        <v>599</v>
      </c>
      <c r="D15" s="832" t="s">
        <v>3178</v>
      </c>
      <c r="E15" s="832" t="s">
        <v>3197</v>
      </c>
      <c r="F15" s="832" t="s">
        <v>3198</v>
      </c>
      <c r="G15" s="849">
        <v>171</v>
      </c>
      <c r="H15" s="849">
        <v>6327</v>
      </c>
      <c r="I15" s="832">
        <v>0.6151079136690647</v>
      </c>
      <c r="J15" s="832">
        <v>37</v>
      </c>
      <c r="K15" s="849">
        <v>278</v>
      </c>
      <c r="L15" s="849">
        <v>10286</v>
      </c>
      <c r="M15" s="832">
        <v>1</v>
      </c>
      <c r="N15" s="832">
        <v>37</v>
      </c>
      <c r="O15" s="849">
        <v>533</v>
      </c>
      <c r="P15" s="849">
        <v>20254</v>
      </c>
      <c r="Q15" s="837">
        <v>1.9690841921057749</v>
      </c>
      <c r="R15" s="850">
        <v>38</v>
      </c>
    </row>
    <row r="16" spans="1:18" ht="14.45" customHeight="1" x14ac:dyDescent="0.2">
      <c r="A16" s="831" t="s">
        <v>577</v>
      </c>
      <c r="B16" s="832" t="s">
        <v>3181</v>
      </c>
      <c r="C16" s="832" t="s">
        <v>599</v>
      </c>
      <c r="D16" s="832" t="s">
        <v>3178</v>
      </c>
      <c r="E16" s="832" t="s">
        <v>3199</v>
      </c>
      <c r="F16" s="832" t="s">
        <v>3200</v>
      </c>
      <c r="G16" s="849">
        <v>2</v>
      </c>
      <c r="H16" s="849">
        <v>10</v>
      </c>
      <c r="I16" s="832">
        <v>0.66666666666666663</v>
      </c>
      <c r="J16" s="832">
        <v>5</v>
      </c>
      <c r="K16" s="849">
        <v>3</v>
      </c>
      <c r="L16" s="849">
        <v>15</v>
      </c>
      <c r="M16" s="832">
        <v>1</v>
      </c>
      <c r="N16" s="832">
        <v>5</v>
      </c>
      <c r="O16" s="849"/>
      <c r="P16" s="849"/>
      <c r="Q16" s="837"/>
      <c r="R16" s="850"/>
    </row>
    <row r="17" spans="1:18" ht="14.45" customHeight="1" x14ac:dyDescent="0.2">
      <c r="A17" s="831" t="s">
        <v>577</v>
      </c>
      <c r="B17" s="832" t="s">
        <v>3181</v>
      </c>
      <c r="C17" s="832" t="s">
        <v>599</v>
      </c>
      <c r="D17" s="832" t="s">
        <v>3178</v>
      </c>
      <c r="E17" s="832" t="s">
        <v>3201</v>
      </c>
      <c r="F17" s="832" t="s">
        <v>3202</v>
      </c>
      <c r="G17" s="849">
        <v>1</v>
      </c>
      <c r="H17" s="849">
        <v>5</v>
      </c>
      <c r="I17" s="832">
        <v>1</v>
      </c>
      <c r="J17" s="832">
        <v>5</v>
      </c>
      <c r="K17" s="849">
        <v>1</v>
      </c>
      <c r="L17" s="849">
        <v>5</v>
      </c>
      <c r="M17" s="832">
        <v>1</v>
      </c>
      <c r="N17" s="832">
        <v>5</v>
      </c>
      <c r="O17" s="849"/>
      <c r="P17" s="849"/>
      <c r="Q17" s="837"/>
      <c r="R17" s="850"/>
    </row>
    <row r="18" spans="1:18" ht="14.45" customHeight="1" x14ac:dyDescent="0.2">
      <c r="A18" s="831" t="s">
        <v>577</v>
      </c>
      <c r="B18" s="832" t="s">
        <v>3181</v>
      </c>
      <c r="C18" s="832" t="s">
        <v>599</v>
      </c>
      <c r="D18" s="832" t="s">
        <v>3178</v>
      </c>
      <c r="E18" s="832" t="s">
        <v>3203</v>
      </c>
      <c r="F18" s="832" t="s">
        <v>3204</v>
      </c>
      <c r="G18" s="849">
        <v>6</v>
      </c>
      <c r="H18" s="849">
        <v>696</v>
      </c>
      <c r="I18" s="832">
        <v>1.982905982905983</v>
      </c>
      <c r="J18" s="832">
        <v>116</v>
      </c>
      <c r="K18" s="849">
        <v>3</v>
      </c>
      <c r="L18" s="849">
        <v>351</v>
      </c>
      <c r="M18" s="832">
        <v>1</v>
      </c>
      <c r="N18" s="832">
        <v>117</v>
      </c>
      <c r="O18" s="849">
        <v>1</v>
      </c>
      <c r="P18" s="849">
        <v>118</v>
      </c>
      <c r="Q18" s="837">
        <v>0.33618233618233617</v>
      </c>
      <c r="R18" s="850">
        <v>118</v>
      </c>
    </row>
    <row r="19" spans="1:18" ht="14.45" customHeight="1" x14ac:dyDescent="0.2">
      <c r="A19" s="831" t="s">
        <v>577</v>
      </c>
      <c r="B19" s="832" t="s">
        <v>3181</v>
      </c>
      <c r="C19" s="832" t="s">
        <v>599</v>
      </c>
      <c r="D19" s="832" t="s">
        <v>3178</v>
      </c>
      <c r="E19" s="832" t="s">
        <v>3205</v>
      </c>
      <c r="F19" s="832" t="s">
        <v>3206</v>
      </c>
      <c r="G19" s="849">
        <v>4</v>
      </c>
      <c r="H19" s="849">
        <v>516</v>
      </c>
      <c r="I19" s="832">
        <v>0.39692307692307693</v>
      </c>
      <c r="J19" s="832">
        <v>129</v>
      </c>
      <c r="K19" s="849">
        <v>10</v>
      </c>
      <c r="L19" s="849">
        <v>1300</v>
      </c>
      <c r="M19" s="832">
        <v>1</v>
      </c>
      <c r="N19" s="832">
        <v>130</v>
      </c>
      <c r="O19" s="849">
        <v>10</v>
      </c>
      <c r="P19" s="849">
        <v>1310</v>
      </c>
      <c r="Q19" s="837">
        <v>1.0076923076923077</v>
      </c>
      <c r="R19" s="850">
        <v>131</v>
      </c>
    </row>
    <row r="20" spans="1:18" ht="14.45" customHeight="1" x14ac:dyDescent="0.2">
      <c r="A20" s="831" t="s">
        <v>577</v>
      </c>
      <c r="B20" s="832" t="s">
        <v>3181</v>
      </c>
      <c r="C20" s="832" t="s">
        <v>599</v>
      </c>
      <c r="D20" s="832" t="s">
        <v>3178</v>
      </c>
      <c r="E20" s="832" t="s">
        <v>3207</v>
      </c>
      <c r="F20" s="832" t="s">
        <v>3208</v>
      </c>
      <c r="G20" s="849">
        <v>3</v>
      </c>
      <c r="H20" s="849">
        <v>291</v>
      </c>
      <c r="I20" s="832"/>
      <c r="J20" s="832">
        <v>97</v>
      </c>
      <c r="K20" s="849"/>
      <c r="L20" s="849"/>
      <c r="M20" s="832"/>
      <c r="N20" s="832"/>
      <c r="O20" s="849"/>
      <c r="P20" s="849"/>
      <c r="Q20" s="837"/>
      <c r="R20" s="850"/>
    </row>
    <row r="21" spans="1:18" ht="14.45" customHeight="1" x14ac:dyDescent="0.2">
      <c r="A21" s="831" t="s">
        <v>577</v>
      </c>
      <c r="B21" s="832" t="s">
        <v>3181</v>
      </c>
      <c r="C21" s="832" t="s">
        <v>599</v>
      </c>
      <c r="D21" s="832" t="s">
        <v>3178</v>
      </c>
      <c r="E21" s="832" t="s">
        <v>3209</v>
      </c>
      <c r="F21" s="832" t="s">
        <v>3210</v>
      </c>
      <c r="G21" s="849">
        <v>1769</v>
      </c>
      <c r="H21" s="849">
        <v>222894</v>
      </c>
      <c r="I21" s="832">
        <v>1.1344995902661488</v>
      </c>
      <c r="J21" s="832">
        <v>126</v>
      </c>
      <c r="K21" s="849">
        <v>1547</v>
      </c>
      <c r="L21" s="849">
        <v>196469</v>
      </c>
      <c r="M21" s="832">
        <v>1</v>
      </c>
      <c r="N21" s="832">
        <v>127</v>
      </c>
      <c r="O21" s="849">
        <v>1628</v>
      </c>
      <c r="P21" s="849">
        <v>205128</v>
      </c>
      <c r="Q21" s="837">
        <v>1.044073110770656</v>
      </c>
      <c r="R21" s="850">
        <v>126</v>
      </c>
    </row>
    <row r="22" spans="1:18" ht="14.45" customHeight="1" x14ac:dyDescent="0.2">
      <c r="A22" s="831" t="s">
        <v>577</v>
      </c>
      <c r="B22" s="832" t="s">
        <v>3181</v>
      </c>
      <c r="C22" s="832" t="s">
        <v>599</v>
      </c>
      <c r="D22" s="832" t="s">
        <v>3178</v>
      </c>
      <c r="E22" s="832" t="s">
        <v>3211</v>
      </c>
      <c r="F22" s="832" t="s">
        <v>3212</v>
      </c>
      <c r="G22" s="849"/>
      <c r="H22" s="849"/>
      <c r="I22" s="832"/>
      <c r="J22" s="832"/>
      <c r="K22" s="849">
        <v>1</v>
      </c>
      <c r="L22" s="849">
        <v>847</v>
      </c>
      <c r="M22" s="832">
        <v>1</v>
      </c>
      <c r="N22" s="832">
        <v>847</v>
      </c>
      <c r="O22" s="849"/>
      <c r="P22" s="849"/>
      <c r="Q22" s="837"/>
      <c r="R22" s="850"/>
    </row>
    <row r="23" spans="1:18" ht="14.45" customHeight="1" x14ac:dyDescent="0.2">
      <c r="A23" s="831" t="s">
        <v>577</v>
      </c>
      <c r="B23" s="832" t="s">
        <v>3181</v>
      </c>
      <c r="C23" s="832" t="s">
        <v>599</v>
      </c>
      <c r="D23" s="832" t="s">
        <v>3178</v>
      </c>
      <c r="E23" s="832" t="s">
        <v>3213</v>
      </c>
      <c r="F23" s="832" t="s">
        <v>3214</v>
      </c>
      <c r="G23" s="849">
        <v>132</v>
      </c>
      <c r="H23" s="849">
        <v>221496</v>
      </c>
      <c r="I23" s="832">
        <v>1.1667509481668774</v>
      </c>
      <c r="J23" s="832">
        <v>1678</v>
      </c>
      <c r="K23" s="849">
        <v>113</v>
      </c>
      <c r="L23" s="849">
        <v>189840</v>
      </c>
      <c r="M23" s="832">
        <v>1</v>
      </c>
      <c r="N23" s="832">
        <v>1680</v>
      </c>
      <c r="O23" s="849">
        <v>97</v>
      </c>
      <c r="P23" s="849">
        <v>163639</v>
      </c>
      <c r="Q23" s="837">
        <v>0.86198377581120944</v>
      </c>
      <c r="R23" s="850">
        <v>1687</v>
      </c>
    </row>
    <row r="24" spans="1:18" ht="14.45" customHeight="1" x14ac:dyDescent="0.2">
      <c r="A24" s="831" t="s">
        <v>577</v>
      </c>
      <c r="B24" s="832" t="s">
        <v>3181</v>
      </c>
      <c r="C24" s="832" t="s">
        <v>599</v>
      </c>
      <c r="D24" s="832" t="s">
        <v>3178</v>
      </c>
      <c r="E24" s="832" t="s">
        <v>3215</v>
      </c>
      <c r="F24" s="832" t="s">
        <v>3216</v>
      </c>
      <c r="G24" s="849">
        <v>21</v>
      </c>
      <c r="H24" s="849">
        <v>0</v>
      </c>
      <c r="I24" s="832"/>
      <c r="J24" s="832">
        <v>0</v>
      </c>
      <c r="K24" s="849">
        <v>19</v>
      </c>
      <c r="L24" s="849">
        <v>0</v>
      </c>
      <c r="M24" s="832"/>
      <c r="N24" s="832">
        <v>0</v>
      </c>
      <c r="O24" s="849">
        <v>11</v>
      </c>
      <c r="P24" s="849">
        <v>0</v>
      </c>
      <c r="Q24" s="837"/>
      <c r="R24" s="850">
        <v>0</v>
      </c>
    </row>
    <row r="25" spans="1:18" ht="14.45" customHeight="1" x14ac:dyDescent="0.2">
      <c r="A25" s="831" t="s">
        <v>577</v>
      </c>
      <c r="B25" s="832" t="s">
        <v>3181</v>
      </c>
      <c r="C25" s="832" t="s">
        <v>599</v>
      </c>
      <c r="D25" s="832" t="s">
        <v>3178</v>
      </c>
      <c r="E25" s="832" t="s">
        <v>3217</v>
      </c>
      <c r="F25" s="832" t="s">
        <v>3218</v>
      </c>
      <c r="G25" s="849">
        <v>3778</v>
      </c>
      <c r="H25" s="849">
        <v>125933.19000000008</v>
      </c>
      <c r="I25" s="832">
        <v>0.97748966551885275</v>
      </c>
      <c r="J25" s="832">
        <v>33.333295394388585</v>
      </c>
      <c r="K25" s="849">
        <v>3865</v>
      </c>
      <c r="L25" s="849">
        <v>128833.27000000003</v>
      </c>
      <c r="M25" s="832">
        <v>1</v>
      </c>
      <c r="N25" s="832">
        <v>33.333316946959904</v>
      </c>
      <c r="O25" s="849">
        <v>3078</v>
      </c>
      <c r="P25" s="849">
        <v>102600</v>
      </c>
      <c r="Q25" s="837">
        <v>0.79637814052224221</v>
      </c>
      <c r="R25" s="850">
        <v>33.333333333333336</v>
      </c>
    </row>
    <row r="26" spans="1:18" ht="14.45" customHeight="1" x14ac:dyDescent="0.2">
      <c r="A26" s="831" t="s">
        <v>577</v>
      </c>
      <c r="B26" s="832" t="s">
        <v>3181</v>
      </c>
      <c r="C26" s="832" t="s">
        <v>599</v>
      </c>
      <c r="D26" s="832" t="s">
        <v>3178</v>
      </c>
      <c r="E26" s="832" t="s">
        <v>3219</v>
      </c>
      <c r="F26" s="832" t="s">
        <v>3220</v>
      </c>
      <c r="G26" s="849">
        <v>1958</v>
      </c>
      <c r="H26" s="849">
        <v>491458</v>
      </c>
      <c r="I26" s="832">
        <v>0.93446581635369363</v>
      </c>
      <c r="J26" s="832">
        <v>251</v>
      </c>
      <c r="K26" s="849">
        <v>2087</v>
      </c>
      <c r="L26" s="849">
        <v>525924</v>
      </c>
      <c r="M26" s="832">
        <v>1</v>
      </c>
      <c r="N26" s="832">
        <v>252</v>
      </c>
      <c r="O26" s="849">
        <v>1705</v>
      </c>
      <c r="P26" s="849">
        <v>433070</v>
      </c>
      <c r="Q26" s="837">
        <v>0.82344597318243695</v>
      </c>
      <c r="R26" s="850">
        <v>254</v>
      </c>
    </row>
    <row r="27" spans="1:18" ht="14.45" customHeight="1" x14ac:dyDescent="0.2">
      <c r="A27" s="831" t="s">
        <v>577</v>
      </c>
      <c r="B27" s="832" t="s">
        <v>3181</v>
      </c>
      <c r="C27" s="832" t="s">
        <v>599</v>
      </c>
      <c r="D27" s="832" t="s">
        <v>3178</v>
      </c>
      <c r="E27" s="832" t="s">
        <v>3221</v>
      </c>
      <c r="F27" s="832" t="s">
        <v>3222</v>
      </c>
      <c r="G27" s="849">
        <v>118</v>
      </c>
      <c r="H27" s="849">
        <v>13688</v>
      </c>
      <c r="I27" s="832">
        <v>1.0925925925925926</v>
      </c>
      <c r="J27" s="832">
        <v>116</v>
      </c>
      <c r="K27" s="849">
        <v>108</v>
      </c>
      <c r="L27" s="849">
        <v>12528</v>
      </c>
      <c r="M27" s="832">
        <v>1</v>
      </c>
      <c r="N27" s="832">
        <v>116</v>
      </c>
      <c r="O27" s="849">
        <v>127</v>
      </c>
      <c r="P27" s="849">
        <v>14732</v>
      </c>
      <c r="Q27" s="837">
        <v>1.1759259259259258</v>
      </c>
      <c r="R27" s="850">
        <v>116</v>
      </c>
    </row>
    <row r="28" spans="1:18" ht="14.45" customHeight="1" x14ac:dyDescent="0.2">
      <c r="A28" s="831" t="s">
        <v>577</v>
      </c>
      <c r="B28" s="832" t="s">
        <v>3181</v>
      </c>
      <c r="C28" s="832" t="s">
        <v>599</v>
      </c>
      <c r="D28" s="832" t="s">
        <v>3178</v>
      </c>
      <c r="E28" s="832" t="s">
        <v>3223</v>
      </c>
      <c r="F28" s="832" t="s">
        <v>3224</v>
      </c>
      <c r="G28" s="849">
        <v>6</v>
      </c>
      <c r="H28" s="849">
        <v>222</v>
      </c>
      <c r="I28" s="832"/>
      <c r="J28" s="832">
        <v>37</v>
      </c>
      <c r="K28" s="849"/>
      <c r="L28" s="849"/>
      <c r="M28" s="832"/>
      <c r="N28" s="832"/>
      <c r="O28" s="849"/>
      <c r="P28" s="849"/>
      <c r="Q28" s="837"/>
      <c r="R28" s="850"/>
    </row>
    <row r="29" spans="1:18" ht="14.45" customHeight="1" x14ac:dyDescent="0.2">
      <c r="A29" s="831" t="s">
        <v>577</v>
      </c>
      <c r="B29" s="832" t="s">
        <v>3181</v>
      </c>
      <c r="C29" s="832" t="s">
        <v>599</v>
      </c>
      <c r="D29" s="832" t="s">
        <v>3178</v>
      </c>
      <c r="E29" s="832" t="s">
        <v>3225</v>
      </c>
      <c r="F29" s="832" t="s">
        <v>3226</v>
      </c>
      <c r="G29" s="849">
        <v>134</v>
      </c>
      <c r="H29" s="849">
        <v>11524</v>
      </c>
      <c r="I29" s="832">
        <v>1.1652173913043478</v>
      </c>
      <c r="J29" s="832">
        <v>86</v>
      </c>
      <c r="K29" s="849">
        <v>115</v>
      </c>
      <c r="L29" s="849">
        <v>9890</v>
      </c>
      <c r="M29" s="832">
        <v>1</v>
      </c>
      <c r="N29" s="832">
        <v>86</v>
      </c>
      <c r="O29" s="849">
        <v>98</v>
      </c>
      <c r="P29" s="849">
        <v>8526</v>
      </c>
      <c r="Q29" s="837">
        <v>0.86208291203235587</v>
      </c>
      <c r="R29" s="850">
        <v>87</v>
      </c>
    </row>
    <row r="30" spans="1:18" ht="14.45" customHeight="1" x14ac:dyDescent="0.2">
      <c r="A30" s="831" t="s">
        <v>577</v>
      </c>
      <c r="B30" s="832" t="s">
        <v>3181</v>
      </c>
      <c r="C30" s="832" t="s">
        <v>599</v>
      </c>
      <c r="D30" s="832" t="s">
        <v>3178</v>
      </c>
      <c r="E30" s="832" t="s">
        <v>3227</v>
      </c>
      <c r="F30" s="832" t="s">
        <v>3228</v>
      </c>
      <c r="G30" s="849"/>
      <c r="H30" s="849"/>
      <c r="I30" s="832"/>
      <c r="J30" s="832"/>
      <c r="K30" s="849">
        <v>4</v>
      </c>
      <c r="L30" s="849">
        <v>128</v>
      </c>
      <c r="M30" s="832">
        <v>1</v>
      </c>
      <c r="N30" s="832">
        <v>32</v>
      </c>
      <c r="O30" s="849">
        <v>11</v>
      </c>
      <c r="P30" s="849">
        <v>363</v>
      </c>
      <c r="Q30" s="837">
        <v>2.8359375</v>
      </c>
      <c r="R30" s="850">
        <v>33</v>
      </c>
    </row>
    <row r="31" spans="1:18" ht="14.45" customHeight="1" x14ac:dyDescent="0.2">
      <c r="A31" s="831" t="s">
        <v>577</v>
      </c>
      <c r="B31" s="832" t="s">
        <v>3181</v>
      </c>
      <c r="C31" s="832" t="s">
        <v>599</v>
      </c>
      <c r="D31" s="832" t="s">
        <v>3178</v>
      </c>
      <c r="E31" s="832" t="s">
        <v>3229</v>
      </c>
      <c r="F31" s="832" t="s">
        <v>3230</v>
      </c>
      <c r="G31" s="849"/>
      <c r="H31" s="849"/>
      <c r="I31" s="832"/>
      <c r="J31" s="832"/>
      <c r="K31" s="849">
        <v>2</v>
      </c>
      <c r="L31" s="849">
        <v>264</v>
      </c>
      <c r="M31" s="832">
        <v>1</v>
      </c>
      <c r="N31" s="832">
        <v>132</v>
      </c>
      <c r="O31" s="849"/>
      <c r="P31" s="849"/>
      <c r="Q31" s="837"/>
      <c r="R31" s="850"/>
    </row>
    <row r="32" spans="1:18" ht="14.45" customHeight="1" x14ac:dyDescent="0.2">
      <c r="A32" s="831" t="s">
        <v>577</v>
      </c>
      <c r="B32" s="832" t="s">
        <v>3181</v>
      </c>
      <c r="C32" s="832" t="s">
        <v>599</v>
      </c>
      <c r="D32" s="832" t="s">
        <v>3178</v>
      </c>
      <c r="E32" s="832" t="s">
        <v>3231</v>
      </c>
      <c r="F32" s="832" t="s">
        <v>3232</v>
      </c>
      <c r="G32" s="849">
        <v>2</v>
      </c>
      <c r="H32" s="849">
        <v>118</v>
      </c>
      <c r="I32" s="832">
        <v>0.22222222222222221</v>
      </c>
      <c r="J32" s="832">
        <v>59</v>
      </c>
      <c r="K32" s="849">
        <v>9</v>
      </c>
      <c r="L32" s="849">
        <v>531</v>
      </c>
      <c r="M32" s="832">
        <v>1</v>
      </c>
      <c r="N32" s="832">
        <v>59</v>
      </c>
      <c r="O32" s="849">
        <v>6</v>
      </c>
      <c r="P32" s="849">
        <v>366</v>
      </c>
      <c r="Q32" s="837">
        <v>0.68926553672316382</v>
      </c>
      <c r="R32" s="850">
        <v>61</v>
      </c>
    </row>
    <row r="33" spans="1:18" ht="14.45" customHeight="1" x14ac:dyDescent="0.2">
      <c r="A33" s="831" t="s">
        <v>577</v>
      </c>
      <c r="B33" s="832" t="s">
        <v>3181</v>
      </c>
      <c r="C33" s="832" t="s">
        <v>599</v>
      </c>
      <c r="D33" s="832" t="s">
        <v>3178</v>
      </c>
      <c r="E33" s="832" t="s">
        <v>3233</v>
      </c>
      <c r="F33" s="832" t="s">
        <v>3234</v>
      </c>
      <c r="G33" s="849"/>
      <c r="H33" s="849"/>
      <c r="I33" s="832"/>
      <c r="J33" s="832"/>
      <c r="K33" s="849"/>
      <c r="L33" s="849"/>
      <c r="M33" s="832"/>
      <c r="N33" s="832"/>
      <c r="O33" s="849">
        <v>13</v>
      </c>
      <c r="P33" s="849">
        <v>1508</v>
      </c>
      <c r="Q33" s="837"/>
      <c r="R33" s="850">
        <v>116</v>
      </c>
    </row>
    <row r="34" spans="1:18" ht="14.45" customHeight="1" x14ac:dyDescent="0.2">
      <c r="A34" s="831" t="s">
        <v>577</v>
      </c>
      <c r="B34" s="832" t="s">
        <v>3181</v>
      </c>
      <c r="C34" s="832" t="s">
        <v>599</v>
      </c>
      <c r="D34" s="832" t="s">
        <v>3178</v>
      </c>
      <c r="E34" s="832" t="s">
        <v>3235</v>
      </c>
      <c r="F34" s="832" t="s">
        <v>3236</v>
      </c>
      <c r="G34" s="849">
        <v>31</v>
      </c>
      <c r="H34" s="849">
        <v>5673</v>
      </c>
      <c r="I34" s="832">
        <v>0.29662745098039217</v>
      </c>
      <c r="J34" s="832">
        <v>183</v>
      </c>
      <c r="K34" s="849">
        <v>51</v>
      </c>
      <c r="L34" s="849">
        <v>19125</v>
      </c>
      <c r="M34" s="832">
        <v>1</v>
      </c>
      <c r="N34" s="832">
        <v>375</v>
      </c>
      <c r="O34" s="849">
        <v>50</v>
      </c>
      <c r="P34" s="849">
        <v>18800</v>
      </c>
      <c r="Q34" s="837">
        <v>0.98300653594771237</v>
      </c>
      <c r="R34" s="850">
        <v>376</v>
      </c>
    </row>
    <row r="35" spans="1:18" ht="14.45" customHeight="1" x14ac:dyDescent="0.2">
      <c r="A35" s="831" t="s">
        <v>577</v>
      </c>
      <c r="B35" s="832" t="s">
        <v>3181</v>
      </c>
      <c r="C35" s="832" t="s">
        <v>599</v>
      </c>
      <c r="D35" s="832" t="s">
        <v>3178</v>
      </c>
      <c r="E35" s="832" t="s">
        <v>3237</v>
      </c>
      <c r="F35" s="832" t="s">
        <v>3238</v>
      </c>
      <c r="G35" s="849">
        <v>388</v>
      </c>
      <c r="H35" s="849">
        <v>144724</v>
      </c>
      <c r="I35" s="832">
        <v>0.59994196410065082</v>
      </c>
      <c r="J35" s="832">
        <v>373</v>
      </c>
      <c r="K35" s="849">
        <v>645</v>
      </c>
      <c r="L35" s="849">
        <v>241230</v>
      </c>
      <c r="M35" s="832">
        <v>1</v>
      </c>
      <c r="N35" s="832">
        <v>374</v>
      </c>
      <c r="O35" s="849">
        <v>653</v>
      </c>
      <c r="P35" s="849">
        <v>245528</v>
      </c>
      <c r="Q35" s="837">
        <v>1.0178170211001949</v>
      </c>
      <c r="R35" s="850">
        <v>376</v>
      </c>
    </row>
    <row r="36" spans="1:18" ht="14.45" customHeight="1" x14ac:dyDescent="0.2">
      <c r="A36" s="831" t="s">
        <v>577</v>
      </c>
      <c r="B36" s="832" t="s">
        <v>3181</v>
      </c>
      <c r="C36" s="832" t="s">
        <v>599</v>
      </c>
      <c r="D36" s="832" t="s">
        <v>3178</v>
      </c>
      <c r="E36" s="832" t="s">
        <v>3239</v>
      </c>
      <c r="F36" s="832" t="s">
        <v>3240</v>
      </c>
      <c r="G36" s="849">
        <v>32</v>
      </c>
      <c r="H36" s="849">
        <v>0</v>
      </c>
      <c r="I36" s="832"/>
      <c r="J36" s="832">
        <v>0</v>
      </c>
      <c r="K36" s="849">
        <v>22</v>
      </c>
      <c r="L36" s="849">
        <v>0</v>
      </c>
      <c r="M36" s="832"/>
      <c r="N36" s="832">
        <v>0</v>
      </c>
      <c r="O36" s="849">
        <v>23</v>
      </c>
      <c r="P36" s="849">
        <v>0</v>
      </c>
      <c r="Q36" s="837"/>
      <c r="R36" s="850">
        <v>0</v>
      </c>
    </row>
    <row r="37" spans="1:18" ht="14.45" customHeight="1" x14ac:dyDescent="0.2">
      <c r="A37" s="831" t="s">
        <v>577</v>
      </c>
      <c r="B37" s="832" t="s">
        <v>3241</v>
      </c>
      <c r="C37" s="832" t="s">
        <v>599</v>
      </c>
      <c r="D37" s="832" t="s">
        <v>3182</v>
      </c>
      <c r="E37" s="832" t="s">
        <v>3242</v>
      </c>
      <c r="F37" s="832" t="s">
        <v>3243</v>
      </c>
      <c r="G37" s="849">
        <v>34</v>
      </c>
      <c r="H37" s="849">
        <v>97140.55</v>
      </c>
      <c r="I37" s="832">
        <v>1.0620745958311897</v>
      </c>
      <c r="J37" s="832">
        <v>2857.0750000000003</v>
      </c>
      <c r="K37" s="849">
        <v>31</v>
      </c>
      <c r="L37" s="849">
        <v>91463.01999999999</v>
      </c>
      <c r="M37" s="832">
        <v>1</v>
      </c>
      <c r="N37" s="832">
        <v>2950.4199999999996</v>
      </c>
      <c r="O37" s="849">
        <v>4.5999999999999996</v>
      </c>
      <c r="P37" s="849">
        <v>64244.51</v>
      </c>
      <c r="Q37" s="837">
        <v>0.7024096733302706</v>
      </c>
      <c r="R37" s="850">
        <v>13966.197826086958</v>
      </c>
    </row>
    <row r="38" spans="1:18" ht="14.45" customHeight="1" x14ac:dyDescent="0.2">
      <c r="A38" s="831" t="s">
        <v>577</v>
      </c>
      <c r="B38" s="832" t="s">
        <v>3241</v>
      </c>
      <c r="C38" s="832" t="s">
        <v>599</v>
      </c>
      <c r="D38" s="832" t="s">
        <v>3182</v>
      </c>
      <c r="E38" s="832" t="s">
        <v>3244</v>
      </c>
      <c r="F38" s="832" t="s">
        <v>3243</v>
      </c>
      <c r="G38" s="849"/>
      <c r="H38" s="849"/>
      <c r="I38" s="832"/>
      <c r="J38" s="832"/>
      <c r="K38" s="849"/>
      <c r="L38" s="849"/>
      <c r="M38" s="832"/>
      <c r="N38" s="832"/>
      <c r="O38" s="849">
        <v>0.6</v>
      </c>
      <c r="P38" s="849">
        <v>10143.870000000001</v>
      </c>
      <c r="Q38" s="837"/>
      <c r="R38" s="850">
        <v>16906.45</v>
      </c>
    </row>
    <row r="39" spans="1:18" ht="14.45" customHeight="1" x14ac:dyDescent="0.2">
      <c r="A39" s="831" t="s">
        <v>577</v>
      </c>
      <c r="B39" s="832" t="s">
        <v>3241</v>
      </c>
      <c r="C39" s="832" t="s">
        <v>599</v>
      </c>
      <c r="D39" s="832" t="s">
        <v>3178</v>
      </c>
      <c r="E39" s="832" t="s">
        <v>3197</v>
      </c>
      <c r="F39" s="832" t="s">
        <v>3198</v>
      </c>
      <c r="G39" s="849"/>
      <c r="H39" s="849"/>
      <c r="I39" s="832"/>
      <c r="J39" s="832"/>
      <c r="K39" s="849">
        <v>1</v>
      </c>
      <c r="L39" s="849">
        <v>37</v>
      </c>
      <c r="M39" s="832">
        <v>1</v>
      </c>
      <c r="N39" s="832">
        <v>37</v>
      </c>
      <c r="O39" s="849">
        <v>1</v>
      </c>
      <c r="P39" s="849">
        <v>38</v>
      </c>
      <c r="Q39" s="837">
        <v>1.027027027027027</v>
      </c>
      <c r="R39" s="850">
        <v>38</v>
      </c>
    </row>
    <row r="40" spans="1:18" ht="14.45" customHeight="1" x14ac:dyDescent="0.2">
      <c r="A40" s="831" t="s">
        <v>577</v>
      </c>
      <c r="B40" s="832" t="s">
        <v>3241</v>
      </c>
      <c r="C40" s="832" t="s">
        <v>599</v>
      </c>
      <c r="D40" s="832" t="s">
        <v>3178</v>
      </c>
      <c r="E40" s="832" t="s">
        <v>3245</v>
      </c>
      <c r="F40" s="832" t="s">
        <v>3246</v>
      </c>
      <c r="G40" s="849">
        <v>12</v>
      </c>
      <c r="H40" s="849">
        <v>3012</v>
      </c>
      <c r="I40" s="832">
        <v>0.8537414965986394</v>
      </c>
      <c r="J40" s="832">
        <v>251</v>
      </c>
      <c r="K40" s="849">
        <v>14</v>
      </c>
      <c r="L40" s="849">
        <v>3528</v>
      </c>
      <c r="M40" s="832">
        <v>1</v>
      </c>
      <c r="N40" s="832">
        <v>252</v>
      </c>
      <c r="O40" s="849">
        <v>13</v>
      </c>
      <c r="P40" s="849">
        <v>3302</v>
      </c>
      <c r="Q40" s="837">
        <v>0.93594104308390025</v>
      </c>
      <c r="R40" s="850">
        <v>254</v>
      </c>
    </row>
    <row r="41" spans="1:18" ht="14.45" customHeight="1" x14ac:dyDescent="0.2">
      <c r="A41" s="831" t="s">
        <v>577</v>
      </c>
      <c r="B41" s="832" t="s">
        <v>3241</v>
      </c>
      <c r="C41" s="832" t="s">
        <v>599</v>
      </c>
      <c r="D41" s="832" t="s">
        <v>3178</v>
      </c>
      <c r="E41" s="832" t="s">
        <v>3247</v>
      </c>
      <c r="F41" s="832" t="s">
        <v>3248</v>
      </c>
      <c r="G41" s="849">
        <v>52</v>
      </c>
      <c r="H41" s="849">
        <v>6552</v>
      </c>
      <c r="I41" s="832">
        <v>0.83210566421132848</v>
      </c>
      <c r="J41" s="832">
        <v>126</v>
      </c>
      <c r="K41" s="849">
        <v>62</v>
      </c>
      <c r="L41" s="849">
        <v>7874</v>
      </c>
      <c r="M41" s="832">
        <v>1</v>
      </c>
      <c r="N41" s="832">
        <v>127</v>
      </c>
      <c r="O41" s="849">
        <v>68</v>
      </c>
      <c r="P41" s="849">
        <v>8568</v>
      </c>
      <c r="Q41" s="837">
        <v>1.0881381762763525</v>
      </c>
      <c r="R41" s="850">
        <v>126</v>
      </c>
    </row>
    <row r="42" spans="1:18" ht="14.45" customHeight="1" x14ac:dyDescent="0.2">
      <c r="A42" s="831" t="s">
        <v>577</v>
      </c>
      <c r="B42" s="832" t="s">
        <v>3241</v>
      </c>
      <c r="C42" s="832" t="s">
        <v>599</v>
      </c>
      <c r="D42" s="832" t="s">
        <v>3178</v>
      </c>
      <c r="E42" s="832" t="s">
        <v>3249</v>
      </c>
      <c r="F42" s="832" t="s">
        <v>3250</v>
      </c>
      <c r="G42" s="849">
        <v>25</v>
      </c>
      <c r="H42" s="849">
        <v>6525</v>
      </c>
      <c r="I42" s="832">
        <v>0.73248765154916928</v>
      </c>
      <c r="J42" s="832">
        <v>261</v>
      </c>
      <c r="K42" s="849">
        <v>34</v>
      </c>
      <c r="L42" s="849">
        <v>8908</v>
      </c>
      <c r="M42" s="832">
        <v>1</v>
      </c>
      <c r="N42" s="832">
        <v>262</v>
      </c>
      <c r="O42" s="849">
        <v>36</v>
      </c>
      <c r="P42" s="849">
        <v>9432</v>
      </c>
      <c r="Q42" s="837">
        <v>1.0588235294117647</v>
      </c>
      <c r="R42" s="850">
        <v>262</v>
      </c>
    </row>
    <row r="43" spans="1:18" ht="14.45" customHeight="1" thickBot="1" x14ac:dyDescent="0.25">
      <c r="A43" s="839" t="s">
        <v>577</v>
      </c>
      <c r="B43" s="840" t="s">
        <v>3241</v>
      </c>
      <c r="C43" s="840" t="s">
        <v>599</v>
      </c>
      <c r="D43" s="840" t="s">
        <v>3178</v>
      </c>
      <c r="E43" s="840" t="s">
        <v>3231</v>
      </c>
      <c r="F43" s="840" t="s">
        <v>3232</v>
      </c>
      <c r="G43" s="851"/>
      <c r="H43" s="851"/>
      <c r="I43" s="840"/>
      <c r="J43" s="840"/>
      <c r="K43" s="851">
        <v>1</v>
      </c>
      <c r="L43" s="851">
        <v>59</v>
      </c>
      <c r="M43" s="840">
        <v>1</v>
      </c>
      <c r="N43" s="840">
        <v>59</v>
      </c>
      <c r="O43" s="851"/>
      <c r="P43" s="851"/>
      <c r="Q43" s="845"/>
      <c r="R43" s="852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9FDFE521-7345-4FBE-824E-82D70EA56136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21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2" t="s">
        <v>3252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5" customHeight="1" thickBot="1" x14ac:dyDescent="0.2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8768.4</v>
      </c>
      <c r="I3" s="208">
        <f t="shared" si="0"/>
        <v>1367804.14</v>
      </c>
      <c r="J3" s="78"/>
      <c r="K3" s="78"/>
      <c r="L3" s="208">
        <f t="shared" si="0"/>
        <v>9104.2999999999993</v>
      </c>
      <c r="M3" s="208">
        <f t="shared" si="0"/>
        <v>1458165.7400000002</v>
      </c>
      <c r="N3" s="78"/>
      <c r="O3" s="78"/>
      <c r="P3" s="208">
        <f t="shared" si="0"/>
        <v>8271.4</v>
      </c>
      <c r="Q3" s="208">
        <f t="shared" si="0"/>
        <v>1321821.22</v>
      </c>
      <c r="R3" s="79">
        <f>IF(M3=0,0,Q3/M3)</f>
        <v>0.90649586925557568</v>
      </c>
      <c r="S3" s="209">
        <f>IF(P3=0,0,Q3/P3)</f>
        <v>159.80622627366589</v>
      </c>
    </row>
    <row r="4" spans="1:19" ht="14.45" customHeight="1" x14ac:dyDescent="0.2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2018</v>
      </c>
      <c r="M4" s="635"/>
      <c r="N4" s="206"/>
      <c r="O4" s="206"/>
      <c r="P4" s="634">
        <v>2019</v>
      </c>
      <c r="Q4" s="635"/>
      <c r="R4" s="636" t="s">
        <v>2</v>
      </c>
      <c r="S4" s="631" t="s">
        <v>121</v>
      </c>
    </row>
    <row r="5" spans="1:19" ht="14.45" customHeight="1" thickBot="1" x14ac:dyDescent="0.2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5" customHeight="1" x14ac:dyDescent="0.2">
      <c r="A6" s="824"/>
      <c r="B6" s="825" t="s">
        <v>3177</v>
      </c>
      <c r="C6" s="825" t="s">
        <v>602</v>
      </c>
      <c r="D6" s="825" t="s">
        <v>3166</v>
      </c>
      <c r="E6" s="825" t="s">
        <v>3178</v>
      </c>
      <c r="F6" s="825" t="s">
        <v>3179</v>
      </c>
      <c r="G6" s="825" t="s">
        <v>3180</v>
      </c>
      <c r="H6" s="225"/>
      <c r="I6" s="225"/>
      <c r="J6" s="825"/>
      <c r="K6" s="825"/>
      <c r="L6" s="225"/>
      <c r="M6" s="225"/>
      <c r="N6" s="825"/>
      <c r="O6" s="825"/>
      <c r="P6" s="225">
        <v>4</v>
      </c>
      <c r="Q6" s="225">
        <v>0</v>
      </c>
      <c r="R6" s="830"/>
      <c r="S6" s="848">
        <v>0</v>
      </c>
    </row>
    <row r="7" spans="1:19" ht="14.45" customHeight="1" x14ac:dyDescent="0.2">
      <c r="A7" s="831" t="s">
        <v>577</v>
      </c>
      <c r="B7" s="832" t="s">
        <v>3181</v>
      </c>
      <c r="C7" s="832" t="s">
        <v>599</v>
      </c>
      <c r="D7" s="832" t="s">
        <v>3170</v>
      </c>
      <c r="E7" s="832" t="s">
        <v>3182</v>
      </c>
      <c r="F7" s="832" t="s">
        <v>3183</v>
      </c>
      <c r="G7" s="832" t="s">
        <v>3184</v>
      </c>
      <c r="H7" s="849">
        <v>0.5</v>
      </c>
      <c r="I7" s="849">
        <v>75.5</v>
      </c>
      <c r="J7" s="832"/>
      <c r="K7" s="832">
        <v>151</v>
      </c>
      <c r="L7" s="849"/>
      <c r="M7" s="849"/>
      <c r="N7" s="832"/>
      <c r="O7" s="832"/>
      <c r="P7" s="849"/>
      <c r="Q7" s="849"/>
      <c r="R7" s="837"/>
      <c r="S7" s="850"/>
    </row>
    <row r="8" spans="1:19" ht="14.45" customHeight="1" x14ac:dyDescent="0.2">
      <c r="A8" s="831" t="s">
        <v>577</v>
      </c>
      <c r="B8" s="832" t="s">
        <v>3181</v>
      </c>
      <c r="C8" s="832" t="s">
        <v>599</v>
      </c>
      <c r="D8" s="832" t="s">
        <v>3170</v>
      </c>
      <c r="E8" s="832" t="s">
        <v>3178</v>
      </c>
      <c r="F8" s="832" t="s">
        <v>3195</v>
      </c>
      <c r="G8" s="832" t="s">
        <v>3196</v>
      </c>
      <c r="H8" s="849">
        <v>4</v>
      </c>
      <c r="I8" s="849">
        <v>332</v>
      </c>
      <c r="J8" s="832"/>
      <c r="K8" s="832">
        <v>83</v>
      </c>
      <c r="L8" s="849"/>
      <c r="M8" s="849"/>
      <c r="N8" s="832"/>
      <c r="O8" s="832"/>
      <c r="P8" s="849"/>
      <c r="Q8" s="849"/>
      <c r="R8" s="837"/>
      <c r="S8" s="850"/>
    </row>
    <row r="9" spans="1:19" ht="14.45" customHeight="1" x14ac:dyDescent="0.2">
      <c r="A9" s="831" t="s">
        <v>577</v>
      </c>
      <c r="B9" s="832" t="s">
        <v>3181</v>
      </c>
      <c r="C9" s="832" t="s">
        <v>599</v>
      </c>
      <c r="D9" s="832" t="s">
        <v>3170</v>
      </c>
      <c r="E9" s="832" t="s">
        <v>3178</v>
      </c>
      <c r="F9" s="832" t="s">
        <v>3197</v>
      </c>
      <c r="G9" s="832" t="s">
        <v>3198</v>
      </c>
      <c r="H9" s="849">
        <v>14</v>
      </c>
      <c r="I9" s="849">
        <v>518</v>
      </c>
      <c r="J9" s="832"/>
      <c r="K9" s="832">
        <v>37</v>
      </c>
      <c r="L9" s="849"/>
      <c r="M9" s="849"/>
      <c r="N9" s="832"/>
      <c r="O9" s="832"/>
      <c r="P9" s="849"/>
      <c r="Q9" s="849"/>
      <c r="R9" s="837"/>
      <c r="S9" s="850"/>
    </row>
    <row r="10" spans="1:19" ht="14.45" customHeight="1" x14ac:dyDescent="0.2">
      <c r="A10" s="831" t="s">
        <v>577</v>
      </c>
      <c r="B10" s="832" t="s">
        <v>3181</v>
      </c>
      <c r="C10" s="832" t="s">
        <v>599</v>
      </c>
      <c r="D10" s="832" t="s">
        <v>3170</v>
      </c>
      <c r="E10" s="832" t="s">
        <v>3178</v>
      </c>
      <c r="F10" s="832" t="s">
        <v>3217</v>
      </c>
      <c r="G10" s="832" t="s">
        <v>3218</v>
      </c>
      <c r="H10" s="849">
        <v>210</v>
      </c>
      <c r="I10" s="849">
        <v>6999.98</v>
      </c>
      <c r="J10" s="832"/>
      <c r="K10" s="832">
        <v>33.333238095238094</v>
      </c>
      <c r="L10" s="849"/>
      <c r="M10" s="849"/>
      <c r="N10" s="832"/>
      <c r="O10" s="832"/>
      <c r="P10" s="849"/>
      <c r="Q10" s="849"/>
      <c r="R10" s="837"/>
      <c r="S10" s="850"/>
    </row>
    <row r="11" spans="1:19" ht="14.45" customHeight="1" x14ac:dyDescent="0.2">
      <c r="A11" s="831" t="s">
        <v>577</v>
      </c>
      <c r="B11" s="832" t="s">
        <v>3181</v>
      </c>
      <c r="C11" s="832" t="s">
        <v>599</v>
      </c>
      <c r="D11" s="832" t="s">
        <v>3170</v>
      </c>
      <c r="E11" s="832" t="s">
        <v>3178</v>
      </c>
      <c r="F11" s="832" t="s">
        <v>3219</v>
      </c>
      <c r="G11" s="832" t="s">
        <v>3220</v>
      </c>
      <c r="H11" s="849">
        <v>226</v>
      </c>
      <c r="I11" s="849">
        <v>56726</v>
      </c>
      <c r="J11" s="832"/>
      <c r="K11" s="832">
        <v>251</v>
      </c>
      <c r="L11" s="849"/>
      <c r="M11" s="849"/>
      <c r="N11" s="832"/>
      <c r="O11" s="832"/>
      <c r="P11" s="849"/>
      <c r="Q11" s="849"/>
      <c r="R11" s="837"/>
      <c r="S11" s="850"/>
    </row>
    <row r="12" spans="1:19" ht="14.45" customHeight="1" x14ac:dyDescent="0.2">
      <c r="A12" s="831" t="s">
        <v>577</v>
      </c>
      <c r="B12" s="832" t="s">
        <v>3181</v>
      </c>
      <c r="C12" s="832" t="s">
        <v>599</v>
      </c>
      <c r="D12" s="832" t="s">
        <v>3166</v>
      </c>
      <c r="E12" s="832" t="s">
        <v>3182</v>
      </c>
      <c r="F12" s="832" t="s">
        <v>3183</v>
      </c>
      <c r="G12" s="832" t="s">
        <v>3184</v>
      </c>
      <c r="H12" s="849">
        <v>11.9</v>
      </c>
      <c r="I12" s="849">
        <v>1796.9</v>
      </c>
      <c r="J12" s="832">
        <v>3.2225609756097562</v>
      </c>
      <c r="K12" s="832">
        <v>151</v>
      </c>
      <c r="L12" s="849">
        <v>7.9999999999999991</v>
      </c>
      <c r="M12" s="849">
        <v>557.6</v>
      </c>
      <c r="N12" s="832">
        <v>1</v>
      </c>
      <c r="O12" s="832">
        <v>69.700000000000017</v>
      </c>
      <c r="P12" s="849">
        <v>8.8000000000000007</v>
      </c>
      <c r="Q12" s="849">
        <v>613.36</v>
      </c>
      <c r="R12" s="837">
        <v>1.1000000000000001</v>
      </c>
      <c r="S12" s="850">
        <v>69.7</v>
      </c>
    </row>
    <row r="13" spans="1:19" ht="14.45" customHeight="1" x14ac:dyDescent="0.2">
      <c r="A13" s="831" t="s">
        <v>577</v>
      </c>
      <c r="B13" s="832" t="s">
        <v>3181</v>
      </c>
      <c r="C13" s="832" t="s">
        <v>599</v>
      </c>
      <c r="D13" s="832" t="s">
        <v>3166</v>
      </c>
      <c r="E13" s="832" t="s">
        <v>3182</v>
      </c>
      <c r="F13" s="832" t="s">
        <v>3185</v>
      </c>
      <c r="G13" s="832" t="s">
        <v>934</v>
      </c>
      <c r="H13" s="849"/>
      <c r="I13" s="849"/>
      <c r="J13" s="832"/>
      <c r="K13" s="832"/>
      <c r="L13" s="849">
        <v>0.2</v>
      </c>
      <c r="M13" s="849">
        <v>27.64</v>
      </c>
      <c r="N13" s="832">
        <v>1</v>
      </c>
      <c r="O13" s="832">
        <v>138.19999999999999</v>
      </c>
      <c r="P13" s="849"/>
      <c r="Q13" s="849"/>
      <c r="R13" s="837"/>
      <c r="S13" s="850"/>
    </row>
    <row r="14" spans="1:19" ht="14.45" customHeight="1" x14ac:dyDescent="0.2">
      <c r="A14" s="831" t="s">
        <v>577</v>
      </c>
      <c r="B14" s="832" t="s">
        <v>3181</v>
      </c>
      <c r="C14" s="832" t="s">
        <v>599</v>
      </c>
      <c r="D14" s="832" t="s">
        <v>3166</v>
      </c>
      <c r="E14" s="832" t="s">
        <v>3182</v>
      </c>
      <c r="F14" s="832" t="s">
        <v>3186</v>
      </c>
      <c r="G14" s="832" t="s">
        <v>3187</v>
      </c>
      <c r="H14" s="849">
        <v>0.9</v>
      </c>
      <c r="I14" s="849">
        <v>228.23</v>
      </c>
      <c r="J14" s="832">
        <v>1.5517405493608918</v>
      </c>
      <c r="K14" s="832">
        <v>253.58888888888887</v>
      </c>
      <c r="L14" s="849">
        <v>0.4</v>
      </c>
      <c r="M14" s="849">
        <v>147.08000000000001</v>
      </c>
      <c r="N14" s="832">
        <v>1</v>
      </c>
      <c r="O14" s="832">
        <v>367.7</v>
      </c>
      <c r="P14" s="849"/>
      <c r="Q14" s="849"/>
      <c r="R14" s="837"/>
      <c r="S14" s="850"/>
    </row>
    <row r="15" spans="1:19" ht="14.45" customHeight="1" x14ac:dyDescent="0.2">
      <c r="A15" s="831" t="s">
        <v>577</v>
      </c>
      <c r="B15" s="832" t="s">
        <v>3181</v>
      </c>
      <c r="C15" s="832" t="s">
        <v>599</v>
      </c>
      <c r="D15" s="832" t="s">
        <v>3166</v>
      </c>
      <c r="E15" s="832" t="s">
        <v>3182</v>
      </c>
      <c r="F15" s="832" t="s">
        <v>3188</v>
      </c>
      <c r="G15" s="832" t="s">
        <v>654</v>
      </c>
      <c r="H15" s="849"/>
      <c r="I15" s="849"/>
      <c r="J15" s="832"/>
      <c r="K15" s="832"/>
      <c r="L15" s="849">
        <v>0.1</v>
      </c>
      <c r="M15" s="849">
        <v>8.4</v>
      </c>
      <c r="N15" s="832">
        <v>1</v>
      </c>
      <c r="O15" s="832">
        <v>84</v>
      </c>
      <c r="P15" s="849">
        <v>0.1</v>
      </c>
      <c r="Q15" s="849">
        <v>6.82</v>
      </c>
      <c r="R15" s="837">
        <v>0.81190476190476191</v>
      </c>
      <c r="S15" s="850">
        <v>68.2</v>
      </c>
    </row>
    <row r="16" spans="1:19" ht="14.45" customHeight="1" x14ac:dyDescent="0.2">
      <c r="A16" s="831" t="s">
        <v>577</v>
      </c>
      <c r="B16" s="832" t="s">
        <v>3181</v>
      </c>
      <c r="C16" s="832" t="s">
        <v>599</v>
      </c>
      <c r="D16" s="832" t="s">
        <v>3166</v>
      </c>
      <c r="E16" s="832" t="s">
        <v>3182</v>
      </c>
      <c r="F16" s="832" t="s">
        <v>3191</v>
      </c>
      <c r="G16" s="832" t="s">
        <v>3192</v>
      </c>
      <c r="H16" s="849"/>
      <c r="I16" s="849"/>
      <c r="J16" s="832"/>
      <c r="K16" s="832"/>
      <c r="L16" s="849">
        <v>0.2</v>
      </c>
      <c r="M16" s="849">
        <v>35.4</v>
      </c>
      <c r="N16" s="832">
        <v>1</v>
      </c>
      <c r="O16" s="832">
        <v>176.99999999999997</v>
      </c>
      <c r="P16" s="849"/>
      <c r="Q16" s="849"/>
      <c r="R16" s="837"/>
      <c r="S16" s="850"/>
    </row>
    <row r="17" spans="1:19" ht="14.45" customHeight="1" x14ac:dyDescent="0.2">
      <c r="A17" s="831" t="s">
        <v>577</v>
      </c>
      <c r="B17" s="832" t="s">
        <v>3181</v>
      </c>
      <c r="C17" s="832" t="s">
        <v>599</v>
      </c>
      <c r="D17" s="832" t="s">
        <v>3166</v>
      </c>
      <c r="E17" s="832" t="s">
        <v>3182</v>
      </c>
      <c r="F17" s="832" t="s">
        <v>3193</v>
      </c>
      <c r="G17" s="832" t="s">
        <v>3194</v>
      </c>
      <c r="H17" s="849">
        <v>0.1</v>
      </c>
      <c r="I17" s="849">
        <v>21</v>
      </c>
      <c r="J17" s="832"/>
      <c r="K17" s="832">
        <v>210</v>
      </c>
      <c r="L17" s="849"/>
      <c r="M17" s="849"/>
      <c r="N17" s="832"/>
      <c r="O17" s="832"/>
      <c r="P17" s="849"/>
      <c r="Q17" s="849"/>
      <c r="R17" s="837"/>
      <c r="S17" s="850"/>
    </row>
    <row r="18" spans="1:19" ht="14.45" customHeight="1" x14ac:dyDescent="0.2">
      <c r="A18" s="831" t="s">
        <v>577</v>
      </c>
      <c r="B18" s="832" t="s">
        <v>3181</v>
      </c>
      <c r="C18" s="832" t="s">
        <v>599</v>
      </c>
      <c r="D18" s="832" t="s">
        <v>3166</v>
      </c>
      <c r="E18" s="832" t="s">
        <v>3178</v>
      </c>
      <c r="F18" s="832" t="s">
        <v>3195</v>
      </c>
      <c r="G18" s="832" t="s">
        <v>3196</v>
      </c>
      <c r="H18" s="849">
        <v>15</v>
      </c>
      <c r="I18" s="849">
        <v>1245</v>
      </c>
      <c r="J18" s="832">
        <v>1.25</v>
      </c>
      <c r="K18" s="832">
        <v>83</v>
      </c>
      <c r="L18" s="849">
        <v>12</v>
      </c>
      <c r="M18" s="849">
        <v>996</v>
      </c>
      <c r="N18" s="832">
        <v>1</v>
      </c>
      <c r="O18" s="832">
        <v>83</v>
      </c>
      <c r="P18" s="849">
        <v>17</v>
      </c>
      <c r="Q18" s="849">
        <v>1428</v>
      </c>
      <c r="R18" s="837">
        <v>1.4337349397590362</v>
      </c>
      <c r="S18" s="850">
        <v>84</v>
      </c>
    </row>
    <row r="19" spans="1:19" ht="14.45" customHeight="1" x14ac:dyDescent="0.2">
      <c r="A19" s="831" t="s">
        <v>577</v>
      </c>
      <c r="B19" s="832" t="s">
        <v>3181</v>
      </c>
      <c r="C19" s="832" t="s">
        <v>599</v>
      </c>
      <c r="D19" s="832" t="s">
        <v>3166</v>
      </c>
      <c r="E19" s="832" t="s">
        <v>3178</v>
      </c>
      <c r="F19" s="832" t="s">
        <v>3197</v>
      </c>
      <c r="G19" s="832" t="s">
        <v>3198</v>
      </c>
      <c r="H19" s="849">
        <v>12</v>
      </c>
      <c r="I19" s="849">
        <v>444</v>
      </c>
      <c r="J19" s="832">
        <v>1.5</v>
      </c>
      <c r="K19" s="832">
        <v>37</v>
      </c>
      <c r="L19" s="849">
        <v>8</v>
      </c>
      <c r="M19" s="849">
        <v>296</v>
      </c>
      <c r="N19" s="832">
        <v>1</v>
      </c>
      <c r="O19" s="832">
        <v>37</v>
      </c>
      <c r="P19" s="849">
        <v>8</v>
      </c>
      <c r="Q19" s="849">
        <v>304</v>
      </c>
      <c r="R19" s="837">
        <v>1.027027027027027</v>
      </c>
      <c r="S19" s="850">
        <v>38</v>
      </c>
    </row>
    <row r="20" spans="1:19" ht="14.45" customHeight="1" x14ac:dyDescent="0.2">
      <c r="A20" s="831" t="s">
        <v>577</v>
      </c>
      <c r="B20" s="832" t="s">
        <v>3181</v>
      </c>
      <c r="C20" s="832" t="s">
        <v>599</v>
      </c>
      <c r="D20" s="832" t="s">
        <v>3166</v>
      </c>
      <c r="E20" s="832" t="s">
        <v>3178</v>
      </c>
      <c r="F20" s="832" t="s">
        <v>3199</v>
      </c>
      <c r="G20" s="832" t="s">
        <v>3200</v>
      </c>
      <c r="H20" s="849">
        <v>2</v>
      </c>
      <c r="I20" s="849">
        <v>10</v>
      </c>
      <c r="J20" s="832">
        <v>0.66666666666666663</v>
      </c>
      <c r="K20" s="832">
        <v>5</v>
      </c>
      <c r="L20" s="849">
        <v>3</v>
      </c>
      <c r="M20" s="849">
        <v>15</v>
      </c>
      <c r="N20" s="832">
        <v>1</v>
      </c>
      <c r="O20" s="832">
        <v>5</v>
      </c>
      <c r="P20" s="849"/>
      <c r="Q20" s="849"/>
      <c r="R20" s="837"/>
      <c r="S20" s="850"/>
    </row>
    <row r="21" spans="1:19" ht="14.45" customHeight="1" x14ac:dyDescent="0.2">
      <c r="A21" s="831" t="s">
        <v>577</v>
      </c>
      <c r="B21" s="832" t="s">
        <v>3181</v>
      </c>
      <c r="C21" s="832" t="s">
        <v>599</v>
      </c>
      <c r="D21" s="832" t="s">
        <v>3166</v>
      </c>
      <c r="E21" s="832" t="s">
        <v>3178</v>
      </c>
      <c r="F21" s="832" t="s">
        <v>3201</v>
      </c>
      <c r="G21" s="832" t="s">
        <v>3202</v>
      </c>
      <c r="H21" s="849">
        <v>1</v>
      </c>
      <c r="I21" s="849">
        <v>5</v>
      </c>
      <c r="J21" s="832"/>
      <c r="K21" s="832">
        <v>5</v>
      </c>
      <c r="L21" s="849"/>
      <c r="M21" s="849"/>
      <c r="N21" s="832"/>
      <c r="O21" s="832"/>
      <c r="P21" s="849"/>
      <c r="Q21" s="849"/>
      <c r="R21" s="837"/>
      <c r="S21" s="850"/>
    </row>
    <row r="22" spans="1:19" ht="14.45" customHeight="1" x14ac:dyDescent="0.2">
      <c r="A22" s="831" t="s">
        <v>577</v>
      </c>
      <c r="B22" s="832" t="s">
        <v>3181</v>
      </c>
      <c r="C22" s="832" t="s">
        <v>599</v>
      </c>
      <c r="D22" s="832" t="s">
        <v>3166</v>
      </c>
      <c r="E22" s="832" t="s">
        <v>3178</v>
      </c>
      <c r="F22" s="832" t="s">
        <v>3203</v>
      </c>
      <c r="G22" s="832" t="s">
        <v>3204</v>
      </c>
      <c r="H22" s="849">
        <v>1</v>
      </c>
      <c r="I22" s="849">
        <v>116</v>
      </c>
      <c r="J22" s="832">
        <v>0.99145299145299148</v>
      </c>
      <c r="K22" s="832">
        <v>116</v>
      </c>
      <c r="L22" s="849">
        <v>1</v>
      </c>
      <c r="M22" s="849">
        <v>117</v>
      </c>
      <c r="N22" s="832">
        <v>1</v>
      </c>
      <c r="O22" s="832">
        <v>117</v>
      </c>
      <c r="P22" s="849"/>
      <c r="Q22" s="849"/>
      <c r="R22" s="837"/>
      <c r="S22" s="850"/>
    </row>
    <row r="23" spans="1:19" ht="14.45" customHeight="1" x14ac:dyDescent="0.2">
      <c r="A23" s="831" t="s">
        <v>577</v>
      </c>
      <c r="B23" s="832" t="s">
        <v>3181</v>
      </c>
      <c r="C23" s="832" t="s">
        <v>599</v>
      </c>
      <c r="D23" s="832" t="s">
        <v>3166</v>
      </c>
      <c r="E23" s="832" t="s">
        <v>3178</v>
      </c>
      <c r="F23" s="832" t="s">
        <v>3205</v>
      </c>
      <c r="G23" s="832" t="s">
        <v>3206</v>
      </c>
      <c r="H23" s="849">
        <v>2</v>
      </c>
      <c r="I23" s="849">
        <v>258</v>
      </c>
      <c r="J23" s="832"/>
      <c r="K23" s="832">
        <v>129</v>
      </c>
      <c r="L23" s="849"/>
      <c r="M23" s="849"/>
      <c r="N23" s="832"/>
      <c r="O23" s="832"/>
      <c r="P23" s="849"/>
      <c r="Q23" s="849"/>
      <c r="R23" s="837"/>
      <c r="S23" s="850"/>
    </row>
    <row r="24" spans="1:19" ht="14.45" customHeight="1" x14ac:dyDescent="0.2">
      <c r="A24" s="831" t="s">
        <v>577</v>
      </c>
      <c r="B24" s="832" t="s">
        <v>3181</v>
      </c>
      <c r="C24" s="832" t="s">
        <v>599</v>
      </c>
      <c r="D24" s="832" t="s">
        <v>3166</v>
      </c>
      <c r="E24" s="832" t="s">
        <v>3178</v>
      </c>
      <c r="F24" s="832" t="s">
        <v>3209</v>
      </c>
      <c r="G24" s="832" t="s">
        <v>3210</v>
      </c>
      <c r="H24" s="849">
        <v>102</v>
      </c>
      <c r="I24" s="849">
        <v>12852</v>
      </c>
      <c r="J24" s="832">
        <v>3.8921865536038762</v>
      </c>
      <c r="K24" s="832">
        <v>126</v>
      </c>
      <c r="L24" s="849">
        <v>26</v>
      </c>
      <c r="M24" s="849">
        <v>3302</v>
      </c>
      <c r="N24" s="832">
        <v>1</v>
      </c>
      <c r="O24" s="832">
        <v>127</v>
      </c>
      <c r="P24" s="849">
        <v>44</v>
      </c>
      <c r="Q24" s="849">
        <v>5544</v>
      </c>
      <c r="R24" s="837">
        <v>1.6789824348879467</v>
      </c>
      <c r="S24" s="850">
        <v>126</v>
      </c>
    </row>
    <row r="25" spans="1:19" ht="14.45" customHeight="1" x14ac:dyDescent="0.2">
      <c r="A25" s="831" t="s">
        <v>577</v>
      </c>
      <c r="B25" s="832" t="s">
        <v>3181</v>
      </c>
      <c r="C25" s="832" t="s">
        <v>599</v>
      </c>
      <c r="D25" s="832" t="s">
        <v>3166</v>
      </c>
      <c r="E25" s="832" t="s">
        <v>3178</v>
      </c>
      <c r="F25" s="832" t="s">
        <v>3211</v>
      </c>
      <c r="G25" s="832" t="s">
        <v>3212</v>
      </c>
      <c r="H25" s="849"/>
      <c r="I25" s="849"/>
      <c r="J25" s="832"/>
      <c r="K25" s="832"/>
      <c r="L25" s="849">
        <v>1</v>
      </c>
      <c r="M25" s="849">
        <v>847</v>
      </c>
      <c r="N25" s="832">
        <v>1</v>
      </c>
      <c r="O25" s="832">
        <v>847</v>
      </c>
      <c r="P25" s="849"/>
      <c r="Q25" s="849"/>
      <c r="R25" s="837"/>
      <c r="S25" s="850"/>
    </row>
    <row r="26" spans="1:19" ht="14.45" customHeight="1" x14ac:dyDescent="0.2">
      <c r="A26" s="831" t="s">
        <v>577</v>
      </c>
      <c r="B26" s="832" t="s">
        <v>3181</v>
      </c>
      <c r="C26" s="832" t="s">
        <v>599</v>
      </c>
      <c r="D26" s="832" t="s">
        <v>3166</v>
      </c>
      <c r="E26" s="832" t="s">
        <v>3178</v>
      </c>
      <c r="F26" s="832" t="s">
        <v>3213</v>
      </c>
      <c r="G26" s="832" t="s">
        <v>3214</v>
      </c>
      <c r="H26" s="849">
        <v>129</v>
      </c>
      <c r="I26" s="849">
        <v>216462</v>
      </c>
      <c r="J26" s="832">
        <v>1.1504145408163264</v>
      </c>
      <c r="K26" s="832">
        <v>1678</v>
      </c>
      <c r="L26" s="849">
        <v>112</v>
      </c>
      <c r="M26" s="849">
        <v>188160</v>
      </c>
      <c r="N26" s="832">
        <v>1</v>
      </c>
      <c r="O26" s="832">
        <v>1680</v>
      </c>
      <c r="P26" s="849">
        <v>97</v>
      </c>
      <c r="Q26" s="849">
        <v>163639</v>
      </c>
      <c r="R26" s="837">
        <v>0.86968005952380956</v>
      </c>
      <c r="S26" s="850">
        <v>1687</v>
      </c>
    </row>
    <row r="27" spans="1:19" ht="14.45" customHeight="1" x14ac:dyDescent="0.2">
      <c r="A27" s="831" t="s">
        <v>577</v>
      </c>
      <c r="B27" s="832" t="s">
        <v>3181</v>
      </c>
      <c r="C27" s="832" t="s">
        <v>599</v>
      </c>
      <c r="D27" s="832" t="s">
        <v>3166</v>
      </c>
      <c r="E27" s="832" t="s">
        <v>3178</v>
      </c>
      <c r="F27" s="832" t="s">
        <v>3215</v>
      </c>
      <c r="G27" s="832" t="s">
        <v>3216</v>
      </c>
      <c r="H27" s="849">
        <v>20</v>
      </c>
      <c r="I27" s="849">
        <v>0</v>
      </c>
      <c r="J27" s="832"/>
      <c r="K27" s="832">
        <v>0</v>
      </c>
      <c r="L27" s="849">
        <v>18</v>
      </c>
      <c r="M27" s="849">
        <v>0</v>
      </c>
      <c r="N27" s="832"/>
      <c r="O27" s="832">
        <v>0</v>
      </c>
      <c r="P27" s="849">
        <v>11</v>
      </c>
      <c r="Q27" s="849">
        <v>0</v>
      </c>
      <c r="R27" s="837"/>
      <c r="S27" s="850">
        <v>0</v>
      </c>
    </row>
    <row r="28" spans="1:19" ht="14.45" customHeight="1" x14ac:dyDescent="0.2">
      <c r="A28" s="831" t="s">
        <v>577</v>
      </c>
      <c r="B28" s="832" t="s">
        <v>3181</v>
      </c>
      <c r="C28" s="832" t="s">
        <v>599</v>
      </c>
      <c r="D28" s="832" t="s">
        <v>3166</v>
      </c>
      <c r="E28" s="832" t="s">
        <v>3178</v>
      </c>
      <c r="F28" s="832" t="s">
        <v>3217</v>
      </c>
      <c r="G28" s="832" t="s">
        <v>3218</v>
      </c>
      <c r="H28" s="849">
        <v>139</v>
      </c>
      <c r="I28" s="849">
        <v>4633.33</v>
      </c>
      <c r="J28" s="832">
        <v>1.1880333333333333</v>
      </c>
      <c r="K28" s="832">
        <v>33.333309352517986</v>
      </c>
      <c r="L28" s="849">
        <v>117</v>
      </c>
      <c r="M28" s="849">
        <v>3900</v>
      </c>
      <c r="N28" s="832">
        <v>1</v>
      </c>
      <c r="O28" s="832">
        <v>33.333333333333336</v>
      </c>
      <c r="P28" s="849">
        <v>99</v>
      </c>
      <c r="Q28" s="849">
        <v>3300.01</v>
      </c>
      <c r="R28" s="837">
        <v>0.84615641025641031</v>
      </c>
      <c r="S28" s="850">
        <v>33.333434343434348</v>
      </c>
    </row>
    <row r="29" spans="1:19" ht="14.45" customHeight="1" x14ac:dyDescent="0.2">
      <c r="A29" s="831" t="s">
        <v>577</v>
      </c>
      <c r="B29" s="832" t="s">
        <v>3181</v>
      </c>
      <c r="C29" s="832" t="s">
        <v>599</v>
      </c>
      <c r="D29" s="832" t="s">
        <v>3166</v>
      </c>
      <c r="E29" s="832" t="s">
        <v>3178</v>
      </c>
      <c r="F29" s="832" t="s">
        <v>3219</v>
      </c>
      <c r="G29" s="832" t="s">
        <v>3220</v>
      </c>
      <c r="H29" s="849">
        <v>37</v>
      </c>
      <c r="I29" s="849">
        <v>9287</v>
      </c>
      <c r="J29" s="832">
        <v>0.35435744810744813</v>
      </c>
      <c r="K29" s="832">
        <v>251</v>
      </c>
      <c r="L29" s="849">
        <v>104</v>
      </c>
      <c r="M29" s="849">
        <v>26208</v>
      </c>
      <c r="N29" s="832">
        <v>1</v>
      </c>
      <c r="O29" s="832">
        <v>252</v>
      </c>
      <c r="P29" s="849">
        <v>78</v>
      </c>
      <c r="Q29" s="849">
        <v>19812</v>
      </c>
      <c r="R29" s="837">
        <v>0.75595238095238093</v>
      </c>
      <c r="S29" s="850">
        <v>254</v>
      </c>
    </row>
    <row r="30" spans="1:19" ht="14.45" customHeight="1" x14ac:dyDescent="0.2">
      <c r="A30" s="831" t="s">
        <v>577</v>
      </c>
      <c r="B30" s="832" t="s">
        <v>3181</v>
      </c>
      <c r="C30" s="832" t="s">
        <v>599</v>
      </c>
      <c r="D30" s="832" t="s">
        <v>3166</v>
      </c>
      <c r="E30" s="832" t="s">
        <v>3178</v>
      </c>
      <c r="F30" s="832" t="s">
        <v>3221</v>
      </c>
      <c r="G30" s="832" t="s">
        <v>3222</v>
      </c>
      <c r="H30" s="849">
        <v>18</v>
      </c>
      <c r="I30" s="849">
        <v>2088</v>
      </c>
      <c r="J30" s="832">
        <v>0.66666666666666663</v>
      </c>
      <c r="K30" s="832">
        <v>116</v>
      </c>
      <c r="L30" s="849">
        <v>27</v>
      </c>
      <c r="M30" s="849">
        <v>3132</v>
      </c>
      <c r="N30" s="832">
        <v>1</v>
      </c>
      <c r="O30" s="832">
        <v>116</v>
      </c>
      <c r="P30" s="849">
        <v>16</v>
      </c>
      <c r="Q30" s="849">
        <v>1856</v>
      </c>
      <c r="R30" s="837">
        <v>0.59259259259259256</v>
      </c>
      <c r="S30" s="850">
        <v>116</v>
      </c>
    </row>
    <row r="31" spans="1:19" ht="14.45" customHeight="1" x14ac:dyDescent="0.2">
      <c r="A31" s="831" t="s">
        <v>577</v>
      </c>
      <c r="B31" s="832" t="s">
        <v>3181</v>
      </c>
      <c r="C31" s="832" t="s">
        <v>599</v>
      </c>
      <c r="D31" s="832" t="s">
        <v>3166</v>
      </c>
      <c r="E31" s="832" t="s">
        <v>3178</v>
      </c>
      <c r="F31" s="832" t="s">
        <v>3223</v>
      </c>
      <c r="G31" s="832" t="s">
        <v>3224</v>
      </c>
      <c r="H31" s="849">
        <v>5</v>
      </c>
      <c r="I31" s="849">
        <v>185</v>
      </c>
      <c r="J31" s="832"/>
      <c r="K31" s="832">
        <v>37</v>
      </c>
      <c r="L31" s="849"/>
      <c r="M31" s="849"/>
      <c r="N31" s="832"/>
      <c r="O31" s="832"/>
      <c r="P31" s="849"/>
      <c r="Q31" s="849"/>
      <c r="R31" s="837"/>
      <c r="S31" s="850"/>
    </row>
    <row r="32" spans="1:19" ht="14.45" customHeight="1" x14ac:dyDescent="0.2">
      <c r="A32" s="831" t="s">
        <v>577</v>
      </c>
      <c r="B32" s="832" t="s">
        <v>3181</v>
      </c>
      <c r="C32" s="832" t="s">
        <v>599</v>
      </c>
      <c r="D32" s="832" t="s">
        <v>3166</v>
      </c>
      <c r="E32" s="832" t="s">
        <v>3178</v>
      </c>
      <c r="F32" s="832" t="s">
        <v>3225</v>
      </c>
      <c r="G32" s="832" t="s">
        <v>3226</v>
      </c>
      <c r="H32" s="849">
        <v>130</v>
      </c>
      <c r="I32" s="849">
        <v>11180</v>
      </c>
      <c r="J32" s="832">
        <v>1.1504424778761062</v>
      </c>
      <c r="K32" s="832">
        <v>86</v>
      </c>
      <c r="L32" s="849">
        <v>113</v>
      </c>
      <c r="M32" s="849">
        <v>9718</v>
      </c>
      <c r="N32" s="832">
        <v>1</v>
      </c>
      <c r="O32" s="832">
        <v>86</v>
      </c>
      <c r="P32" s="849">
        <v>98</v>
      </c>
      <c r="Q32" s="849">
        <v>8526</v>
      </c>
      <c r="R32" s="837">
        <v>0.87734101667009667</v>
      </c>
      <c r="S32" s="850">
        <v>87</v>
      </c>
    </row>
    <row r="33" spans="1:19" ht="14.45" customHeight="1" x14ac:dyDescent="0.2">
      <c r="A33" s="831" t="s">
        <v>577</v>
      </c>
      <c r="B33" s="832" t="s">
        <v>3181</v>
      </c>
      <c r="C33" s="832" t="s">
        <v>599</v>
      </c>
      <c r="D33" s="832" t="s">
        <v>3166</v>
      </c>
      <c r="E33" s="832" t="s">
        <v>3178</v>
      </c>
      <c r="F33" s="832" t="s">
        <v>3227</v>
      </c>
      <c r="G33" s="832" t="s">
        <v>3228</v>
      </c>
      <c r="H33" s="849"/>
      <c r="I33" s="849"/>
      <c r="J33" s="832"/>
      <c r="K33" s="832"/>
      <c r="L33" s="849">
        <v>1</v>
      </c>
      <c r="M33" s="849">
        <v>32</v>
      </c>
      <c r="N33" s="832">
        <v>1</v>
      </c>
      <c r="O33" s="832">
        <v>32</v>
      </c>
      <c r="P33" s="849">
        <v>8</v>
      </c>
      <c r="Q33" s="849">
        <v>264</v>
      </c>
      <c r="R33" s="837">
        <v>8.25</v>
      </c>
      <c r="S33" s="850">
        <v>33</v>
      </c>
    </row>
    <row r="34" spans="1:19" ht="14.45" customHeight="1" x14ac:dyDescent="0.2">
      <c r="A34" s="831" t="s">
        <v>577</v>
      </c>
      <c r="B34" s="832" t="s">
        <v>3181</v>
      </c>
      <c r="C34" s="832" t="s">
        <v>599</v>
      </c>
      <c r="D34" s="832" t="s">
        <v>3166</v>
      </c>
      <c r="E34" s="832" t="s">
        <v>3178</v>
      </c>
      <c r="F34" s="832" t="s">
        <v>3229</v>
      </c>
      <c r="G34" s="832" t="s">
        <v>3230</v>
      </c>
      <c r="H34" s="849"/>
      <c r="I34" s="849"/>
      <c r="J34" s="832"/>
      <c r="K34" s="832"/>
      <c r="L34" s="849">
        <v>2</v>
      </c>
      <c r="M34" s="849">
        <v>264</v>
      </c>
      <c r="N34" s="832">
        <v>1</v>
      </c>
      <c r="O34" s="832">
        <v>132</v>
      </c>
      <c r="P34" s="849"/>
      <c r="Q34" s="849"/>
      <c r="R34" s="837"/>
      <c r="S34" s="850"/>
    </row>
    <row r="35" spans="1:19" ht="14.45" customHeight="1" x14ac:dyDescent="0.2">
      <c r="A35" s="831" t="s">
        <v>577</v>
      </c>
      <c r="B35" s="832" t="s">
        <v>3181</v>
      </c>
      <c r="C35" s="832" t="s">
        <v>599</v>
      </c>
      <c r="D35" s="832" t="s">
        <v>3166</v>
      </c>
      <c r="E35" s="832" t="s">
        <v>3178</v>
      </c>
      <c r="F35" s="832" t="s">
        <v>3231</v>
      </c>
      <c r="G35" s="832" t="s">
        <v>3232</v>
      </c>
      <c r="H35" s="849">
        <v>2</v>
      </c>
      <c r="I35" s="849">
        <v>118</v>
      </c>
      <c r="J35" s="832"/>
      <c r="K35" s="832">
        <v>59</v>
      </c>
      <c r="L35" s="849"/>
      <c r="M35" s="849"/>
      <c r="N35" s="832"/>
      <c r="O35" s="832"/>
      <c r="P35" s="849">
        <v>1</v>
      </c>
      <c r="Q35" s="849">
        <v>61</v>
      </c>
      <c r="R35" s="837"/>
      <c r="S35" s="850">
        <v>61</v>
      </c>
    </row>
    <row r="36" spans="1:19" ht="14.45" customHeight="1" x14ac:dyDescent="0.2">
      <c r="A36" s="831" t="s">
        <v>577</v>
      </c>
      <c r="B36" s="832" t="s">
        <v>3181</v>
      </c>
      <c r="C36" s="832" t="s">
        <v>599</v>
      </c>
      <c r="D36" s="832" t="s">
        <v>3166</v>
      </c>
      <c r="E36" s="832" t="s">
        <v>3178</v>
      </c>
      <c r="F36" s="832" t="s">
        <v>3235</v>
      </c>
      <c r="G36" s="832" t="s">
        <v>3236</v>
      </c>
      <c r="H36" s="849">
        <v>1</v>
      </c>
      <c r="I36" s="849">
        <v>183</v>
      </c>
      <c r="J36" s="832">
        <v>0.24399999999999999</v>
      </c>
      <c r="K36" s="832">
        <v>183</v>
      </c>
      <c r="L36" s="849">
        <v>2</v>
      </c>
      <c r="M36" s="849">
        <v>750</v>
      </c>
      <c r="N36" s="832">
        <v>1</v>
      </c>
      <c r="O36" s="832">
        <v>375</v>
      </c>
      <c r="P36" s="849">
        <v>2</v>
      </c>
      <c r="Q36" s="849">
        <v>752</v>
      </c>
      <c r="R36" s="837">
        <v>1.0026666666666666</v>
      </c>
      <c r="S36" s="850">
        <v>376</v>
      </c>
    </row>
    <row r="37" spans="1:19" ht="14.45" customHeight="1" x14ac:dyDescent="0.2">
      <c r="A37" s="831" t="s">
        <v>577</v>
      </c>
      <c r="B37" s="832" t="s">
        <v>3181</v>
      </c>
      <c r="C37" s="832" t="s">
        <v>599</v>
      </c>
      <c r="D37" s="832" t="s">
        <v>3166</v>
      </c>
      <c r="E37" s="832" t="s">
        <v>3178</v>
      </c>
      <c r="F37" s="832" t="s">
        <v>3237</v>
      </c>
      <c r="G37" s="832" t="s">
        <v>3238</v>
      </c>
      <c r="H37" s="849"/>
      <c r="I37" s="849"/>
      <c r="J37" s="832"/>
      <c r="K37" s="832"/>
      <c r="L37" s="849">
        <v>1</v>
      </c>
      <c r="M37" s="849">
        <v>374</v>
      </c>
      <c r="N37" s="832">
        <v>1</v>
      </c>
      <c r="O37" s="832">
        <v>374</v>
      </c>
      <c r="P37" s="849"/>
      <c r="Q37" s="849"/>
      <c r="R37" s="837"/>
      <c r="S37" s="850"/>
    </row>
    <row r="38" spans="1:19" ht="14.45" customHeight="1" x14ac:dyDescent="0.2">
      <c r="A38" s="831" t="s">
        <v>577</v>
      </c>
      <c r="B38" s="832" t="s">
        <v>3181</v>
      </c>
      <c r="C38" s="832" t="s">
        <v>599</v>
      </c>
      <c r="D38" s="832" t="s">
        <v>3166</v>
      </c>
      <c r="E38" s="832" t="s">
        <v>3178</v>
      </c>
      <c r="F38" s="832" t="s">
        <v>3239</v>
      </c>
      <c r="G38" s="832" t="s">
        <v>3240</v>
      </c>
      <c r="H38" s="849">
        <v>31</v>
      </c>
      <c r="I38" s="849">
        <v>0</v>
      </c>
      <c r="J38" s="832"/>
      <c r="K38" s="832">
        <v>0</v>
      </c>
      <c r="L38" s="849">
        <v>22</v>
      </c>
      <c r="M38" s="849">
        <v>0</v>
      </c>
      <c r="N38" s="832"/>
      <c r="O38" s="832">
        <v>0</v>
      </c>
      <c r="P38" s="849">
        <v>23</v>
      </c>
      <c r="Q38" s="849">
        <v>0</v>
      </c>
      <c r="R38" s="837"/>
      <c r="S38" s="850">
        <v>0</v>
      </c>
    </row>
    <row r="39" spans="1:19" ht="14.45" customHeight="1" x14ac:dyDescent="0.2">
      <c r="A39" s="831" t="s">
        <v>577</v>
      </c>
      <c r="B39" s="832" t="s">
        <v>3181</v>
      </c>
      <c r="C39" s="832" t="s">
        <v>599</v>
      </c>
      <c r="D39" s="832" t="s">
        <v>3171</v>
      </c>
      <c r="E39" s="832" t="s">
        <v>3182</v>
      </c>
      <c r="F39" s="832" t="s">
        <v>3183</v>
      </c>
      <c r="G39" s="832" t="s">
        <v>3184</v>
      </c>
      <c r="H39" s="849"/>
      <c r="I39" s="849"/>
      <c r="J39" s="832"/>
      <c r="K39" s="832"/>
      <c r="L39" s="849"/>
      <c r="M39" s="849"/>
      <c r="N39" s="832"/>
      <c r="O39" s="832"/>
      <c r="P39" s="849">
        <v>0.30000000000000004</v>
      </c>
      <c r="Q39" s="849">
        <v>20.91</v>
      </c>
      <c r="R39" s="837"/>
      <c r="S39" s="850">
        <v>69.699999999999989</v>
      </c>
    </row>
    <row r="40" spans="1:19" ht="14.45" customHeight="1" x14ac:dyDescent="0.2">
      <c r="A40" s="831" t="s">
        <v>577</v>
      </c>
      <c r="B40" s="832" t="s">
        <v>3181</v>
      </c>
      <c r="C40" s="832" t="s">
        <v>599</v>
      </c>
      <c r="D40" s="832" t="s">
        <v>3171</v>
      </c>
      <c r="E40" s="832" t="s">
        <v>3178</v>
      </c>
      <c r="F40" s="832" t="s">
        <v>3195</v>
      </c>
      <c r="G40" s="832" t="s">
        <v>3196</v>
      </c>
      <c r="H40" s="849">
        <v>1</v>
      </c>
      <c r="I40" s="849">
        <v>83</v>
      </c>
      <c r="J40" s="832"/>
      <c r="K40" s="832">
        <v>83</v>
      </c>
      <c r="L40" s="849"/>
      <c r="M40" s="849"/>
      <c r="N40" s="832"/>
      <c r="O40" s="832"/>
      <c r="P40" s="849"/>
      <c r="Q40" s="849"/>
      <c r="R40" s="837"/>
      <c r="S40" s="850"/>
    </row>
    <row r="41" spans="1:19" ht="14.45" customHeight="1" x14ac:dyDescent="0.2">
      <c r="A41" s="831" t="s">
        <v>577</v>
      </c>
      <c r="B41" s="832" t="s">
        <v>3181</v>
      </c>
      <c r="C41" s="832" t="s">
        <v>599</v>
      </c>
      <c r="D41" s="832" t="s">
        <v>3171</v>
      </c>
      <c r="E41" s="832" t="s">
        <v>3178</v>
      </c>
      <c r="F41" s="832" t="s">
        <v>3197</v>
      </c>
      <c r="G41" s="832" t="s">
        <v>3198</v>
      </c>
      <c r="H41" s="849"/>
      <c r="I41" s="849"/>
      <c r="J41" s="832"/>
      <c r="K41" s="832"/>
      <c r="L41" s="849">
        <v>3</v>
      </c>
      <c r="M41" s="849">
        <v>111</v>
      </c>
      <c r="N41" s="832">
        <v>1</v>
      </c>
      <c r="O41" s="832">
        <v>37</v>
      </c>
      <c r="P41" s="849">
        <v>1</v>
      </c>
      <c r="Q41" s="849">
        <v>38</v>
      </c>
      <c r="R41" s="837">
        <v>0.34234234234234234</v>
      </c>
      <c r="S41" s="850">
        <v>38</v>
      </c>
    </row>
    <row r="42" spans="1:19" ht="14.45" customHeight="1" x14ac:dyDescent="0.2">
      <c r="A42" s="831" t="s">
        <v>577</v>
      </c>
      <c r="B42" s="832" t="s">
        <v>3181</v>
      </c>
      <c r="C42" s="832" t="s">
        <v>599</v>
      </c>
      <c r="D42" s="832" t="s">
        <v>3171</v>
      </c>
      <c r="E42" s="832" t="s">
        <v>3178</v>
      </c>
      <c r="F42" s="832" t="s">
        <v>3209</v>
      </c>
      <c r="G42" s="832" t="s">
        <v>3210</v>
      </c>
      <c r="H42" s="849">
        <v>9</v>
      </c>
      <c r="I42" s="849">
        <v>1134</v>
      </c>
      <c r="J42" s="832">
        <v>2.9763779527559056</v>
      </c>
      <c r="K42" s="832">
        <v>126</v>
      </c>
      <c r="L42" s="849">
        <v>3</v>
      </c>
      <c r="M42" s="849">
        <v>381</v>
      </c>
      <c r="N42" s="832">
        <v>1</v>
      </c>
      <c r="O42" s="832">
        <v>127</v>
      </c>
      <c r="P42" s="849">
        <v>4</v>
      </c>
      <c r="Q42" s="849">
        <v>504</v>
      </c>
      <c r="R42" s="837">
        <v>1.3228346456692914</v>
      </c>
      <c r="S42" s="850">
        <v>126</v>
      </c>
    </row>
    <row r="43" spans="1:19" ht="14.45" customHeight="1" x14ac:dyDescent="0.2">
      <c r="A43" s="831" t="s">
        <v>577</v>
      </c>
      <c r="B43" s="832" t="s">
        <v>3181</v>
      </c>
      <c r="C43" s="832" t="s">
        <v>599</v>
      </c>
      <c r="D43" s="832" t="s">
        <v>3171</v>
      </c>
      <c r="E43" s="832" t="s">
        <v>3178</v>
      </c>
      <c r="F43" s="832" t="s">
        <v>3217</v>
      </c>
      <c r="G43" s="832" t="s">
        <v>3218</v>
      </c>
      <c r="H43" s="849">
        <v>12</v>
      </c>
      <c r="I43" s="849">
        <v>400</v>
      </c>
      <c r="J43" s="832">
        <v>6.0006000600060005</v>
      </c>
      <c r="K43" s="832">
        <v>33.333333333333336</v>
      </c>
      <c r="L43" s="849">
        <v>2</v>
      </c>
      <c r="M43" s="849">
        <v>66.66</v>
      </c>
      <c r="N43" s="832">
        <v>1</v>
      </c>
      <c r="O43" s="832">
        <v>33.33</v>
      </c>
      <c r="P43" s="849">
        <v>4</v>
      </c>
      <c r="Q43" s="849">
        <v>133.32999999999998</v>
      </c>
      <c r="R43" s="837">
        <v>2.0001500150015001</v>
      </c>
      <c r="S43" s="850">
        <v>33.332499999999996</v>
      </c>
    </row>
    <row r="44" spans="1:19" ht="14.45" customHeight="1" x14ac:dyDescent="0.2">
      <c r="A44" s="831" t="s">
        <v>577</v>
      </c>
      <c r="B44" s="832" t="s">
        <v>3181</v>
      </c>
      <c r="C44" s="832" t="s">
        <v>599</v>
      </c>
      <c r="D44" s="832" t="s">
        <v>3171</v>
      </c>
      <c r="E44" s="832" t="s">
        <v>3178</v>
      </c>
      <c r="F44" s="832" t="s">
        <v>3219</v>
      </c>
      <c r="G44" s="832" t="s">
        <v>3220</v>
      </c>
      <c r="H44" s="849"/>
      <c r="I44" s="849"/>
      <c r="J44" s="832"/>
      <c r="K44" s="832"/>
      <c r="L44" s="849"/>
      <c r="M44" s="849"/>
      <c r="N44" s="832"/>
      <c r="O44" s="832"/>
      <c r="P44" s="849">
        <v>1</v>
      </c>
      <c r="Q44" s="849">
        <v>254</v>
      </c>
      <c r="R44" s="837"/>
      <c r="S44" s="850">
        <v>254</v>
      </c>
    </row>
    <row r="45" spans="1:19" ht="14.45" customHeight="1" x14ac:dyDescent="0.2">
      <c r="A45" s="831" t="s">
        <v>577</v>
      </c>
      <c r="B45" s="832" t="s">
        <v>3181</v>
      </c>
      <c r="C45" s="832" t="s">
        <v>599</v>
      </c>
      <c r="D45" s="832" t="s">
        <v>3171</v>
      </c>
      <c r="E45" s="832" t="s">
        <v>3178</v>
      </c>
      <c r="F45" s="832" t="s">
        <v>3237</v>
      </c>
      <c r="G45" s="832" t="s">
        <v>3238</v>
      </c>
      <c r="H45" s="849">
        <v>3</v>
      </c>
      <c r="I45" s="849">
        <v>1119</v>
      </c>
      <c r="J45" s="832"/>
      <c r="K45" s="832">
        <v>373</v>
      </c>
      <c r="L45" s="849"/>
      <c r="M45" s="849"/>
      <c r="N45" s="832"/>
      <c r="O45" s="832"/>
      <c r="P45" s="849"/>
      <c r="Q45" s="849"/>
      <c r="R45" s="837"/>
      <c r="S45" s="850"/>
    </row>
    <row r="46" spans="1:19" ht="14.45" customHeight="1" x14ac:dyDescent="0.2">
      <c r="A46" s="831" t="s">
        <v>577</v>
      </c>
      <c r="B46" s="832" t="s">
        <v>3181</v>
      </c>
      <c r="C46" s="832" t="s">
        <v>599</v>
      </c>
      <c r="D46" s="832" t="s">
        <v>1666</v>
      </c>
      <c r="E46" s="832" t="s">
        <v>3182</v>
      </c>
      <c r="F46" s="832" t="s">
        <v>3183</v>
      </c>
      <c r="G46" s="832" t="s">
        <v>3184</v>
      </c>
      <c r="H46" s="849">
        <v>0.2</v>
      </c>
      <c r="I46" s="849">
        <v>30.2</v>
      </c>
      <c r="J46" s="832"/>
      <c r="K46" s="832">
        <v>151</v>
      </c>
      <c r="L46" s="849"/>
      <c r="M46" s="849"/>
      <c r="N46" s="832"/>
      <c r="O46" s="832"/>
      <c r="P46" s="849"/>
      <c r="Q46" s="849"/>
      <c r="R46" s="837"/>
      <c r="S46" s="850"/>
    </row>
    <row r="47" spans="1:19" ht="14.45" customHeight="1" x14ac:dyDescent="0.2">
      <c r="A47" s="831" t="s">
        <v>577</v>
      </c>
      <c r="B47" s="832" t="s">
        <v>3181</v>
      </c>
      <c r="C47" s="832" t="s">
        <v>599</v>
      </c>
      <c r="D47" s="832" t="s">
        <v>1666</v>
      </c>
      <c r="E47" s="832" t="s">
        <v>3182</v>
      </c>
      <c r="F47" s="832" t="s">
        <v>3186</v>
      </c>
      <c r="G47" s="832" t="s">
        <v>3187</v>
      </c>
      <c r="H47" s="849">
        <v>0.2</v>
      </c>
      <c r="I47" s="849">
        <v>50.71</v>
      </c>
      <c r="J47" s="832">
        <v>0.15323482307436617</v>
      </c>
      <c r="K47" s="832">
        <v>253.54999999999998</v>
      </c>
      <c r="L47" s="849">
        <v>0.9</v>
      </c>
      <c r="M47" s="849">
        <v>330.93</v>
      </c>
      <c r="N47" s="832">
        <v>1</v>
      </c>
      <c r="O47" s="832">
        <v>367.7</v>
      </c>
      <c r="P47" s="849"/>
      <c r="Q47" s="849"/>
      <c r="R47" s="837"/>
      <c r="S47" s="850"/>
    </row>
    <row r="48" spans="1:19" ht="14.45" customHeight="1" x14ac:dyDescent="0.2">
      <c r="A48" s="831" t="s">
        <v>577</v>
      </c>
      <c r="B48" s="832" t="s">
        <v>3181</v>
      </c>
      <c r="C48" s="832" t="s">
        <v>599</v>
      </c>
      <c r="D48" s="832" t="s">
        <v>1666</v>
      </c>
      <c r="E48" s="832" t="s">
        <v>3182</v>
      </c>
      <c r="F48" s="832" t="s">
        <v>3188</v>
      </c>
      <c r="G48" s="832" t="s">
        <v>654</v>
      </c>
      <c r="H48" s="849"/>
      <c r="I48" s="849"/>
      <c r="J48" s="832"/>
      <c r="K48" s="832"/>
      <c r="L48" s="849">
        <v>0.2</v>
      </c>
      <c r="M48" s="849">
        <v>16.8</v>
      </c>
      <c r="N48" s="832">
        <v>1</v>
      </c>
      <c r="O48" s="832">
        <v>84</v>
      </c>
      <c r="P48" s="849"/>
      <c r="Q48" s="849"/>
      <c r="R48" s="837"/>
      <c r="S48" s="850"/>
    </row>
    <row r="49" spans="1:19" ht="14.45" customHeight="1" x14ac:dyDescent="0.2">
      <c r="A49" s="831" t="s">
        <v>577</v>
      </c>
      <c r="B49" s="832" t="s">
        <v>3181</v>
      </c>
      <c r="C49" s="832" t="s">
        <v>599</v>
      </c>
      <c r="D49" s="832" t="s">
        <v>1666</v>
      </c>
      <c r="E49" s="832" t="s">
        <v>3182</v>
      </c>
      <c r="F49" s="832" t="s">
        <v>3193</v>
      </c>
      <c r="G49" s="832" t="s">
        <v>3194</v>
      </c>
      <c r="H49" s="849">
        <v>0.2</v>
      </c>
      <c r="I49" s="849">
        <v>42.01</v>
      </c>
      <c r="J49" s="832"/>
      <c r="K49" s="832">
        <v>210.04999999999998</v>
      </c>
      <c r="L49" s="849"/>
      <c r="M49" s="849"/>
      <c r="N49" s="832"/>
      <c r="O49" s="832"/>
      <c r="P49" s="849"/>
      <c r="Q49" s="849"/>
      <c r="R49" s="837"/>
      <c r="S49" s="850"/>
    </row>
    <row r="50" spans="1:19" ht="14.45" customHeight="1" x14ac:dyDescent="0.2">
      <c r="A50" s="831" t="s">
        <v>577</v>
      </c>
      <c r="B50" s="832" t="s">
        <v>3181</v>
      </c>
      <c r="C50" s="832" t="s">
        <v>599</v>
      </c>
      <c r="D50" s="832" t="s">
        <v>1666</v>
      </c>
      <c r="E50" s="832" t="s">
        <v>3178</v>
      </c>
      <c r="F50" s="832" t="s">
        <v>3195</v>
      </c>
      <c r="G50" s="832" t="s">
        <v>3196</v>
      </c>
      <c r="H50" s="849">
        <v>10</v>
      </c>
      <c r="I50" s="849">
        <v>830</v>
      </c>
      <c r="J50" s="832">
        <v>10</v>
      </c>
      <c r="K50" s="832">
        <v>83</v>
      </c>
      <c r="L50" s="849">
        <v>1</v>
      </c>
      <c r="M50" s="849">
        <v>83</v>
      </c>
      <c r="N50" s="832">
        <v>1</v>
      </c>
      <c r="O50" s="832">
        <v>83</v>
      </c>
      <c r="P50" s="849">
        <v>6</v>
      </c>
      <c r="Q50" s="849">
        <v>504</v>
      </c>
      <c r="R50" s="837">
        <v>6.072289156626506</v>
      </c>
      <c r="S50" s="850">
        <v>84</v>
      </c>
    </row>
    <row r="51" spans="1:19" ht="14.45" customHeight="1" x14ac:dyDescent="0.2">
      <c r="A51" s="831" t="s">
        <v>577</v>
      </c>
      <c r="B51" s="832" t="s">
        <v>3181</v>
      </c>
      <c r="C51" s="832" t="s">
        <v>599</v>
      </c>
      <c r="D51" s="832" t="s">
        <v>1666</v>
      </c>
      <c r="E51" s="832" t="s">
        <v>3178</v>
      </c>
      <c r="F51" s="832" t="s">
        <v>3197</v>
      </c>
      <c r="G51" s="832" t="s">
        <v>3198</v>
      </c>
      <c r="H51" s="849">
        <v>1</v>
      </c>
      <c r="I51" s="849">
        <v>37</v>
      </c>
      <c r="J51" s="832">
        <v>1</v>
      </c>
      <c r="K51" s="832">
        <v>37</v>
      </c>
      <c r="L51" s="849">
        <v>1</v>
      </c>
      <c r="M51" s="849">
        <v>37</v>
      </c>
      <c r="N51" s="832">
        <v>1</v>
      </c>
      <c r="O51" s="832">
        <v>37</v>
      </c>
      <c r="P51" s="849"/>
      <c r="Q51" s="849"/>
      <c r="R51" s="837"/>
      <c r="S51" s="850"/>
    </row>
    <row r="52" spans="1:19" ht="14.45" customHeight="1" x14ac:dyDescent="0.2">
      <c r="A52" s="831" t="s">
        <v>577</v>
      </c>
      <c r="B52" s="832" t="s">
        <v>3181</v>
      </c>
      <c r="C52" s="832" t="s">
        <v>599</v>
      </c>
      <c r="D52" s="832" t="s">
        <v>1666</v>
      </c>
      <c r="E52" s="832" t="s">
        <v>3178</v>
      </c>
      <c r="F52" s="832" t="s">
        <v>3203</v>
      </c>
      <c r="G52" s="832" t="s">
        <v>3204</v>
      </c>
      <c r="H52" s="849">
        <v>1</v>
      </c>
      <c r="I52" s="849">
        <v>116</v>
      </c>
      <c r="J52" s="832"/>
      <c r="K52" s="832">
        <v>116</v>
      </c>
      <c r="L52" s="849"/>
      <c r="M52" s="849"/>
      <c r="N52" s="832"/>
      <c r="O52" s="832"/>
      <c r="P52" s="849"/>
      <c r="Q52" s="849"/>
      <c r="R52" s="837"/>
      <c r="S52" s="850"/>
    </row>
    <row r="53" spans="1:19" ht="14.45" customHeight="1" x14ac:dyDescent="0.2">
      <c r="A53" s="831" t="s">
        <v>577</v>
      </c>
      <c r="B53" s="832" t="s">
        <v>3181</v>
      </c>
      <c r="C53" s="832" t="s">
        <v>599</v>
      </c>
      <c r="D53" s="832" t="s">
        <v>1666</v>
      </c>
      <c r="E53" s="832" t="s">
        <v>3178</v>
      </c>
      <c r="F53" s="832" t="s">
        <v>3205</v>
      </c>
      <c r="G53" s="832" t="s">
        <v>3206</v>
      </c>
      <c r="H53" s="849"/>
      <c r="I53" s="849"/>
      <c r="J53" s="832"/>
      <c r="K53" s="832"/>
      <c r="L53" s="849">
        <v>1</v>
      </c>
      <c r="M53" s="849">
        <v>130</v>
      </c>
      <c r="N53" s="832">
        <v>1</v>
      </c>
      <c r="O53" s="832">
        <v>130</v>
      </c>
      <c r="P53" s="849"/>
      <c r="Q53" s="849"/>
      <c r="R53" s="837"/>
      <c r="S53" s="850"/>
    </row>
    <row r="54" spans="1:19" ht="14.45" customHeight="1" x14ac:dyDescent="0.2">
      <c r="A54" s="831" t="s">
        <v>577</v>
      </c>
      <c r="B54" s="832" t="s">
        <v>3181</v>
      </c>
      <c r="C54" s="832" t="s">
        <v>599</v>
      </c>
      <c r="D54" s="832" t="s">
        <v>1666</v>
      </c>
      <c r="E54" s="832" t="s">
        <v>3178</v>
      </c>
      <c r="F54" s="832" t="s">
        <v>3209</v>
      </c>
      <c r="G54" s="832" t="s">
        <v>3210</v>
      </c>
      <c r="H54" s="849">
        <v>215</v>
      </c>
      <c r="I54" s="849">
        <v>27090</v>
      </c>
      <c r="J54" s="832">
        <v>0.99212598425196852</v>
      </c>
      <c r="K54" s="832">
        <v>126</v>
      </c>
      <c r="L54" s="849">
        <v>215</v>
      </c>
      <c r="M54" s="849">
        <v>27305</v>
      </c>
      <c r="N54" s="832">
        <v>1</v>
      </c>
      <c r="O54" s="832">
        <v>127</v>
      </c>
      <c r="P54" s="849">
        <v>363</v>
      </c>
      <c r="Q54" s="849">
        <v>45738</v>
      </c>
      <c r="R54" s="837">
        <v>1.6750778245742537</v>
      </c>
      <c r="S54" s="850">
        <v>126</v>
      </c>
    </row>
    <row r="55" spans="1:19" ht="14.45" customHeight="1" x14ac:dyDescent="0.2">
      <c r="A55" s="831" t="s">
        <v>577</v>
      </c>
      <c r="B55" s="832" t="s">
        <v>3181</v>
      </c>
      <c r="C55" s="832" t="s">
        <v>599</v>
      </c>
      <c r="D55" s="832" t="s">
        <v>1666</v>
      </c>
      <c r="E55" s="832" t="s">
        <v>3178</v>
      </c>
      <c r="F55" s="832" t="s">
        <v>3213</v>
      </c>
      <c r="G55" s="832" t="s">
        <v>3214</v>
      </c>
      <c r="H55" s="849">
        <v>2</v>
      </c>
      <c r="I55" s="849">
        <v>3356</v>
      </c>
      <c r="J55" s="832"/>
      <c r="K55" s="832">
        <v>1678</v>
      </c>
      <c r="L55" s="849"/>
      <c r="M55" s="849"/>
      <c r="N55" s="832"/>
      <c r="O55" s="832"/>
      <c r="P55" s="849"/>
      <c r="Q55" s="849"/>
      <c r="R55" s="837"/>
      <c r="S55" s="850"/>
    </row>
    <row r="56" spans="1:19" ht="14.45" customHeight="1" x14ac:dyDescent="0.2">
      <c r="A56" s="831" t="s">
        <v>577</v>
      </c>
      <c r="B56" s="832" t="s">
        <v>3181</v>
      </c>
      <c r="C56" s="832" t="s">
        <v>599</v>
      </c>
      <c r="D56" s="832" t="s">
        <v>1666</v>
      </c>
      <c r="E56" s="832" t="s">
        <v>3178</v>
      </c>
      <c r="F56" s="832" t="s">
        <v>3215</v>
      </c>
      <c r="G56" s="832" t="s">
        <v>3216</v>
      </c>
      <c r="H56" s="849">
        <v>1</v>
      </c>
      <c r="I56" s="849">
        <v>0</v>
      </c>
      <c r="J56" s="832"/>
      <c r="K56" s="832">
        <v>0</v>
      </c>
      <c r="L56" s="849"/>
      <c r="M56" s="849"/>
      <c r="N56" s="832"/>
      <c r="O56" s="832"/>
      <c r="P56" s="849"/>
      <c r="Q56" s="849"/>
      <c r="R56" s="837"/>
      <c r="S56" s="850"/>
    </row>
    <row r="57" spans="1:19" ht="14.45" customHeight="1" x14ac:dyDescent="0.2">
      <c r="A57" s="831" t="s">
        <v>577</v>
      </c>
      <c r="B57" s="832" t="s">
        <v>3181</v>
      </c>
      <c r="C57" s="832" t="s">
        <v>599</v>
      </c>
      <c r="D57" s="832" t="s">
        <v>1666</v>
      </c>
      <c r="E57" s="832" t="s">
        <v>3178</v>
      </c>
      <c r="F57" s="832" t="s">
        <v>3217</v>
      </c>
      <c r="G57" s="832" t="s">
        <v>3218</v>
      </c>
      <c r="H57" s="849">
        <v>372</v>
      </c>
      <c r="I57" s="849">
        <v>12399.99</v>
      </c>
      <c r="J57" s="832">
        <v>0.99731849794061611</v>
      </c>
      <c r="K57" s="832">
        <v>33.333306451612906</v>
      </c>
      <c r="L57" s="849">
        <v>373</v>
      </c>
      <c r="M57" s="849">
        <v>12433.33</v>
      </c>
      <c r="N57" s="832">
        <v>1</v>
      </c>
      <c r="O57" s="832">
        <v>33.333324396782842</v>
      </c>
      <c r="P57" s="849">
        <v>399</v>
      </c>
      <c r="Q57" s="849">
        <v>13300</v>
      </c>
      <c r="R57" s="837">
        <v>1.0697053806180645</v>
      </c>
      <c r="S57" s="850">
        <v>33.333333333333336</v>
      </c>
    </row>
    <row r="58" spans="1:19" ht="14.45" customHeight="1" x14ac:dyDescent="0.2">
      <c r="A58" s="831" t="s">
        <v>577</v>
      </c>
      <c r="B58" s="832" t="s">
        <v>3181</v>
      </c>
      <c r="C58" s="832" t="s">
        <v>599</v>
      </c>
      <c r="D58" s="832" t="s">
        <v>1666</v>
      </c>
      <c r="E58" s="832" t="s">
        <v>3178</v>
      </c>
      <c r="F58" s="832" t="s">
        <v>3219</v>
      </c>
      <c r="G58" s="832" t="s">
        <v>3220</v>
      </c>
      <c r="H58" s="849">
        <v>174</v>
      </c>
      <c r="I58" s="849">
        <v>43674</v>
      </c>
      <c r="J58" s="832">
        <v>0.9522501308215594</v>
      </c>
      <c r="K58" s="832">
        <v>251</v>
      </c>
      <c r="L58" s="849">
        <v>182</v>
      </c>
      <c r="M58" s="849">
        <v>45864</v>
      </c>
      <c r="N58" s="832">
        <v>1</v>
      </c>
      <c r="O58" s="832">
        <v>252</v>
      </c>
      <c r="P58" s="849">
        <v>132</v>
      </c>
      <c r="Q58" s="849">
        <v>33528</v>
      </c>
      <c r="R58" s="837">
        <v>0.7310308738880168</v>
      </c>
      <c r="S58" s="850">
        <v>254</v>
      </c>
    </row>
    <row r="59" spans="1:19" ht="14.45" customHeight="1" x14ac:dyDescent="0.2">
      <c r="A59" s="831" t="s">
        <v>577</v>
      </c>
      <c r="B59" s="832" t="s">
        <v>3181</v>
      </c>
      <c r="C59" s="832" t="s">
        <v>599</v>
      </c>
      <c r="D59" s="832" t="s">
        <v>1666</v>
      </c>
      <c r="E59" s="832" t="s">
        <v>3178</v>
      </c>
      <c r="F59" s="832" t="s">
        <v>3221</v>
      </c>
      <c r="G59" s="832" t="s">
        <v>3222</v>
      </c>
      <c r="H59" s="849">
        <v>2</v>
      </c>
      <c r="I59" s="849">
        <v>232</v>
      </c>
      <c r="J59" s="832">
        <v>2</v>
      </c>
      <c r="K59" s="832">
        <v>116</v>
      </c>
      <c r="L59" s="849">
        <v>1</v>
      </c>
      <c r="M59" s="849">
        <v>116</v>
      </c>
      <c r="N59" s="832">
        <v>1</v>
      </c>
      <c r="O59" s="832">
        <v>116</v>
      </c>
      <c r="P59" s="849">
        <v>1</v>
      </c>
      <c r="Q59" s="849">
        <v>116</v>
      </c>
      <c r="R59" s="837">
        <v>1</v>
      </c>
      <c r="S59" s="850">
        <v>116</v>
      </c>
    </row>
    <row r="60" spans="1:19" ht="14.45" customHeight="1" x14ac:dyDescent="0.2">
      <c r="A60" s="831" t="s">
        <v>577</v>
      </c>
      <c r="B60" s="832" t="s">
        <v>3181</v>
      </c>
      <c r="C60" s="832" t="s">
        <v>599</v>
      </c>
      <c r="D60" s="832" t="s">
        <v>1666</v>
      </c>
      <c r="E60" s="832" t="s">
        <v>3178</v>
      </c>
      <c r="F60" s="832" t="s">
        <v>3225</v>
      </c>
      <c r="G60" s="832" t="s">
        <v>3226</v>
      </c>
      <c r="H60" s="849">
        <v>2</v>
      </c>
      <c r="I60" s="849">
        <v>172</v>
      </c>
      <c r="J60" s="832"/>
      <c r="K60" s="832">
        <v>86</v>
      </c>
      <c r="L60" s="849"/>
      <c r="M60" s="849"/>
      <c r="N60" s="832"/>
      <c r="O60" s="832"/>
      <c r="P60" s="849"/>
      <c r="Q60" s="849"/>
      <c r="R60" s="837"/>
      <c r="S60" s="850"/>
    </row>
    <row r="61" spans="1:19" ht="14.45" customHeight="1" x14ac:dyDescent="0.2">
      <c r="A61" s="831" t="s">
        <v>577</v>
      </c>
      <c r="B61" s="832" t="s">
        <v>3181</v>
      </c>
      <c r="C61" s="832" t="s">
        <v>599</v>
      </c>
      <c r="D61" s="832" t="s">
        <v>1666</v>
      </c>
      <c r="E61" s="832" t="s">
        <v>3178</v>
      </c>
      <c r="F61" s="832" t="s">
        <v>3227</v>
      </c>
      <c r="G61" s="832" t="s">
        <v>3228</v>
      </c>
      <c r="H61" s="849"/>
      <c r="I61" s="849"/>
      <c r="J61" s="832"/>
      <c r="K61" s="832"/>
      <c r="L61" s="849">
        <v>1</v>
      </c>
      <c r="M61" s="849">
        <v>32</v>
      </c>
      <c r="N61" s="832">
        <v>1</v>
      </c>
      <c r="O61" s="832">
        <v>32</v>
      </c>
      <c r="P61" s="849">
        <v>1</v>
      </c>
      <c r="Q61" s="849">
        <v>33</v>
      </c>
      <c r="R61" s="837">
        <v>1.03125</v>
      </c>
      <c r="S61" s="850">
        <v>33</v>
      </c>
    </row>
    <row r="62" spans="1:19" ht="14.45" customHeight="1" x14ac:dyDescent="0.2">
      <c r="A62" s="831" t="s">
        <v>577</v>
      </c>
      <c r="B62" s="832" t="s">
        <v>3181</v>
      </c>
      <c r="C62" s="832" t="s">
        <v>599</v>
      </c>
      <c r="D62" s="832" t="s">
        <v>1666</v>
      </c>
      <c r="E62" s="832" t="s">
        <v>3178</v>
      </c>
      <c r="F62" s="832" t="s">
        <v>3231</v>
      </c>
      <c r="G62" s="832" t="s">
        <v>3232</v>
      </c>
      <c r="H62" s="849"/>
      <c r="I62" s="849"/>
      <c r="J62" s="832"/>
      <c r="K62" s="832"/>
      <c r="L62" s="849">
        <v>1</v>
      </c>
      <c r="M62" s="849">
        <v>59</v>
      </c>
      <c r="N62" s="832">
        <v>1</v>
      </c>
      <c r="O62" s="832">
        <v>59</v>
      </c>
      <c r="P62" s="849"/>
      <c r="Q62" s="849"/>
      <c r="R62" s="837"/>
      <c r="S62" s="850"/>
    </row>
    <row r="63" spans="1:19" ht="14.45" customHeight="1" x14ac:dyDescent="0.2">
      <c r="A63" s="831" t="s">
        <v>577</v>
      </c>
      <c r="B63" s="832" t="s">
        <v>3181</v>
      </c>
      <c r="C63" s="832" t="s">
        <v>599</v>
      </c>
      <c r="D63" s="832" t="s">
        <v>1666</v>
      </c>
      <c r="E63" s="832" t="s">
        <v>3178</v>
      </c>
      <c r="F63" s="832" t="s">
        <v>3235</v>
      </c>
      <c r="G63" s="832" t="s">
        <v>3236</v>
      </c>
      <c r="H63" s="849">
        <v>4</v>
      </c>
      <c r="I63" s="849">
        <v>732</v>
      </c>
      <c r="J63" s="832">
        <v>1.952</v>
      </c>
      <c r="K63" s="832">
        <v>183</v>
      </c>
      <c r="L63" s="849">
        <v>1</v>
      </c>
      <c r="M63" s="849">
        <v>375</v>
      </c>
      <c r="N63" s="832">
        <v>1</v>
      </c>
      <c r="O63" s="832">
        <v>375</v>
      </c>
      <c r="P63" s="849">
        <v>2</v>
      </c>
      <c r="Q63" s="849">
        <v>752</v>
      </c>
      <c r="R63" s="837">
        <v>2.0053333333333332</v>
      </c>
      <c r="S63" s="850">
        <v>376</v>
      </c>
    </row>
    <row r="64" spans="1:19" ht="14.45" customHeight="1" x14ac:dyDescent="0.2">
      <c r="A64" s="831" t="s">
        <v>577</v>
      </c>
      <c r="B64" s="832" t="s">
        <v>3181</v>
      </c>
      <c r="C64" s="832" t="s">
        <v>599</v>
      </c>
      <c r="D64" s="832" t="s">
        <v>1666</v>
      </c>
      <c r="E64" s="832" t="s">
        <v>3178</v>
      </c>
      <c r="F64" s="832" t="s">
        <v>3239</v>
      </c>
      <c r="G64" s="832" t="s">
        <v>3240</v>
      </c>
      <c r="H64" s="849">
        <v>1</v>
      </c>
      <c r="I64" s="849">
        <v>0</v>
      </c>
      <c r="J64" s="832"/>
      <c r="K64" s="832">
        <v>0</v>
      </c>
      <c r="L64" s="849"/>
      <c r="M64" s="849"/>
      <c r="N64" s="832"/>
      <c r="O64" s="832"/>
      <c r="P64" s="849"/>
      <c r="Q64" s="849"/>
      <c r="R64" s="837"/>
      <c r="S64" s="850"/>
    </row>
    <row r="65" spans="1:19" ht="14.45" customHeight="1" x14ac:dyDescent="0.2">
      <c r="A65" s="831" t="s">
        <v>577</v>
      </c>
      <c r="B65" s="832" t="s">
        <v>3181</v>
      </c>
      <c r="C65" s="832" t="s">
        <v>599</v>
      </c>
      <c r="D65" s="832" t="s">
        <v>1667</v>
      </c>
      <c r="E65" s="832" t="s">
        <v>3182</v>
      </c>
      <c r="F65" s="832" t="s">
        <v>3183</v>
      </c>
      <c r="G65" s="832" t="s">
        <v>3184</v>
      </c>
      <c r="H65" s="849">
        <v>0.1</v>
      </c>
      <c r="I65" s="849">
        <v>15.1</v>
      </c>
      <c r="J65" s="832">
        <v>2.1664275466284075</v>
      </c>
      <c r="K65" s="832">
        <v>151</v>
      </c>
      <c r="L65" s="849">
        <v>0.1</v>
      </c>
      <c r="M65" s="849">
        <v>6.97</v>
      </c>
      <c r="N65" s="832">
        <v>1</v>
      </c>
      <c r="O65" s="832">
        <v>69.699999999999989</v>
      </c>
      <c r="P65" s="849"/>
      <c r="Q65" s="849"/>
      <c r="R65" s="837"/>
      <c r="S65" s="850"/>
    </row>
    <row r="66" spans="1:19" ht="14.45" customHeight="1" x14ac:dyDescent="0.2">
      <c r="A66" s="831" t="s">
        <v>577</v>
      </c>
      <c r="B66" s="832" t="s">
        <v>3181</v>
      </c>
      <c r="C66" s="832" t="s">
        <v>599</v>
      </c>
      <c r="D66" s="832" t="s">
        <v>1667</v>
      </c>
      <c r="E66" s="832" t="s">
        <v>3182</v>
      </c>
      <c r="F66" s="832" t="s">
        <v>3186</v>
      </c>
      <c r="G66" s="832" t="s">
        <v>3187</v>
      </c>
      <c r="H66" s="849">
        <v>1.2</v>
      </c>
      <c r="I66" s="849">
        <v>304.3</v>
      </c>
      <c r="J66" s="832"/>
      <c r="K66" s="832">
        <v>253.58333333333334</v>
      </c>
      <c r="L66" s="849"/>
      <c r="M66" s="849"/>
      <c r="N66" s="832"/>
      <c r="O66" s="832"/>
      <c r="P66" s="849"/>
      <c r="Q66" s="849"/>
      <c r="R66" s="837"/>
      <c r="S66" s="850"/>
    </row>
    <row r="67" spans="1:19" ht="14.45" customHeight="1" x14ac:dyDescent="0.2">
      <c r="A67" s="831" t="s">
        <v>577</v>
      </c>
      <c r="B67" s="832" t="s">
        <v>3181</v>
      </c>
      <c r="C67" s="832" t="s">
        <v>599</v>
      </c>
      <c r="D67" s="832" t="s">
        <v>1667</v>
      </c>
      <c r="E67" s="832" t="s">
        <v>3182</v>
      </c>
      <c r="F67" s="832" t="s">
        <v>3193</v>
      </c>
      <c r="G67" s="832" t="s">
        <v>3194</v>
      </c>
      <c r="H67" s="849">
        <v>0.2</v>
      </c>
      <c r="I67" s="849">
        <v>42</v>
      </c>
      <c r="J67" s="832"/>
      <c r="K67" s="832">
        <v>210</v>
      </c>
      <c r="L67" s="849"/>
      <c r="M67" s="849"/>
      <c r="N67" s="832"/>
      <c r="O67" s="832"/>
      <c r="P67" s="849"/>
      <c r="Q67" s="849"/>
      <c r="R67" s="837"/>
      <c r="S67" s="850"/>
    </row>
    <row r="68" spans="1:19" ht="14.45" customHeight="1" x14ac:dyDescent="0.2">
      <c r="A68" s="831" t="s">
        <v>577</v>
      </c>
      <c r="B68" s="832" t="s">
        <v>3181</v>
      </c>
      <c r="C68" s="832" t="s">
        <v>599</v>
      </c>
      <c r="D68" s="832" t="s">
        <v>1667</v>
      </c>
      <c r="E68" s="832" t="s">
        <v>3178</v>
      </c>
      <c r="F68" s="832" t="s">
        <v>3195</v>
      </c>
      <c r="G68" s="832" t="s">
        <v>3196</v>
      </c>
      <c r="H68" s="849">
        <v>6</v>
      </c>
      <c r="I68" s="849">
        <v>498</v>
      </c>
      <c r="J68" s="832">
        <v>1</v>
      </c>
      <c r="K68" s="832">
        <v>83</v>
      </c>
      <c r="L68" s="849">
        <v>6</v>
      </c>
      <c r="M68" s="849">
        <v>498</v>
      </c>
      <c r="N68" s="832">
        <v>1</v>
      </c>
      <c r="O68" s="832">
        <v>83</v>
      </c>
      <c r="P68" s="849">
        <v>9</v>
      </c>
      <c r="Q68" s="849">
        <v>756</v>
      </c>
      <c r="R68" s="837">
        <v>1.5180722891566265</v>
      </c>
      <c r="S68" s="850">
        <v>84</v>
      </c>
    </row>
    <row r="69" spans="1:19" ht="14.45" customHeight="1" x14ac:dyDescent="0.2">
      <c r="A69" s="831" t="s">
        <v>577</v>
      </c>
      <c r="B69" s="832" t="s">
        <v>3181</v>
      </c>
      <c r="C69" s="832" t="s">
        <v>599</v>
      </c>
      <c r="D69" s="832" t="s">
        <v>1667</v>
      </c>
      <c r="E69" s="832" t="s">
        <v>3178</v>
      </c>
      <c r="F69" s="832" t="s">
        <v>3197</v>
      </c>
      <c r="G69" s="832" t="s">
        <v>3198</v>
      </c>
      <c r="H69" s="849"/>
      <c r="I69" s="849"/>
      <c r="J69" s="832"/>
      <c r="K69" s="832"/>
      <c r="L69" s="849">
        <v>1</v>
      </c>
      <c r="M69" s="849">
        <v>37</v>
      </c>
      <c r="N69" s="832">
        <v>1</v>
      </c>
      <c r="O69" s="832">
        <v>37</v>
      </c>
      <c r="P69" s="849">
        <v>2</v>
      </c>
      <c r="Q69" s="849">
        <v>76</v>
      </c>
      <c r="R69" s="837">
        <v>2.0540540540540539</v>
      </c>
      <c r="S69" s="850">
        <v>38</v>
      </c>
    </row>
    <row r="70" spans="1:19" ht="14.45" customHeight="1" x14ac:dyDescent="0.2">
      <c r="A70" s="831" t="s">
        <v>577</v>
      </c>
      <c r="B70" s="832" t="s">
        <v>3181</v>
      </c>
      <c r="C70" s="832" t="s">
        <v>599</v>
      </c>
      <c r="D70" s="832" t="s">
        <v>1667</v>
      </c>
      <c r="E70" s="832" t="s">
        <v>3178</v>
      </c>
      <c r="F70" s="832" t="s">
        <v>3205</v>
      </c>
      <c r="G70" s="832" t="s">
        <v>3206</v>
      </c>
      <c r="H70" s="849">
        <v>1</v>
      </c>
      <c r="I70" s="849">
        <v>129</v>
      </c>
      <c r="J70" s="832"/>
      <c r="K70" s="832">
        <v>129</v>
      </c>
      <c r="L70" s="849"/>
      <c r="M70" s="849"/>
      <c r="N70" s="832"/>
      <c r="O70" s="832"/>
      <c r="P70" s="849"/>
      <c r="Q70" s="849"/>
      <c r="R70" s="837"/>
      <c r="S70" s="850"/>
    </row>
    <row r="71" spans="1:19" ht="14.45" customHeight="1" x14ac:dyDescent="0.2">
      <c r="A71" s="831" t="s">
        <v>577</v>
      </c>
      <c r="B71" s="832" t="s">
        <v>3181</v>
      </c>
      <c r="C71" s="832" t="s">
        <v>599</v>
      </c>
      <c r="D71" s="832" t="s">
        <v>1667</v>
      </c>
      <c r="E71" s="832" t="s">
        <v>3178</v>
      </c>
      <c r="F71" s="832" t="s">
        <v>3209</v>
      </c>
      <c r="G71" s="832" t="s">
        <v>3210</v>
      </c>
      <c r="H71" s="849">
        <v>228</v>
      </c>
      <c r="I71" s="849">
        <v>28728</v>
      </c>
      <c r="J71" s="832">
        <v>1.4688618468146026</v>
      </c>
      <c r="K71" s="832">
        <v>126</v>
      </c>
      <c r="L71" s="849">
        <v>154</v>
      </c>
      <c r="M71" s="849">
        <v>19558</v>
      </c>
      <c r="N71" s="832">
        <v>1</v>
      </c>
      <c r="O71" s="832">
        <v>127</v>
      </c>
      <c r="P71" s="849">
        <v>145</v>
      </c>
      <c r="Q71" s="849">
        <v>18270</v>
      </c>
      <c r="R71" s="837">
        <v>0.93414459556191842</v>
      </c>
      <c r="S71" s="850">
        <v>126</v>
      </c>
    </row>
    <row r="72" spans="1:19" ht="14.45" customHeight="1" x14ac:dyDescent="0.2">
      <c r="A72" s="831" t="s">
        <v>577</v>
      </c>
      <c r="B72" s="832" t="s">
        <v>3181</v>
      </c>
      <c r="C72" s="832" t="s">
        <v>599</v>
      </c>
      <c r="D72" s="832" t="s">
        <v>1667</v>
      </c>
      <c r="E72" s="832" t="s">
        <v>3178</v>
      </c>
      <c r="F72" s="832" t="s">
        <v>3213</v>
      </c>
      <c r="G72" s="832" t="s">
        <v>3214</v>
      </c>
      <c r="H72" s="849">
        <v>1</v>
      </c>
      <c r="I72" s="849">
        <v>1678</v>
      </c>
      <c r="J72" s="832">
        <v>0.99880952380952381</v>
      </c>
      <c r="K72" s="832">
        <v>1678</v>
      </c>
      <c r="L72" s="849">
        <v>1</v>
      </c>
      <c r="M72" s="849">
        <v>1680</v>
      </c>
      <c r="N72" s="832">
        <v>1</v>
      </c>
      <c r="O72" s="832">
        <v>1680</v>
      </c>
      <c r="P72" s="849"/>
      <c r="Q72" s="849"/>
      <c r="R72" s="837"/>
      <c r="S72" s="850"/>
    </row>
    <row r="73" spans="1:19" ht="14.45" customHeight="1" x14ac:dyDescent="0.2">
      <c r="A73" s="831" t="s">
        <v>577</v>
      </c>
      <c r="B73" s="832" t="s">
        <v>3181</v>
      </c>
      <c r="C73" s="832" t="s">
        <v>599</v>
      </c>
      <c r="D73" s="832" t="s">
        <v>1667</v>
      </c>
      <c r="E73" s="832" t="s">
        <v>3178</v>
      </c>
      <c r="F73" s="832" t="s">
        <v>3215</v>
      </c>
      <c r="G73" s="832" t="s">
        <v>3216</v>
      </c>
      <c r="H73" s="849"/>
      <c r="I73" s="849"/>
      <c r="J73" s="832"/>
      <c r="K73" s="832"/>
      <c r="L73" s="849">
        <v>1</v>
      </c>
      <c r="M73" s="849">
        <v>0</v>
      </c>
      <c r="N73" s="832"/>
      <c r="O73" s="832">
        <v>0</v>
      </c>
      <c r="P73" s="849"/>
      <c r="Q73" s="849"/>
      <c r="R73" s="837"/>
      <c r="S73" s="850"/>
    </row>
    <row r="74" spans="1:19" ht="14.45" customHeight="1" x14ac:dyDescent="0.2">
      <c r="A74" s="831" t="s">
        <v>577</v>
      </c>
      <c r="B74" s="832" t="s">
        <v>3181</v>
      </c>
      <c r="C74" s="832" t="s">
        <v>599</v>
      </c>
      <c r="D74" s="832" t="s">
        <v>1667</v>
      </c>
      <c r="E74" s="832" t="s">
        <v>3178</v>
      </c>
      <c r="F74" s="832" t="s">
        <v>3217</v>
      </c>
      <c r="G74" s="832" t="s">
        <v>3218</v>
      </c>
      <c r="H74" s="849">
        <v>406</v>
      </c>
      <c r="I74" s="849">
        <v>13533.3</v>
      </c>
      <c r="J74" s="832">
        <v>1.0572898885077253</v>
      </c>
      <c r="K74" s="832">
        <v>33.333251231527093</v>
      </c>
      <c r="L74" s="849">
        <v>384</v>
      </c>
      <c r="M74" s="849">
        <v>12799.99</v>
      </c>
      <c r="N74" s="832">
        <v>1</v>
      </c>
      <c r="O74" s="832">
        <v>33.333307291666664</v>
      </c>
      <c r="P74" s="849">
        <v>251</v>
      </c>
      <c r="Q74" s="849">
        <v>8366.67</v>
      </c>
      <c r="R74" s="837">
        <v>0.65364660441140976</v>
      </c>
      <c r="S74" s="850">
        <v>33.333346613545814</v>
      </c>
    </row>
    <row r="75" spans="1:19" ht="14.45" customHeight="1" x14ac:dyDescent="0.2">
      <c r="A75" s="831" t="s">
        <v>577</v>
      </c>
      <c r="B75" s="832" t="s">
        <v>3181</v>
      </c>
      <c r="C75" s="832" t="s">
        <v>599</v>
      </c>
      <c r="D75" s="832" t="s">
        <v>1667</v>
      </c>
      <c r="E75" s="832" t="s">
        <v>3178</v>
      </c>
      <c r="F75" s="832" t="s">
        <v>3219</v>
      </c>
      <c r="G75" s="832" t="s">
        <v>3220</v>
      </c>
      <c r="H75" s="849">
        <v>202</v>
      </c>
      <c r="I75" s="849">
        <v>50702</v>
      </c>
      <c r="J75" s="832">
        <v>0.83139839958021777</v>
      </c>
      <c r="K75" s="832">
        <v>251</v>
      </c>
      <c r="L75" s="849">
        <v>242</v>
      </c>
      <c r="M75" s="849">
        <v>60984</v>
      </c>
      <c r="N75" s="832">
        <v>1</v>
      </c>
      <c r="O75" s="832">
        <v>252</v>
      </c>
      <c r="P75" s="849">
        <v>177</v>
      </c>
      <c r="Q75" s="849">
        <v>44958</v>
      </c>
      <c r="R75" s="837">
        <v>0.73720975993703264</v>
      </c>
      <c r="S75" s="850">
        <v>254</v>
      </c>
    </row>
    <row r="76" spans="1:19" ht="14.45" customHeight="1" x14ac:dyDescent="0.2">
      <c r="A76" s="831" t="s">
        <v>577</v>
      </c>
      <c r="B76" s="832" t="s">
        <v>3181</v>
      </c>
      <c r="C76" s="832" t="s">
        <v>599</v>
      </c>
      <c r="D76" s="832" t="s">
        <v>1667</v>
      </c>
      <c r="E76" s="832" t="s">
        <v>3178</v>
      </c>
      <c r="F76" s="832" t="s">
        <v>3221</v>
      </c>
      <c r="G76" s="832" t="s">
        <v>3222</v>
      </c>
      <c r="H76" s="849">
        <v>2</v>
      </c>
      <c r="I76" s="849">
        <v>232</v>
      </c>
      <c r="J76" s="832">
        <v>2</v>
      </c>
      <c r="K76" s="832">
        <v>116</v>
      </c>
      <c r="L76" s="849">
        <v>1</v>
      </c>
      <c r="M76" s="849">
        <v>116</v>
      </c>
      <c r="N76" s="832">
        <v>1</v>
      </c>
      <c r="O76" s="832">
        <v>116</v>
      </c>
      <c r="P76" s="849">
        <v>2</v>
      </c>
      <c r="Q76" s="849">
        <v>232</v>
      </c>
      <c r="R76" s="837">
        <v>2</v>
      </c>
      <c r="S76" s="850">
        <v>116</v>
      </c>
    </row>
    <row r="77" spans="1:19" ht="14.45" customHeight="1" x14ac:dyDescent="0.2">
      <c r="A77" s="831" t="s">
        <v>577</v>
      </c>
      <c r="B77" s="832" t="s">
        <v>3181</v>
      </c>
      <c r="C77" s="832" t="s">
        <v>599</v>
      </c>
      <c r="D77" s="832" t="s">
        <v>1667</v>
      </c>
      <c r="E77" s="832" t="s">
        <v>3178</v>
      </c>
      <c r="F77" s="832" t="s">
        <v>3225</v>
      </c>
      <c r="G77" s="832" t="s">
        <v>3226</v>
      </c>
      <c r="H77" s="849">
        <v>1</v>
      </c>
      <c r="I77" s="849">
        <v>86</v>
      </c>
      <c r="J77" s="832">
        <v>1</v>
      </c>
      <c r="K77" s="832">
        <v>86</v>
      </c>
      <c r="L77" s="849">
        <v>1</v>
      </c>
      <c r="M77" s="849">
        <v>86</v>
      </c>
      <c r="N77" s="832">
        <v>1</v>
      </c>
      <c r="O77" s="832">
        <v>86</v>
      </c>
      <c r="P77" s="849"/>
      <c r="Q77" s="849"/>
      <c r="R77" s="837"/>
      <c r="S77" s="850"/>
    </row>
    <row r="78" spans="1:19" ht="14.45" customHeight="1" x14ac:dyDescent="0.2">
      <c r="A78" s="831" t="s">
        <v>577</v>
      </c>
      <c r="B78" s="832" t="s">
        <v>3181</v>
      </c>
      <c r="C78" s="832" t="s">
        <v>599</v>
      </c>
      <c r="D78" s="832" t="s">
        <v>1667</v>
      </c>
      <c r="E78" s="832" t="s">
        <v>3178</v>
      </c>
      <c r="F78" s="832" t="s">
        <v>3227</v>
      </c>
      <c r="G78" s="832" t="s">
        <v>3228</v>
      </c>
      <c r="H78" s="849"/>
      <c r="I78" s="849"/>
      <c r="J78" s="832"/>
      <c r="K78" s="832"/>
      <c r="L78" s="849"/>
      <c r="M78" s="849"/>
      <c r="N78" s="832"/>
      <c r="O78" s="832"/>
      <c r="P78" s="849">
        <v>1</v>
      </c>
      <c r="Q78" s="849">
        <v>33</v>
      </c>
      <c r="R78" s="837"/>
      <c r="S78" s="850">
        <v>33</v>
      </c>
    </row>
    <row r="79" spans="1:19" ht="14.45" customHeight="1" x14ac:dyDescent="0.2">
      <c r="A79" s="831" t="s">
        <v>577</v>
      </c>
      <c r="B79" s="832" t="s">
        <v>3181</v>
      </c>
      <c r="C79" s="832" t="s">
        <v>599</v>
      </c>
      <c r="D79" s="832" t="s">
        <v>1667</v>
      </c>
      <c r="E79" s="832" t="s">
        <v>3178</v>
      </c>
      <c r="F79" s="832" t="s">
        <v>3235</v>
      </c>
      <c r="G79" s="832" t="s">
        <v>3236</v>
      </c>
      <c r="H79" s="849">
        <v>2</v>
      </c>
      <c r="I79" s="849">
        <v>366</v>
      </c>
      <c r="J79" s="832"/>
      <c r="K79" s="832">
        <v>183</v>
      </c>
      <c r="L79" s="849"/>
      <c r="M79" s="849"/>
      <c r="N79" s="832"/>
      <c r="O79" s="832"/>
      <c r="P79" s="849">
        <v>1</v>
      </c>
      <c r="Q79" s="849">
        <v>376</v>
      </c>
      <c r="R79" s="837"/>
      <c r="S79" s="850">
        <v>376</v>
      </c>
    </row>
    <row r="80" spans="1:19" ht="14.45" customHeight="1" x14ac:dyDescent="0.2">
      <c r="A80" s="831" t="s">
        <v>577</v>
      </c>
      <c r="B80" s="832" t="s">
        <v>3181</v>
      </c>
      <c r="C80" s="832" t="s">
        <v>599</v>
      </c>
      <c r="D80" s="832" t="s">
        <v>1667</v>
      </c>
      <c r="E80" s="832" t="s">
        <v>3178</v>
      </c>
      <c r="F80" s="832" t="s">
        <v>3237</v>
      </c>
      <c r="G80" s="832" t="s">
        <v>3238</v>
      </c>
      <c r="H80" s="849"/>
      <c r="I80" s="849"/>
      <c r="J80" s="832"/>
      <c r="K80" s="832"/>
      <c r="L80" s="849">
        <v>6</v>
      </c>
      <c r="M80" s="849">
        <v>2244</v>
      </c>
      <c r="N80" s="832">
        <v>1</v>
      </c>
      <c r="O80" s="832">
        <v>374</v>
      </c>
      <c r="P80" s="849"/>
      <c r="Q80" s="849"/>
      <c r="R80" s="837"/>
      <c r="S80" s="850"/>
    </row>
    <row r="81" spans="1:19" ht="14.45" customHeight="1" x14ac:dyDescent="0.2">
      <c r="A81" s="831" t="s">
        <v>577</v>
      </c>
      <c r="B81" s="832" t="s">
        <v>3181</v>
      </c>
      <c r="C81" s="832" t="s">
        <v>599</v>
      </c>
      <c r="D81" s="832" t="s">
        <v>3172</v>
      </c>
      <c r="E81" s="832" t="s">
        <v>3182</v>
      </c>
      <c r="F81" s="832" t="s">
        <v>3183</v>
      </c>
      <c r="G81" s="832" t="s">
        <v>3184</v>
      </c>
      <c r="H81" s="849"/>
      <c r="I81" s="849"/>
      <c r="J81" s="832"/>
      <c r="K81" s="832"/>
      <c r="L81" s="849">
        <v>0.7</v>
      </c>
      <c r="M81" s="849">
        <v>48.79</v>
      </c>
      <c r="N81" s="832">
        <v>1</v>
      </c>
      <c r="O81" s="832">
        <v>69.7</v>
      </c>
      <c r="P81" s="849">
        <v>0.60000000000000009</v>
      </c>
      <c r="Q81" s="849">
        <v>41.82</v>
      </c>
      <c r="R81" s="837">
        <v>0.85714285714285721</v>
      </c>
      <c r="S81" s="850">
        <v>69.699999999999989</v>
      </c>
    </row>
    <row r="82" spans="1:19" ht="14.45" customHeight="1" x14ac:dyDescent="0.2">
      <c r="A82" s="831" t="s">
        <v>577</v>
      </c>
      <c r="B82" s="832" t="s">
        <v>3181</v>
      </c>
      <c r="C82" s="832" t="s">
        <v>599</v>
      </c>
      <c r="D82" s="832" t="s">
        <v>3172</v>
      </c>
      <c r="E82" s="832" t="s">
        <v>3182</v>
      </c>
      <c r="F82" s="832" t="s">
        <v>3186</v>
      </c>
      <c r="G82" s="832" t="s">
        <v>3187</v>
      </c>
      <c r="H82" s="849">
        <v>0.2</v>
      </c>
      <c r="I82" s="849">
        <v>50.71</v>
      </c>
      <c r="J82" s="832">
        <v>3.4869488681684407E-2</v>
      </c>
      <c r="K82" s="832">
        <v>253.54999999999998</v>
      </c>
      <c r="L82" s="849">
        <v>4</v>
      </c>
      <c r="M82" s="849">
        <v>1454.28</v>
      </c>
      <c r="N82" s="832">
        <v>1</v>
      </c>
      <c r="O82" s="832">
        <v>363.57</v>
      </c>
      <c r="P82" s="849">
        <v>6.7</v>
      </c>
      <c r="Q82" s="849">
        <v>1910.02</v>
      </c>
      <c r="R82" s="837">
        <v>1.3133784415655858</v>
      </c>
      <c r="S82" s="850">
        <v>285.07761194029848</v>
      </c>
    </row>
    <row r="83" spans="1:19" ht="14.45" customHeight="1" x14ac:dyDescent="0.2">
      <c r="A83" s="831" t="s">
        <v>577</v>
      </c>
      <c r="B83" s="832" t="s">
        <v>3181</v>
      </c>
      <c r="C83" s="832" t="s">
        <v>599</v>
      </c>
      <c r="D83" s="832" t="s">
        <v>3172</v>
      </c>
      <c r="E83" s="832" t="s">
        <v>3182</v>
      </c>
      <c r="F83" s="832" t="s">
        <v>3188</v>
      </c>
      <c r="G83" s="832" t="s">
        <v>654</v>
      </c>
      <c r="H83" s="849"/>
      <c r="I83" s="849"/>
      <c r="J83" s="832"/>
      <c r="K83" s="832"/>
      <c r="L83" s="849">
        <v>1.5</v>
      </c>
      <c r="M83" s="849">
        <v>124.97</v>
      </c>
      <c r="N83" s="832">
        <v>1</v>
      </c>
      <c r="O83" s="832">
        <v>83.313333333333333</v>
      </c>
      <c r="P83" s="849">
        <v>0.8</v>
      </c>
      <c r="Q83" s="849">
        <v>54.56</v>
      </c>
      <c r="R83" s="837">
        <v>0.43658478034728337</v>
      </c>
      <c r="S83" s="850">
        <v>68.2</v>
      </c>
    </row>
    <row r="84" spans="1:19" ht="14.45" customHeight="1" x14ac:dyDescent="0.2">
      <c r="A84" s="831" t="s">
        <v>577</v>
      </c>
      <c r="B84" s="832" t="s">
        <v>3181</v>
      </c>
      <c r="C84" s="832" t="s">
        <v>599</v>
      </c>
      <c r="D84" s="832" t="s">
        <v>3172</v>
      </c>
      <c r="E84" s="832" t="s">
        <v>3182</v>
      </c>
      <c r="F84" s="832" t="s">
        <v>3193</v>
      </c>
      <c r="G84" s="832" t="s">
        <v>3194</v>
      </c>
      <c r="H84" s="849">
        <v>0.2</v>
      </c>
      <c r="I84" s="849">
        <v>42.01</v>
      </c>
      <c r="J84" s="832">
        <v>2.0004761904761903</v>
      </c>
      <c r="K84" s="832">
        <v>210.04999999999998</v>
      </c>
      <c r="L84" s="849">
        <v>0.1</v>
      </c>
      <c r="M84" s="849">
        <v>21</v>
      </c>
      <c r="N84" s="832">
        <v>1</v>
      </c>
      <c r="O84" s="832">
        <v>210</v>
      </c>
      <c r="P84" s="849"/>
      <c r="Q84" s="849"/>
      <c r="R84" s="837"/>
      <c r="S84" s="850"/>
    </row>
    <row r="85" spans="1:19" ht="14.45" customHeight="1" x14ac:dyDescent="0.2">
      <c r="A85" s="831" t="s">
        <v>577</v>
      </c>
      <c r="B85" s="832" t="s">
        <v>3181</v>
      </c>
      <c r="C85" s="832" t="s">
        <v>599</v>
      </c>
      <c r="D85" s="832" t="s">
        <v>3172</v>
      </c>
      <c r="E85" s="832" t="s">
        <v>3178</v>
      </c>
      <c r="F85" s="832" t="s">
        <v>3195</v>
      </c>
      <c r="G85" s="832" t="s">
        <v>3196</v>
      </c>
      <c r="H85" s="849">
        <v>1</v>
      </c>
      <c r="I85" s="849">
        <v>83</v>
      </c>
      <c r="J85" s="832"/>
      <c r="K85" s="832">
        <v>83</v>
      </c>
      <c r="L85" s="849"/>
      <c r="M85" s="849"/>
      <c r="N85" s="832"/>
      <c r="O85" s="832"/>
      <c r="P85" s="849"/>
      <c r="Q85" s="849"/>
      <c r="R85" s="837"/>
      <c r="S85" s="850"/>
    </row>
    <row r="86" spans="1:19" ht="14.45" customHeight="1" x14ac:dyDescent="0.2">
      <c r="A86" s="831" t="s">
        <v>577</v>
      </c>
      <c r="B86" s="832" t="s">
        <v>3181</v>
      </c>
      <c r="C86" s="832" t="s">
        <v>599</v>
      </c>
      <c r="D86" s="832" t="s">
        <v>3172</v>
      </c>
      <c r="E86" s="832" t="s">
        <v>3178</v>
      </c>
      <c r="F86" s="832" t="s">
        <v>3203</v>
      </c>
      <c r="G86" s="832" t="s">
        <v>3204</v>
      </c>
      <c r="H86" s="849">
        <v>2</v>
      </c>
      <c r="I86" s="849">
        <v>232</v>
      </c>
      <c r="J86" s="832"/>
      <c r="K86" s="832">
        <v>116</v>
      </c>
      <c r="L86" s="849"/>
      <c r="M86" s="849"/>
      <c r="N86" s="832"/>
      <c r="O86" s="832"/>
      <c r="P86" s="849">
        <v>1</v>
      </c>
      <c r="Q86" s="849">
        <v>118</v>
      </c>
      <c r="R86" s="837"/>
      <c r="S86" s="850">
        <v>118</v>
      </c>
    </row>
    <row r="87" spans="1:19" ht="14.45" customHeight="1" x14ac:dyDescent="0.2">
      <c r="A87" s="831" t="s">
        <v>577</v>
      </c>
      <c r="B87" s="832" t="s">
        <v>3181</v>
      </c>
      <c r="C87" s="832" t="s">
        <v>599</v>
      </c>
      <c r="D87" s="832" t="s">
        <v>3172</v>
      </c>
      <c r="E87" s="832" t="s">
        <v>3178</v>
      </c>
      <c r="F87" s="832" t="s">
        <v>3205</v>
      </c>
      <c r="G87" s="832" t="s">
        <v>3206</v>
      </c>
      <c r="H87" s="849">
        <v>1</v>
      </c>
      <c r="I87" s="849">
        <v>129</v>
      </c>
      <c r="J87" s="832">
        <v>0.16538461538461538</v>
      </c>
      <c r="K87" s="832">
        <v>129</v>
      </c>
      <c r="L87" s="849">
        <v>6</v>
      </c>
      <c r="M87" s="849">
        <v>780</v>
      </c>
      <c r="N87" s="832">
        <v>1</v>
      </c>
      <c r="O87" s="832">
        <v>130</v>
      </c>
      <c r="P87" s="849">
        <v>7</v>
      </c>
      <c r="Q87" s="849">
        <v>917</v>
      </c>
      <c r="R87" s="837">
        <v>1.1756410256410257</v>
      </c>
      <c r="S87" s="850">
        <v>131</v>
      </c>
    </row>
    <row r="88" spans="1:19" ht="14.45" customHeight="1" x14ac:dyDescent="0.2">
      <c r="A88" s="831" t="s">
        <v>577</v>
      </c>
      <c r="B88" s="832" t="s">
        <v>3181</v>
      </c>
      <c r="C88" s="832" t="s">
        <v>599</v>
      </c>
      <c r="D88" s="832" t="s">
        <v>3172</v>
      </c>
      <c r="E88" s="832" t="s">
        <v>3178</v>
      </c>
      <c r="F88" s="832" t="s">
        <v>3207</v>
      </c>
      <c r="G88" s="832" t="s">
        <v>3208</v>
      </c>
      <c r="H88" s="849">
        <v>1</v>
      </c>
      <c r="I88" s="849">
        <v>97</v>
      </c>
      <c r="J88" s="832"/>
      <c r="K88" s="832">
        <v>97</v>
      </c>
      <c r="L88" s="849"/>
      <c r="M88" s="849"/>
      <c r="N88" s="832"/>
      <c r="O88" s="832"/>
      <c r="P88" s="849"/>
      <c r="Q88" s="849"/>
      <c r="R88" s="837"/>
      <c r="S88" s="850"/>
    </row>
    <row r="89" spans="1:19" ht="14.45" customHeight="1" x14ac:dyDescent="0.2">
      <c r="A89" s="831" t="s">
        <v>577</v>
      </c>
      <c r="B89" s="832" t="s">
        <v>3181</v>
      </c>
      <c r="C89" s="832" t="s">
        <v>599</v>
      </c>
      <c r="D89" s="832" t="s">
        <v>3172</v>
      </c>
      <c r="E89" s="832" t="s">
        <v>3178</v>
      </c>
      <c r="F89" s="832" t="s">
        <v>3209</v>
      </c>
      <c r="G89" s="832" t="s">
        <v>3210</v>
      </c>
      <c r="H89" s="849"/>
      <c r="I89" s="849"/>
      <c r="J89" s="832"/>
      <c r="K89" s="832"/>
      <c r="L89" s="849">
        <v>1</v>
      </c>
      <c r="M89" s="849">
        <v>127</v>
      </c>
      <c r="N89" s="832">
        <v>1</v>
      </c>
      <c r="O89" s="832">
        <v>127</v>
      </c>
      <c r="P89" s="849">
        <v>1</v>
      </c>
      <c r="Q89" s="849">
        <v>126</v>
      </c>
      <c r="R89" s="837">
        <v>0.99212598425196852</v>
      </c>
      <c r="S89" s="850">
        <v>126</v>
      </c>
    </row>
    <row r="90" spans="1:19" ht="14.45" customHeight="1" x14ac:dyDescent="0.2">
      <c r="A90" s="831" t="s">
        <v>577</v>
      </c>
      <c r="B90" s="832" t="s">
        <v>3181</v>
      </c>
      <c r="C90" s="832" t="s">
        <v>599</v>
      </c>
      <c r="D90" s="832" t="s">
        <v>3172</v>
      </c>
      <c r="E90" s="832" t="s">
        <v>3178</v>
      </c>
      <c r="F90" s="832" t="s">
        <v>3217</v>
      </c>
      <c r="G90" s="832" t="s">
        <v>3218</v>
      </c>
      <c r="H90" s="849">
        <v>111</v>
      </c>
      <c r="I90" s="849">
        <v>3699.99</v>
      </c>
      <c r="J90" s="832">
        <v>0.6379304102248452</v>
      </c>
      <c r="K90" s="832">
        <v>33.333243243243238</v>
      </c>
      <c r="L90" s="849">
        <v>174</v>
      </c>
      <c r="M90" s="849">
        <v>5799.99</v>
      </c>
      <c r="N90" s="832">
        <v>1</v>
      </c>
      <c r="O90" s="832">
        <v>33.333275862068966</v>
      </c>
      <c r="P90" s="849">
        <v>125</v>
      </c>
      <c r="Q90" s="849">
        <v>4166.67</v>
      </c>
      <c r="R90" s="837">
        <v>0.71839261791830678</v>
      </c>
      <c r="S90" s="850">
        <v>33.333359999999999</v>
      </c>
    </row>
    <row r="91" spans="1:19" ht="14.45" customHeight="1" x14ac:dyDescent="0.2">
      <c r="A91" s="831" t="s">
        <v>577</v>
      </c>
      <c r="B91" s="832" t="s">
        <v>3181</v>
      </c>
      <c r="C91" s="832" t="s">
        <v>599</v>
      </c>
      <c r="D91" s="832" t="s">
        <v>3172</v>
      </c>
      <c r="E91" s="832" t="s">
        <v>3178</v>
      </c>
      <c r="F91" s="832" t="s">
        <v>3219</v>
      </c>
      <c r="G91" s="832" t="s">
        <v>3220</v>
      </c>
      <c r="H91" s="849">
        <v>15</v>
      </c>
      <c r="I91" s="849">
        <v>3765</v>
      </c>
      <c r="J91" s="832">
        <v>0.99603174603174605</v>
      </c>
      <c r="K91" s="832">
        <v>251</v>
      </c>
      <c r="L91" s="849">
        <v>15</v>
      </c>
      <c r="M91" s="849">
        <v>3780</v>
      </c>
      <c r="N91" s="832">
        <v>1</v>
      </c>
      <c r="O91" s="832">
        <v>252</v>
      </c>
      <c r="P91" s="849">
        <v>25</v>
      </c>
      <c r="Q91" s="849">
        <v>6350</v>
      </c>
      <c r="R91" s="837">
        <v>1.67989417989418</v>
      </c>
      <c r="S91" s="850">
        <v>254</v>
      </c>
    </row>
    <row r="92" spans="1:19" ht="14.45" customHeight="1" x14ac:dyDescent="0.2">
      <c r="A92" s="831" t="s">
        <v>577</v>
      </c>
      <c r="B92" s="832" t="s">
        <v>3181</v>
      </c>
      <c r="C92" s="832" t="s">
        <v>599</v>
      </c>
      <c r="D92" s="832" t="s">
        <v>3172</v>
      </c>
      <c r="E92" s="832" t="s">
        <v>3178</v>
      </c>
      <c r="F92" s="832" t="s">
        <v>3227</v>
      </c>
      <c r="G92" s="832" t="s">
        <v>3228</v>
      </c>
      <c r="H92" s="849"/>
      <c r="I92" s="849"/>
      <c r="J92" s="832"/>
      <c r="K92" s="832"/>
      <c r="L92" s="849">
        <v>1</v>
      </c>
      <c r="M92" s="849">
        <v>32</v>
      </c>
      <c r="N92" s="832">
        <v>1</v>
      </c>
      <c r="O92" s="832">
        <v>32</v>
      </c>
      <c r="P92" s="849">
        <v>1</v>
      </c>
      <c r="Q92" s="849">
        <v>33</v>
      </c>
      <c r="R92" s="837">
        <v>1.03125</v>
      </c>
      <c r="S92" s="850">
        <v>33</v>
      </c>
    </row>
    <row r="93" spans="1:19" ht="14.45" customHeight="1" x14ac:dyDescent="0.2">
      <c r="A93" s="831" t="s">
        <v>577</v>
      </c>
      <c r="B93" s="832" t="s">
        <v>3181</v>
      </c>
      <c r="C93" s="832" t="s">
        <v>599</v>
      </c>
      <c r="D93" s="832" t="s">
        <v>3172</v>
      </c>
      <c r="E93" s="832" t="s">
        <v>3178</v>
      </c>
      <c r="F93" s="832" t="s">
        <v>3237</v>
      </c>
      <c r="G93" s="832" t="s">
        <v>3238</v>
      </c>
      <c r="H93" s="849">
        <v>112</v>
      </c>
      <c r="I93" s="849">
        <v>41776</v>
      </c>
      <c r="J93" s="832">
        <v>0.62753109415369823</v>
      </c>
      <c r="K93" s="832">
        <v>373</v>
      </c>
      <c r="L93" s="849">
        <v>178</v>
      </c>
      <c r="M93" s="849">
        <v>66572</v>
      </c>
      <c r="N93" s="832">
        <v>1</v>
      </c>
      <c r="O93" s="832">
        <v>374</v>
      </c>
      <c r="P93" s="849">
        <v>132</v>
      </c>
      <c r="Q93" s="849">
        <v>49632</v>
      </c>
      <c r="R93" s="837">
        <v>0.74553866490416387</v>
      </c>
      <c r="S93" s="850">
        <v>376</v>
      </c>
    </row>
    <row r="94" spans="1:19" ht="14.45" customHeight="1" x14ac:dyDescent="0.2">
      <c r="A94" s="831" t="s">
        <v>577</v>
      </c>
      <c r="B94" s="832" t="s">
        <v>3181</v>
      </c>
      <c r="C94" s="832" t="s">
        <v>599</v>
      </c>
      <c r="D94" s="832" t="s">
        <v>1668</v>
      </c>
      <c r="E94" s="832" t="s">
        <v>3182</v>
      </c>
      <c r="F94" s="832" t="s">
        <v>3189</v>
      </c>
      <c r="G94" s="832" t="s">
        <v>3190</v>
      </c>
      <c r="H94" s="849"/>
      <c r="I94" s="849"/>
      <c r="J94" s="832"/>
      <c r="K94" s="832"/>
      <c r="L94" s="849">
        <v>0.2</v>
      </c>
      <c r="M94" s="849">
        <v>7.8</v>
      </c>
      <c r="N94" s="832">
        <v>1</v>
      </c>
      <c r="O94" s="832">
        <v>39</v>
      </c>
      <c r="P94" s="849"/>
      <c r="Q94" s="849"/>
      <c r="R94" s="837"/>
      <c r="S94" s="850"/>
    </row>
    <row r="95" spans="1:19" ht="14.45" customHeight="1" x14ac:dyDescent="0.2">
      <c r="A95" s="831" t="s">
        <v>577</v>
      </c>
      <c r="B95" s="832" t="s">
        <v>3181</v>
      </c>
      <c r="C95" s="832" t="s">
        <v>599</v>
      </c>
      <c r="D95" s="832" t="s">
        <v>1668</v>
      </c>
      <c r="E95" s="832" t="s">
        <v>3178</v>
      </c>
      <c r="F95" s="832" t="s">
        <v>3195</v>
      </c>
      <c r="G95" s="832" t="s">
        <v>3196</v>
      </c>
      <c r="H95" s="849">
        <v>2</v>
      </c>
      <c r="I95" s="849">
        <v>166</v>
      </c>
      <c r="J95" s="832">
        <v>0.25</v>
      </c>
      <c r="K95" s="832">
        <v>83</v>
      </c>
      <c r="L95" s="849">
        <v>8</v>
      </c>
      <c r="M95" s="849">
        <v>664</v>
      </c>
      <c r="N95" s="832">
        <v>1</v>
      </c>
      <c r="O95" s="832">
        <v>83</v>
      </c>
      <c r="P95" s="849">
        <v>9</v>
      </c>
      <c r="Q95" s="849">
        <v>756</v>
      </c>
      <c r="R95" s="837">
        <v>1.1385542168674698</v>
      </c>
      <c r="S95" s="850">
        <v>84</v>
      </c>
    </row>
    <row r="96" spans="1:19" ht="14.45" customHeight="1" x14ac:dyDescent="0.2">
      <c r="A96" s="831" t="s">
        <v>577</v>
      </c>
      <c r="B96" s="832" t="s">
        <v>3181</v>
      </c>
      <c r="C96" s="832" t="s">
        <v>599</v>
      </c>
      <c r="D96" s="832" t="s">
        <v>1668</v>
      </c>
      <c r="E96" s="832" t="s">
        <v>3178</v>
      </c>
      <c r="F96" s="832" t="s">
        <v>3197</v>
      </c>
      <c r="G96" s="832" t="s">
        <v>3198</v>
      </c>
      <c r="H96" s="849">
        <v>2</v>
      </c>
      <c r="I96" s="849">
        <v>74</v>
      </c>
      <c r="J96" s="832">
        <v>2.0618556701030927E-2</v>
      </c>
      <c r="K96" s="832">
        <v>37</v>
      </c>
      <c r="L96" s="849">
        <v>97</v>
      </c>
      <c r="M96" s="849">
        <v>3589</v>
      </c>
      <c r="N96" s="832">
        <v>1</v>
      </c>
      <c r="O96" s="832">
        <v>37</v>
      </c>
      <c r="P96" s="849">
        <v>197</v>
      </c>
      <c r="Q96" s="849">
        <v>7486</v>
      </c>
      <c r="R96" s="837">
        <v>2.0858177765394261</v>
      </c>
      <c r="S96" s="850">
        <v>38</v>
      </c>
    </row>
    <row r="97" spans="1:19" ht="14.45" customHeight="1" x14ac:dyDescent="0.2">
      <c r="A97" s="831" t="s">
        <v>577</v>
      </c>
      <c r="B97" s="832" t="s">
        <v>3181</v>
      </c>
      <c r="C97" s="832" t="s">
        <v>599</v>
      </c>
      <c r="D97" s="832" t="s">
        <v>1668</v>
      </c>
      <c r="E97" s="832" t="s">
        <v>3178</v>
      </c>
      <c r="F97" s="832" t="s">
        <v>3209</v>
      </c>
      <c r="G97" s="832" t="s">
        <v>3210</v>
      </c>
      <c r="H97" s="849">
        <v>70</v>
      </c>
      <c r="I97" s="849">
        <v>8820</v>
      </c>
      <c r="J97" s="832">
        <v>0.17318907455770025</v>
      </c>
      <c r="K97" s="832">
        <v>126</v>
      </c>
      <c r="L97" s="849">
        <v>401</v>
      </c>
      <c r="M97" s="849">
        <v>50927</v>
      </c>
      <c r="N97" s="832">
        <v>1</v>
      </c>
      <c r="O97" s="832">
        <v>127</v>
      </c>
      <c r="P97" s="849">
        <v>272</v>
      </c>
      <c r="Q97" s="849">
        <v>34272</v>
      </c>
      <c r="R97" s="837">
        <v>0.67296326113849236</v>
      </c>
      <c r="S97" s="850">
        <v>126</v>
      </c>
    </row>
    <row r="98" spans="1:19" ht="14.45" customHeight="1" x14ac:dyDescent="0.2">
      <c r="A98" s="831" t="s">
        <v>577</v>
      </c>
      <c r="B98" s="832" t="s">
        <v>3181</v>
      </c>
      <c r="C98" s="832" t="s">
        <v>599</v>
      </c>
      <c r="D98" s="832" t="s">
        <v>1668</v>
      </c>
      <c r="E98" s="832" t="s">
        <v>3178</v>
      </c>
      <c r="F98" s="832" t="s">
        <v>3217</v>
      </c>
      <c r="G98" s="832" t="s">
        <v>3218</v>
      </c>
      <c r="H98" s="849">
        <v>67</v>
      </c>
      <c r="I98" s="849">
        <v>2233.3200000000002</v>
      </c>
      <c r="J98" s="832">
        <v>0.1735740482968787</v>
      </c>
      <c r="K98" s="832">
        <v>33.333134328358213</v>
      </c>
      <c r="L98" s="849">
        <v>386</v>
      </c>
      <c r="M98" s="849">
        <v>12866.67</v>
      </c>
      <c r="N98" s="832">
        <v>1</v>
      </c>
      <c r="O98" s="832">
        <v>33.333341968911917</v>
      </c>
      <c r="P98" s="849">
        <v>216</v>
      </c>
      <c r="Q98" s="849">
        <v>7200</v>
      </c>
      <c r="R98" s="837">
        <v>0.55958534725768205</v>
      </c>
      <c r="S98" s="850">
        <v>33.333333333333336</v>
      </c>
    </row>
    <row r="99" spans="1:19" ht="14.45" customHeight="1" x14ac:dyDescent="0.2">
      <c r="A99" s="831" t="s">
        <v>577</v>
      </c>
      <c r="B99" s="832" t="s">
        <v>3181</v>
      </c>
      <c r="C99" s="832" t="s">
        <v>599</v>
      </c>
      <c r="D99" s="832" t="s">
        <v>1668</v>
      </c>
      <c r="E99" s="832" t="s">
        <v>3178</v>
      </c>
      <c r="F99" s="832" t="s">
        <v>3219</v>
      </c>
      <c r="G99" s="832" t="s">
        <v>3220</v>
      </c>
      <c r="H99" s="849">
        <v>4</v>
      </c>
      <c r="I99" s="849">
        <v>1004</v>
      </c>
      <c r="J99" s="832">
        <v>0.39841269841269839</v>
      </c>
      <c r="K99" s="832">
        <v>251</v>
      </c>
      <c r="L99" s="849">
        <v>10</v>
      </c>
      <c r="M99" s="849">
        <v>2520</v>
      </c>
      <c r="N99" s="832">
        <v>1</v>
      </c>
      <c r="O99" s="832">
        <v>252</v>
      </c>
      <c r="P99" s="849">
        <v>2</v>
      </c>
      <c r="Q99" s="849">
        <v>508</v>
      </c>
      <c r="R99" s="837">
        <v>0.20158730158730159</v>
      </c>
      <c r="S99" s="850">
        <v>254</v>
      </c>
    </row>
    <row r="100" spans="1:19" ht="14.45" customHeight="1" x14ac:dyDescent="0.2">
      <c r="A100" s="831" t="s">
        <v>577</v>
      </c>
      <c r="B100" s="832" t="s">
        <v>3181</v>
      </c>
      <c r="C100" s="832" t="s">
        <v>599</v>
      </c>
      <c r="D100" s="832" t="s">
        <v>1668</v>
      </c>
      <c r="E100" s="832" t="s">
        <v>3178</v>
      </c>
      <c r="F100" s="832" t="s">
        <v>3221</v>
      </c>
      <c r="G100" s="832" t="s">
        <v>3222</v>
      </c>
      <c r="H100" s="849">
        <v>1</v>
      </c>
      <c r="I100" s="849">
        <v>116</v>
      </c>
      <c r="J100" s="832"/>
      <c r="K100" s="832">
        <v>116</v>
      </c>
      <c r="L100" s="849"/>
      <c r="M100" s="849"/>
      <c r="N100" s="832"/>
      <c r="O100" s="832"/>
      <c r="P100" s="849">
        <v>1</v>
      </c>
      <c r="Q100" s="849">
        <v>116</v>
      </c>
      <c r="R100" s="837"/>
      <c r="S100" s="850">
        <v>116</v>
      </c>
    </row>
    <row r="101" spans="1:19" ht="14.45" customHeight="1" x14ac:dyDescent="0.2">
      <c r="A101" s="831" t="s">
        <v>577</v>
      </c>
      <c r="B101" s="832" t="s">
        <v>3181</v>
      </c>
      <c r="C101" s="832" t="s">
        <v>599</v>
      </c>
      <c r="D101" s="832" t="s">
        <v>1668</v>
      </c>
      <c r="E101" s="832" t="s">
        <v>3178</v>
      </c>
      <c r="F101" s="832" t="s">
        <v>3225</v>
      </c>
      <c r="G101" s="832" t="s">
        <v>3226</v>
      </c>
      <c r="H101" s="849">
        <v>1</v>
      </c>
      <c r="I101" s="849">
        <v>86</v>
      </c>
      <c r="J101" s="832"/>
      <c r="K101" s="832">
        <v>86</v>
      </c>
      <c r="L101" s="849"/>
      <c r="M101" s="849"/>
      <c r="N101" s="832"/>
      <c r="O101" s="832"/>
      <c r="P101" s="849"/>
      <c r="Q101" s="849"/>
      <c r="R101" s="837"/>
      <c r="S101" s="850"/>
    </row>
    <row r="102" spans="1:19" ht="14.45" customHeight="1" x14ac:dyDescent="0.2">
      <c r="A102" s="831" t="s">
        <v>577</v>
      </c>
      <c r="B102" s="832" t="s">
        <v>3181</v>
      </c>
      <c r="C102" s="832" t="s">
        <v>599</v>
      </c>
      <c r="D102" s="832" t="s">
        <v>1668</v>
      </c>
      <c r="E102" s="832" t="s">
        <v>3178</v>
      </c>
      <c r="F102" s="832" t="s">
        <v>3227</v>
      </c>
      <c r="G102" s="832" t="s">
        <v>3228</v>
      </c>
      <c r="H102" s="849"/>
      <c r="I102" s="849"/>
      <c r="J102" s="832"/>
      <c r="K102" s="832"/>
      <c r="L102" s="849">
        <v>1</v>
      </c>
      <c r="M102" s="849">
        <v>32</v>
      </c>
      <c r="N102" s="832">
        <v>1</v>
      </c>
      <c r="O102" s="832">
        <v>32</v>
      </c>
      <c r="P102" s="849"/>
      <c r="Q102" s="849"/>
      <c r="R102" s="837"/>
      <c r="S102" s="850"/>
    </row>
    <row r="103" spans="1:19" ht="14.45" customHeight="1" x14ac:dyDescent="0.2">
      <c r="A103" s="831" t="s">
        <v>577</v>
      </c>
      <c r="B103" s="832" t="s">
        <v>3181</v>
      </c>
      <c r="C103" s="832" t="s">
        <v>599</v>
      </c>
      <c r="D103" s="832" t="s">
        <v>1668</v>
      </c>
      <c r="E103" s="832" t="s">
        <v>3178</v>
      </c>
      <c r="F103" s="832" t="s">
        <v>3231</v>
      </c>
      <c r="G103" s="832" t="s">
        <v>3232</v>
      </c>
      <c r="H103" s="849"/>
      <c r="I103" s="849"/>
      <c r="J103" s="832"/>
      <c r="K103" s="832"/>
      <c r="L103" s="849">
        <v>3</v>
      </c>
      <c r="M103" s="849">
        <v>177</v>
      </c>
      <c r="N103" s="832">
        <v>1</v>
      </c>
      <c r="O103" s="832">
        <v>59</v>
      </c>
      <c r="P103" s="849"/>
      <c r="Q103" s="849"/>
      <c r="R103" s="837"/>
      <c r="S103" s="850"/>
    </row>
    <row r="104" spans="1:19" ht="14.45" customHeight="1" x14ac:dyDescent="0.2">
      <c r="A104" s="831" t="s">
        <v>577</v>
      </c>
      <c r="B104" s="832" t="s">
        <v>3181</v>
      </c>
      <c r="C104" s="832" t="s">
        <v>599</v>
      </c>
      <c r="D104" s="832" t="s">
        <v>1668</v>
      </c>
      <c r="E104" s="832" t="s">
        <v>3178</v>
      </c>
      <c r="F104" s="832" t="s">
        <v>3235</v>
      </c>
      <c r="G104" s="832" t="s">
        <v>3236</v>
      </c>
      <c r="H104" s="849">
        <v>1</v>
      </c>
      <c r="I104" s="849">
        <v>183</v>
      </c>
      <c r="J104" s="832"/>
      <c r="K104" s="832">
        <v>183</v>
      </c>
      <c r="L104" s="849"/>
      <c r="M104" s="849"/>
      <c r="N104" s="832"/>
      <c r="O104" s="832"/>
      <c r="P104" s="849">
        <v>1</v>
      </c>
      <c r="Q104" s="849">
        <v>376</v>
      </c>
      <c r="R104" s="837"/>
      <c r="S104" s="850">
        <v>376</v>
      </c>
    </row>
    <row r="105" spans="1:19" ht="14.45" customHeight="1" x14ac:dyDescent="0.2">
      <c r="A105" s="831" t="s">
        <v>577</v>
      </c>
      <c r="B105" s="832" t="s">
        <v>3181</v>
      </c>
      <c r="C105" s="832" t="s">
        <v>599</v>
      </c>
      <c r="D105" s="832" t="s">
        <v>1668</v>
      </c>
      <c r="E105" s="832" t="s">
        <v>3178</v>
      </c>
      <c r="F105" s="832" t="s">
        <v>3237</v>
      </c>
      <c r="G105" s="832" t="s">
        <v>3238</v>
      </c>
      <c r="H105" s="849"/>
      <c r="I105" s="849"/>
      <c r="J105" s="832"/>
      <c r="K105" s="832"/>
      <c r="L105" s="849">
        <v>1</v>
      </c>
      <c r="M105" s="849">
        <v>374</v>
      </c>
      <c r="N105" s="832">
        <v>1</v>
      </c>
      <c r="O105" s="832">
        <v>374</v>
      </c>
      <c r="P105" s="849"/>
      <c r="Q105" s="849"/>
      <c r="R105" s="837"/>
      <c r="S105" s="850"/>
    </row>
    <row r="106" spans="1:19" ht="14.45" customHeight="1" x14ac:dyDescent="0.2">
      <c r="A106" s="831" t="s">
        <v>577</v>
      </c>
      <c r="B106" s="832" t="s">
        <v>3181</v>
      </c>
      <c r="C106" s="832" t="s">
        <v>599</v>
      </c>
      <c r="D106" s="832" t="s">
        <v>1669</v>
      </c>
      <c r="E106" s="832" t="s">
        <v>3182</v>
      </c>
      <c r="F106" s="832" t="s">
        <v>3183</v>
      </c>
      <c r="G106" s="832" t="s">
        <v>3184</v>
      </c>
      <c r="H106" s="849">
        <v>0.5</v>
      </c>
      <c r="I106" s="849">
        <v>75.5</v>
      </c>
      <c r="J106" s="832"/>
      <c r="K106" s="832">
        <v>151</v>
      </c>
      <c r="L106" s="849"/>
      <c r="M106" s="849"/>
      <c r="N106" s="832"/>
      <c r="O106" s="832"/>
      <c r="P106" s="849"/>
      <c r="Q106" s="849"/>
      <c r="R106" s="837"/>
      <c r="S106" s="850"/>
    </row>
    <row r="107" spans="1:19" ht="14.45" customHeight="1" x14ac:dyDescent="0.2">
      <c r="A107" s="831" t="s">
        <v>577</v>
      </c>
      <c r="B107" s="832" t="s">
        <v>3181</v>
      </c>
      <c r="C107" s="832" t="s">
        <v>599</v>
      </c>
      <c r="D107" s="832" t="s">
        <v>1669</v>
      </c>
      <c r="E107" s="832" t="s">
        <v>3178</v>
      </c>
      <c r="F107" s="832" t="s">
        <v>3195</v>
      </c>
      <c r="G107" s="832" t="s">
        <v>3196</v>
      </c>
      <c r="H107" s="849">
        <v>21</v>
      </c>
      <c r="I107" s="849">
        <v>1743</v>
      </c>
      <c r="J107" s="832">
        <v>2.3333333333333335</v>
      </c>
      <c r="K107" s="832">
        <v>83</v>
      </c>
      <c r="L107" s="849">
        <v>9</v>
      </c>
      <c r="M107" s="849">
        <v>747</v>
      </c>
      <c r="N107" s="832">
        <v>1</v>
      </c>
      <c r="O107" s="832">
        <v>83</v>
      </c>
      <c r="P107" s="849">
        <v>11</v>
      </c>
      <c r="Q107" s="849">
        <v>924</v>
      </c>
      <c r="R107" s="837">
        <v>1.2369477911646587</v>
      </c>
      <c r="S107" s="850">
        <v>84</v>
      </c>
    </row>
    <row r="108" spans="1:19" ht="14.45" customHeight="1" x14ac:dyDescent="0.2">
      <c r="A108" s="831" t="s">
        <v>577</v>
      </c>
      <c r="B108" s="832" t="s">
        <v>3181</v>
      </c>
      <c r="C108" s="832" t="s">
        <v>599</v>
      </c>
      <c r="D108" s="832" t="s">
        <v>1669</v>
      </c>
      <c r="E108" s="832" t="s">
        <v>3178</v>
      </c>
      <c r="F108" s="832" t="s">
        <v>3197</v>
      </c>
      <c r="G108" s="832" t="s">
        <v>3198</v>
      </c>
      <c r="H108" s="849">
        <v>13</v>
      </c>
      <c r="I108" s="849">
        <v>481</v>
      </c>
      <c r="J108" s="832">
        <v>3.25</v>
      </c>
      <c r="K108" s="832">
        <v>37</v>
      </c>
      <c r="L108" s="849">
        <v>4</v>
      </c>
      <c r="M108" s="849">
        <v>148</v>
      </c>
      <c r="N108" s="832">
        <v>1</v>
      </c>
      <c r="O108" s="832">
        <v>37</v>
      </c>
      <c r="P108" s="849">
        <v>4</v>
      </c>
      <c r="Q108" s="849">
        <v>152</v>
      </c>
      <c r="R108" s="837">
        <v>1.027027027027027</v>
      </c>
      <c r="S108" s="850">
        <v>38</v>
      </c>
    </row>
    <row r="109" spans="1:19" ht="14.45" customHeight="1" x14ac:dyDescent="0.2">
      <c r="A109" s="831" t="s">
        <v>577</v>
      </c>
      <c r="B109" s="832" t="s">
        <v>3181</v>
      </c>
      <c r="C109" s="832" t="s">
        <v>599</v>
      </c>
      <c r="D109" s="832" t="s">
        <v>1669</v>
      </c>
      <c r="E109" s="832" t="s">
        <v>3178</v>
      </c>
      <c r="F109" s="832" t="s">
        <v>3201</v>
      </c>
      <c r="G109" s="832" t="s">
        <v>3202</v>
      </c>
      <c r="H109" s="849"/>
      <c r="I109" s="849"/>
      <c r="J109" s="832"/>
      <c r="K109" s="832"/>
      <c r="L109" s="849">
        <v>1</v>
      </c>
      <c r="M109" s="849">
        <v>5</v>
      </c>
      <c r="N109" s="832">
        <v>1</v>
      </c>
      <c r="O109" s="832">
        <v>5</v>
      </c>
      <c r="P109" s="849"/>
      <c r="Q109" s="849"/>
      <c r="R109" s="837"/>
      <c r="S109" s="850"/>
    </row>
    <row r="110" spans="1:19" ht="14.45" customHeight="1" x14ac:dyDescent="0.2">
      <c r="A110" s="831" t="s">
        <v>577</v>
      </c>
      <c r="B110" s="832" t="s">
        <v>3181</v>
      </c>
      <c r="C110" s="832" t="s">
        <v>599</v>
      </c>
      <c r="D110" s="832" t="s">
        <v>1669</v>
      </c>
      <c r="E110" s="832" t="s">
        <v>3178</v>
      </c>
      <c r="F110" s="832" t="s">
        <v>3203</v>
      </c>
      <c r="G110" s="832" t="s">
        <v>3204</v>
      </c>
      <c r="H110" s="849">
        <v>1</v>
      </c>
      <c r="I110" s="849">
        <v>116</v>
      </c>
      <c r="J110" s="832"/>
      <c r="K110" s="832">
        <v>116</v>
      </c>
      <c r="L110" s="849"/>
      <c r="M110" s="849"/>
      <c r="N110" s="832"/>
      <c r="O110" s="832"/>
      <c r="P110" s="849"/>
      <c r="Q110" s="849"/>
      <c r="R110" s="837"/>
      <c r="S110" s="850"/>
    </row>
    <row r="111" spans="1:19" ht="14.45" customHeight="1" x14ac:dyDescent="0.2">
      <c r="A111" s="831" t="s">
        <v>577</v>
      </c>
      <c r="B111" s="832" t="s">
        <v>3181</v>
      </c>
      <c r="C111" s="832" t="s">
        <v>599</v>
      </c>
      <c r="D111" s="832" t="s">
        <v>1669</v>
      </c>
      <c r="E111" s="832" t="s">
        <v>3178</v>
      </c>
      <c r="F111" s="832" t="s">
        <v>3207</v>
      </c>
      <c r="G111" s="832" t="s">
        <v>3208</v>
      </c>
      <c r="H111" s="849">
        <v>1</v>
      </c>
      <c r="I111" s="849">
        <v>97</v>
      </c>
      <c r="J111" s="832"/>
      <c r="K111" s="832">
        <v>97</v>
      </c>
      <c r="L111" s="849"/>
      <c r="M111" s="849"/>
      <c r="N111" s="832"/>
      <c r="O111" s="832"/>
      <c r="P111" s="849"/>
      <c r="Q111" s="849"/>
      <c r="R111" s="837"/>
      <c r="S111" s="850"/>
    </row>
    <row r="112" spans="1:19" ht="14.45" customHeight="1" x14ac:dyDescent="0.2">
      <c r="A112" s="831" t="s">
        <v>577</v>
      </c>
      <c r="B112" s="832" t="s">
        <v>3181</v>
      </c>
      <c r="C112" s="832" t="s">
        <v>599</v>
      </c>
      <c r="D112" s="832" t="s">
        <v>1669</v>
      </c>
      <c r="E112" s="832" t="s">
        <v>3178</v>
      </c>
      <c r="F112" s="832" t="s">
        <v>3209</v>
      </c>
      <c r="G112" s="832" t="s">
        <v>3210</v>
      </c>
      <c r="H112" s="849">
        <v>349</v>
      </c>
      <c r="I112" s="849">
        <v>43974</v>
      </c>
      <c r="J112" s="832">
        <v>346.25196850393701</v>
      </c>
      <c r="K112" s="832">
        <v>126</v>
      </c>
      <c r="L112" s="849">
        <v>1</v>
      </c>
      <c r="M112" s="849">
        <v>127</v>
      </c>
      <c r="N112" s="832">
        <v>1</v>
      </c>
      <c r="O112" s="832">
        <v>127</v>
      </c>
      <c r="P112" s="849">
        <v>90</v>
      </c>
      <c r="Q112" s="849">
        <v>11340</v>
      </c>
      <c r="R112" s="837">
        <v>89.29133858267717</v>
      </c>
      <c r="S112" s="850">
        <v>126</v>
      </c>
    </row>
    <row r="113" spans="1:19" ht="14.45" customHeight="1" x14ac:dyDescent="0.2">
      <c r="A113" s="831" t="s">
        <v>577</v>
      </c>
      <c r="B113" s="832" t="s">
        <v>3181</v>
      </c>
      <c r="C113" s="832" t="s">
        <v>599</v>
      </c>
      <c r="D113" s="832" t="s">
        <v>1669</v>
      </c>
      <c r="E113" s="832" t="s">
        <v>3178</v>
      </c>
      <c r="F113" s="832" t="s">
        <v>3217</v>
      </c>
      <c r="G113" s="832" t="s">
        <v>3218</v>
      </c>
      <c r="H113" s="849">
        <v>630</v>
      </c>
      <c r="I113" s="849">
        <v>21000</v>
      </c>
      <c r="J113" s="832">
        <v>1.0570473345796425</v>
      </c>
      <c r="K113" s="832">
        <v>33.333333333333336</v>
      </c>
      <c r="L113" s="849">
        <v>596</v>
      </c>
      <c r="M113" s="849">
        <v>19866.66</v>
      </c>
      <c r="N113" s="832">
        <v>1</v>
      </c>
      <c r="O113" s="832">
        <v>33.333322147651003</v>
      </c>
      <c r="P113" s="849">
        <v>484</v>
      </c>
      <c r="Q113" s="849">
        <v>16133.34</v>
      </c>
      <c r="R113" s="837">
        <v>0.81208114499367279</v>
      </c>
      <c r="S113" s="850">
        <v>33.333347107438016</v>
      </c>
    </row>
    <row r="114" spans="1:19" ht="14.45" customHeight="1" x14ac:dyDescent="0.2">
      <c r="A114" s="831" t="s">
        <v>577</v>
      </c>
      <c r="B114" s="832" t="s">
        <v>3181</v>
      </c>
      <c r="C114" s="832" t="s">
        <v>599</v>
      </c>
      <c r="D114" s="832" t="s">
        <v>1669</v>
      </c>
      <c r="E114" s="832" t="s">
        <v>3178</v>
      </c>
      <c r="F114" s="832" t="s">
        <v>3219</v>
      </c>
      <c r="G114" s="832" t="s">
        <v>3220</v>
      </c>
      <c r="H114" s="849">
        <v>128</v>
      </c>
      <c r="I114" s="849">
        <v>32128</v>
      </c>
      <c r="J114" s="832">
        <v>0.38517239725698943</v>
      </c>
      <c r="K114" s="832">
        <v>251</v>
      </c>
      <c r="L114" s="849">
        <v>331</v>
      </c>
      <c r="M114" s="849">
        <v>83412</v>
      </c>
      <c r="N114" s="832">
        <v>1</v>
      </c>
      <c r="O114" s="832">
        <v>252</v>
      </c>
      <c r="P114" s="849">
        <v>87</v>
      </c>
      <c r="Q114" s="849">
        <v>22098</v>
      </c>
      <c r="R114" s="837">
        <v>0.26492590994101567</v>
      </c>
      <c r="S114" s="850">
        <v>254</v>
      </c>
    </row>
    <row r="115" spans="1:19" ht="14.45" customHeight="1" x14ac:dyDescent="0.2">
      <c r="A115" s="831" t="s">
        <v>577</v>
      </c>
      <c r="B115" s="832" t="s">
        <v>3181</v>
      </c>
      <c r="C115" s="832" t="s">
        <v>599</v>
      </c>
      <c r="D115" s="832" t="s">
        <v>1669</v>
      </c>
      <c r="E115" s="832" t="s">
        <v>3178</v>
      </c>
      <c r="F115" s="832" t="s">
        <v>3221</v>
      </c>
      <c r="G115" s="832" t="s">
        <v>3222</v>
      </c>
      <c r="H115" s="849">
        <v>1</v>
      </c>
      <c r="I115" s="849">
        <v>116</v>
      </c>
      <c r="J115" s="832"/>
      <c r="K115" s="832">
        <v>116</v>
      </c>
      <c r="L115" s="849"/>
      <c r="M115" s="849"/>
      <c r="N115" s="832"/>
      <c r="O115" s="832"/>
      <c r="P115" s="849">
        <v>1</v>
      </c>
      <c r="Q115" s="849">
        <v>116</v>
      </c>
      <c r="R115" s="837"/>
      <c r="S115" s="850">
        <v>116</v>
      </c>
    </row>
    <row r="116" spans="1:19" ht="14.45" customHeight="1" x14ac:dyDescent="0.2">
      <c r="A116" s="831" t="s">
        <v>577</v>
      </c>
      <c r="B116" s="832" t="s">
        <v>3181</v>
      </c>
      <c r="C116" s="832" t="s">
        <v>599</v>
      </c>
      <c r="D116" s="832" t="s">
        <v>1669</v>
      </c>
      <c r="E116" s="832" t="s">
        <v>3178</v>
      </c>
      <c r="F116" s="832" t="s">
        <v>3233</v>
      </c>
      <c r="G116" s="832" t="s">
        <v>3234</v>
      </c>
      <c r="H116" s="849"/>
      <c r="I116" s="849"/>
      <c r="J116" s="832"/>
      <c r="K116" s="832"/>
      <c r="L116" s="849"/>
      <c r="M116" s="849"/>
      <c r="N116" s="832"/>
      <c r="O116" s="832"/>
      <c r="P116" s="849">
        <v>13</v>
      </c>
      <c r="Q116" s="849">
        <v>1508</v>
      </c>
      <c r="R116" s="837"/>
      <c r="S116" s="850">
        <v>116</v>
      </c>
    </row>
    <row r="117" spans="1:19" ht="14.45" customHeight="1" x14ac:dyDescent="0.2">
      <c r="A117" s="831" t="s">
        <v>577</v>
      </c>
      <c r="B117" s="832" t="s">
        <v>3181</v>
      </c>
      <c r="C117" s="832" t="s">
        <v>599</v>
      </c>
      <c r="D117" s="832" t="s">
        <v>1669</v>
      </c>
      <c r="E117" s="832" t="s">
        <v>3178</v>
      </c>
      <c r="F117" s="832" t="s">
        <v>3235</v>
      </c>
      <c r="G117" s="832" t="s">
        <v>3236</v>
      </c>
      <c r="H117" s="849">
        <v>2</v>
      </c>
      <c r="I117" s="849">
        <v>366</v>
      </c>
      <c r="J117" s="832"/>
      <c r="K117" s="832">
        <v>183</v>
      </c>
      <c r="L117" s="849"/>
      <c r="M117" s="849"/>
      <c r="N117" s="832"/>
      <c r="O117" s="832"/>
      <c r="P117" s="849">
        <v>4</v>
      </c>
      <c r="Q117" s="849">
        <v>1504</v>
      </c>
      <c r="R117" s="837"/>
      <c r="S117" s="850">
        <v>376</v>
      </c>
    </row>
    <row r="118" spans="1:19" ht="14.45" customHeight="1" x14ac:dyDescent="0.2">
      <c r="A118" s="831" t="s">
        <v>577</v>
      </c>
      <c r="B118" s="832" t="s">
        <v>3181</v>
      </c>
      <c r="C118" s="832" t="s">
        <v>599</v>
      </c>
      <c r="D118" s="832" t="s">
        <v>1669</v>
      </c>
      <c r="E118" s="832" t="s">
        <v>3178</v>
      </c>
      <c r="F118" s="832" t="s">
        <v>3237</v>
      </c>
      <c r="G118" s="832" t="s">
        <v>3238</v>
      </c>
      <c r="H118" s="849">
        <v>169</v>
      </c>
      <c r="I118" s="849">
        <v>63037</v>
      </c>
      <c r="J118" s="832">
        <v>0.58523655674390973</v>
      </c>
      <c r="K118" s="832">
        <v>373</v>
      </c>
      <c r="L118" s="849">
        <v>288</v>
      </c>
      <c r="M118" s="849">
        <v>107712</v>
      </c>
      <c r="N118" s="832">
        <v>1</v>
      </c>
      <c r="O118" s="832">
        <v>374</v>
      </c>
      <c r="P118" s="849">
        <v>408</v>
      </c>
      <c r="Q118" s="849">
        <v>153408</v>
      </c>
      <c r="R118" s="837">
        <v>1.4242424242424243</v>
      </c>
      <c r="S118" s="850">
        <v>376</v>
      </c>
    </row>
    <row r="119" spans="1:19" ht="14.45" customHeight="1" x14ac:dyDescent="0.2">
      <c r="A119" s="831" t="s">
        <v>577</v>
      </c>
      <c r="B119" s="832" t="s">
        <v>3181</v>
      </c>
      <c r="C119" s="832" t="s">
        <v>599</v>
      </c>
      <c r="D119" s="832" t="s">
        <v>1670</v>
      </c>
      <c r="E119" s="832" t="s">
        <v>3182</v>
      </c>
      <c r="F119" s="832" t="s">
        <v>3183</v>
      </c>
      <c r="G119" s="832" t="s">
        <v>3184</v>
      </c>
      <c r="H119" s="849"/>
      <c r="I119" s="849"/>
      <c r="J119" s="832"/>
      <c r="K119" s="832"/>
      <c r="L119" s="849">
        <v>1</v>
      </c>
      <c r="M119" s="849">
        <v>69.7</v>
      </c>
      <c r="N119" s="832">
        <v>1</v>
      </c>
      <c r="O119" s="832">
        <v>69.7</v>
      </c>
      <c r="P119" s="849"/>
      <c r="Q119" s="849"/>
      <c r="R119" s="837"/>
      <c r="S119" s="850"/>
    </row>
    <row r="120" spans="1:19" ht="14.45" customHeight="1" x14ac:dyDescent="0.2">
      <c r="A120" s="831" t="s">
        <v>577</v>
      </c>
      <c r="B120" s="832" t="s">
        <v>3181</v>
      </c>
      <c r="C120" s="832" t="s">
        <v>599</v>
      </c>
      <c r="D120" s="832" t="s">
        <v>1670</v>
      </c>
      <c r="E120" s="832" t="s">
        <v>3182</v>
      </c>
      <c r="F120" s="832" t="s">
        <v>3186</v>
      </c>
      <c r="G120" s="832" t="s">
        <v>3187</v>
      </c>
      <c r="H120" s="849"/>
      <c r="I120" s="849"/>
      <c r="J120" s="832"/>
      <c r="K120" s="832"/>
      <c r="L120" s="849"/>
      <c r="M120" s="849"/>
      <c r="N120" s="832"/>
      <c r="O120" s="832"/>
      <c r="P120" s="849">
        <v>0.9</v>
      </c>
      <c r="Q120" s="849">
        <v>256.57</v>
      </c>
      <c r="R120" s="837"/>
      <c r="S120" s="850">
        <v>285.07777777777778</v>
      </c>
    </row>
    <row r="121" spans="1:19" ht="14.45" customHeight="1" x14ac:dyDescent="0.2">
      <c r="A121" s="831" t="s">
        <v>577</v>
      </c>
      <c r="B121" s="832" t="s">
        <v>3181</v>
      </c>
      <c r="C121" s="832" t="s">
        <v>599</v>
      </c>
      <c r="D121" s="832" t="s">
        <v>1670</v>
      </c>
      <c r="E121" s="832" t="s">
        <v>3182</v>
      </c>
      <c r="F121" s="832" t="s">
        <v>3188</v>
      </c>
      <c r="G121" s="832" t="s">
        <v>654</v>
      </c>
      <c r="H121" s="849"/>
      <c r="I121" s="849"/>
      <c r="J121" s="832"/>
      <c r="K121" s="832"/>
      <c r="L121" s="849">
        <v>0.2</v>
      </c>
      <c r="M121" s="849">
        <v>15.74</v>
      </c>
      <c r="N121" s="832">
        <v>1</v>
      </c>
      <c r="O121" s="832">
        <v>78.7</v>
      </c>
      <c r="P121" s="849">
        <v>0.1</v>
      </c>
      <c r="Q121" s="849">
        <v>6.82</v>
      </c>
      <c r="R121" s="837">
        <v>0.43329097839898351</v>
      </c>
      <c r="S121" s="850">
        <v>68.2</v>
      </c>
    </row>
    <row r="122" spans="1:19" ht="14.45" customHeight="1" x14ac:dyDescent="0.2">
      <c r="A122" s="831" t="s">
        <v>577</v>
      </c>
      <c r="B122" s="832" t="s">
        <v>3181</v>
      </c>
      <c r="C122" s="832" t="s">
        <v>599</v>
      </c>
      <c r="D122" s="832" t="s">
        <v>1670</v>
      </c>
      <c r="E122" s="832" t="s">
        <v>3178</v>
      </c>
      <c r="F122" s="832" t="s">
        <v>3195</v>
      </c>
      <c r="G122" s="832" t="s">
        <v>3196</v>
      </c>
      <c r="H122" s="849"/>
      <c r="I122" s="849"/>
      <c r="J122" s="832"/>
      <c r="K122" s="832"/>
      <c r="L122" s="849">
        <v>7</v>
      </c>
      <c r="M122" s="849">
        <v>581</v>
      </c>
      <c r="N122" s="832">
        <v>1</v>
      </c>
      <c r="O122" s="832">
        <v>83</v>
      </c>
      <c r="P122" s="849">
        <v>11</v>
      </c>
      <c r="Q122" s="849">
        <v>924</v>
      </c>
      <c r="R122" s="837">
        <v>1.5903614457831325</v>
      </c>
      <c r="S122" s="850">
        <v>84</v>
      </c>
    </row>
    <row r="123" spans="1:19" ht="14.45" customHeight="1" x14ac:dyDescent="0.2">
      <c r="A123" s="831" t="s">
        <v>577</v>
      </c>
      <c r="B123" s="832" t="s">
        <v>3181</v>
      </c>
      <c r="C123" s="832" t="s">
        <v>599</v>
      </c>
      <c r="D123" s="832" t="s">
        <v>1670</v>
      </c>
      <c r="E123" s="832" t="s">
        <v>3178</v>
      </c>
      <c r="F123" s="832" t="s">
        <v>3197</v>
      </c>
      <c r="G123" s="832" t="s">
        <v>3198</v>
      </c>
      <c r="H123" s="849"/>
      <c r="I123" s="849"/>
      <c r="J123" s="832"/>
      <c r="K123" s="832"/>
      <c r="L123" s="849"/>
      <c r="M123" s="849"/>
      <c r="N123" s="832"/>
      <c r="O123" s="832"/>
      <c r="P123" s="849">
        <v>32</v>
      </c>
      <c r="Q123" s="849">
        <v>1216</v>
      </c>
      <c r="R123" s="837"/>
      <c r="S123" s="850">
        <v>38</v>
      </c>
    </row>
    <row r="124" spans="1:19" ht="14.45" customHeight="1" x14ac:dyDescent="0.2">
      <c r="A124" s="831" t="s">
        <v>577</v>
      </c>
      <c r="B124" s="832" t="s">
        <v>3181</v>
      </c>
      <c r="C124" s="832" t="s">
        <v>599</v>
      </c>
      <c r="D124" s="832" t="s">
        <v>1670</v>
      </c>
      <c r="E124" s="832" t="s">
        <v>3178</v>
      </c>
      <c r="F124" s="832" t="s">
        <v>3203</v>
      </c>
      <c r="G124" s="832" t="s">
        <v>3204</v>
      </c>
      <c r="H124" s="849"/>
      <c r="I124" s="849"/>
      <c r="J124" s="832"/>
      <c r="K124" s="832"/>
      <c r="L124" s="849">
        <v>1</v>
      </c>
      <c r="M124" s="849">
        <v>117</v>
      </c>
      <c r="N124" s="832">
        <v>1</v>
      </c>
      <c r="O124" s="832">
        <v>117</v>
      </c>
      <c r="P124" s="849"/>
      <c r="Q124" s="849"/>
      <c r="R124" s="837"/>
      <c r="S124" s="850"/>
    </row>
    <row r="125" spans="1:19" ht="14.45" customHeight="1" x14ac:dyDescent="0.2">
      <c r="A125" s="831" t="s">
        <v>577</v>
      </c>
      <c r="B125" s="832" t="s">
        <v>3181</v>
      </c>
      <c r="C125" s="832" t="s">
        <v>599</v>
      </c>
      <c r="D125" s="832" t="s">
        <v>1670</v>
      </c>
      <c r="E125" s="832" t="s">
        <v>3178</v>
      </c>
      <c r="F125" s="832" t="s">
        <v>3205</v>
      </c>
      <c r="G125" s="832" t="s">
        <v>3206</v>
      </c>
      <c r="H125" s="849"/>
      <c r="I125" s="849"/>
      <c r="J125" s="832"/>
      <c r="K125" s="832"/>
      <c r="L125" s="849"/>
      <c r="M125" s="849"/>
      <c r="N125" s="832"/>
      <c r="O125" s="832"/>
      <c r="P125" s="849">
        <v>1</v>
      </c>
      <c r="Q125" s="849">
        <v>131</v>
      </c>
      <c r="R125" s="837"/>
      <c r="S125" s="850">
        <v>131</v>
      </c>
    </row>
    <row r="126" spans="1:19" ht="14.45" customHeight="1" x14ac:dyDescent="0.2">
      <c r="A126" s="831" t="s">
        <v>577</v>
      </c>
      <c r="B126" s="832" t="s">
        <v>3181</v>
      </c>
      <c r="C126" s="832" t="s">
        <v>599</v>
      </c>
      <c r="D126" s="832" t="s">
        <v>1670</v>
      </c>
      <c r="E126" s="832" t="s">
        <v>3178</v>
      </c>
      <c r="F126" s="832" t="s">
        <v>3209</v>
      </c>
      <c r="G126" s="832" t="s">
        <v>3210</v>
      </c>
      <c r="H126" s="849">
        <v>23</v>
      </c>
      <c r="I126" s="849">
        <v>2898</v>
      </c>
      <c r="J126" s="832">
        <v>22.818897637795274</v>
      </c>
      <c r="K126" s="832">
        <v>126</v>
      </c>
      <c r="L126" s="849">
        <v>1</v>
      </c>
      <c r="M126" s="849">
        <v>127</v>
      </c>
      <c r="N126" s="832">
        <v>1</v>
      </c>
      <c r="O126" s="832">
        <v>127</v>
      </c>
      <c r="P126" s="849">
        <v>83</v>
      </c>
      <c r="Q126" s="849">
        <v>10458</v>
      </c>
      <c r="R126" s="837">
        <v>82.346456692913392</v>
      </c>
      <c r="S126" s="850">
        <v>126</v>
      </c>
    </row>
    <row r="127" spans="1:19" ht="14.45" customHeight="1" x14ac:dyDescent="0.2">
      <c r="A127" s="831" t="s">
        <v>577</v>
      </c>
      <c r="B127" s="832" t="s">
        <v>3181</v>
      </c>
      <c r="C127" s="832" t="s">
        <v>599</v>
      </c>
      <c r="D127" s="832" t="s">
        <v>1670</v>
      </c>
      <c r="E127" s="832" t="s">
        <v>3178</v>
      </c>
      <c r="F127" s="832" t="s">
        <v>3217</v>
      </c>
      <c r="G127" s="832" t="s">
        <v>3218</v>
      </c>
      <c r="H127" s="849">
        <v>619</v>
      </c>
      <c r="I127" s="849">
        <v>20633.34</v>
      </c>
      <c r="J127" s="832">
        <v>0.95084516129032259</v>
      </c>
      <c r="K127" s="832">
        <v>33.333344103392569</v>
      </c>
      <c r="L127" s="849">
        <v>651</v>
      </c>
      <c r="M127" s="849">
        <v>21700</v>
      </c>
      <c r="N127" s="832">
        <v>1</v>
      </c>
      <c r="O127" s="832">
        <v>33.333333333333336</v>
      </c>
      <c r="P127" s="849">
        <v>522</v>
      </c>
      <c r="Q127" s="849">
        <v>17400</v>
      </c>
      <c r="R127" s="837">
        <v>0.8018433179723502</v>
      </c>
      <c r="S127" s="850">
        <v>33.333333333333336</v>
      </c>
    </row>
    <row r="128" spans="1:19" ht="14.45" customHeight="1" x14ac:dyDescent="0.2">
      <c r="A128" s="831" t="s">
        <v>577</v>
      </c>
      <c r="B128" s="832" t="s">
        <v>3181</v>
      </c>
      <c r="C128" s="832" t="s">
        <v>599</v>
      </c>
      <c r="D128" s="832" t="s">
        <v>1670</v>
      </c>
      <c r="E128" s="832" t="s">
        <v>3178</v>
      </c>
      <c r="F128" s="832" t="s">
        <v>3219</v>
      </c>
      <c r="G128" s="832" t="s">
        <v>3220</v>
      </c>
      <c r="H128" s="849">
        <v>767</v>
      </c>
      <c r="I128" s="849">
        <v>192517</v>
      </c>
      <c r="J128" s="832">
        <v>0.91601480720185757</v>
      </c>
      <c r="K128" s="832">
        <v>251</v>
      </c>
      <c r="L128" s="849">
        <v>834</v>
      </c>
      <c r="M128" s="849">
        <v>210168</v>
      </c>
      <c r="N128" s="832">
        <v>1</v>
      </c>
      <c r="O128" s="832">
        <v>252</v>
      </c>
      <c r="P128" s="849">
        <v>750</v>
      </c>
      <c r="Q128" s="849">
        <v>190500</v>
      </c>
      <c r="R128" s="837">
        <v>0.90641772296448553</v>
      </c>
      <c r="S128" s="850">
        <v>254</v>
      </c>
    </row>
    <row r="129" spans="1:19" ht="14.45" customHeight="1" x14ac:dyDescent="0.2">
      <c r="A129" s="831" t="s">
        <v>577</v>
      </c>
      <c r="B129" s="832" t="s">
        <v>3181</v>
      </c>
      <c r="C129" s="832" t="s">
        <v>599</v>
      </c>
      <c r="D129" s="832" t="s">
        <v>1670</v>
      </c>
      <c r="E129" s="832" t="s">
        <v>3178</v>
      </c>
      <c r="F129" s="832" t="s">
        <v>3221</v>
      </c>
      <c r="G129" s="832" t="s">
        <v>3222</v>
      </c>
      <c r="H129" s="849">
        <v>93</v>
      </c>
      <c r="I129" s="849">
        <v>10788</v>
      </c>
      <c r="J129" s="832">
        <v>1.1772151898734178</v>
      </c>
      <c r="K129" s="832">
        <v>116</v>
      </c>
      <c r="L129" s="849">
        <v>79</v>
      </c>
      <c r="M129" s="849">
        <v>9164</v>
      </c>
      <c r="N129" s="832">
        <v>1</v>
      </c>
      <c r="O129" s="832">
        <v>116</v>
      </c>
      <c r="P129" s="849">
        <v>104</v>
      </c>
      <c r="Q129" s="849">
        <v>12064</v>
      </c>
      <c r="R129" s="837">
        <v>1.3164556962025316</v>
      </c>
      <c r="S129" s="850">
        <v>116</v>
      </c>
    </row>
    <row r="130" spans="1:19" ht="14.45" customHeight="1" x14ac:dyDescent="0.2">
      <c r="A130" s="831" t="s">
        <v>577</v>
      </c>
      <c r="B130" s="832" t="s">
        <v>3181</v>
      </c>
      <c r="C130" s="832" t="s">
        <v>599</v>
      </c>
      <c r="D130" s="832" t="s">
        <v>1670</v>
      </c>
      <c r="E130" s="832" t="s">
        <v>3178</v>
      </c>
      <c r="F130" s="832" t="s">
        <v>3225</v>
      </c>
      <c r="G130" s="832" t="s">
        <v>3226</v>
      </c>
      <c r="H130" s="849"/>
      <c r="I130" s="849"/>
      <c r="J130" s="832"/>
      <c r="K130" s="832"/>
      <c r="L130" s="849">
        <v>1</v>
      </c>
      <c r="M130" s="849">
        <v>86</v>
      </c>
      <c r="N130" s="832">
        <v>1</v>
      </c>
      <c r="O130" s="832">
        <v>86</v>
      </c>
      <c r="P130" s="849"/>
      <c r="Q130" s="849"/>
      <c r="R130" s="837"/>
      <c r="S130" s="850"/>
    </row>
    <row r="131" spans="1:19" ht="14.45" customHeight="1" x14ac:dyDescent="0.2">
      <c r="A131" s="831" t="s">
        <v>577</v>
      </c>
      <c r="B131" s="832" t="s">
        <v>3181</v>
      </c>
      <c r="C131" s="832" t="s">
        <v>599</v>
      </c>
      <c r="D131" s="832" t="s">
        <v>1670</v>
      </c>
      <c r="E131" s="832" t="s">
        <v>3178</v>
      </c>
      <c r="F131" s="832" t="s">
        <v>3235</v>
      </c>
      <c r="G131" s="832" t="s">
        <v>3236</v>
      </c>
      <c r="H131" s="849">
        <v>19</v>
      </c>
      <c r="I131" s="849">
        <v>3477</v>
      </c>
      <c r="J131" s="832">
        <v>0.21072727272727274</v>
      </c>
      <c r="K131" s="832">
        <v>183</v>
      </c>
      <c r="L131" s="849">
        <v>44</v>
      </c>
      <c r="M131" s="849">
        <v>16500</v>
      </c>
      <c r="N131" s="832">
        <v>1</v>
      </c>
      <c r="O131" s="832">
        <v>375</v>
      </c>
      <c r="P131" s="849">
        <v>40</v>
      </c>
      <c r="Q131" s="849">
        <v>15040</v>
      </c>
      <c r="R131" s="837">
        <v>0.9115151515151515</v>
      </c>
      <c r="S131" s="850">
        <v>376</v>
      </c>
    </row>
    <row r="132" spans="1:19" ht="14.45" customHeight="1" x14ac:dyDescent="0.2">
      <c r="A132" s="831" t="s">
        <v>577</v>
      </c>
      <c r="B132" s="832" t="s">
        <v>3181</v>
      </c>
      <c r="C132" s="832" t="s">
        <v>599</v>
      </c>
      <c r="D132" s="832" t="s">
        <v>1670</v>
      </c>
      <c r="E132" s="832" t="s">
        <v>3178</v>
      </c>
      <c r="F132" s="832" t="s">
        <v>3237</v>
      </c>
      <c r="G132" s="832" t="s">
        <v>3238</v>
      </c>
      <c r="H132" s="849"/>
      <c r="I132" s="849"/>
      <c r="J132" s="832"/>
      <c r="K132" s="832"/>
      <c r="L132" s="849"/>
      <c r="M132" s="849"/>
      <c r="N132" s="832"/>
      <c r="O132" s="832"/>
      <c r="P132" s="849">
        <v>1</v>
      </c>
      <c r="Q132" s="849">
        <v>376</v>
      </c>
      <c r="R132" s="837"/>
      <c r="S132" s="850">
        <v>376</v>
      </c>
    </row>
    <row r="133" spans="1:19" ht="14.45" customHeight="1" x14ac:dyDescent="0.2">
      <c r="A133" s="831" t="s">
        <v>577</v>
      </c>
      <c r="B133" s="832" t="s">
        <v>3181</v>
      </c>
      <c r="C133" s="832" t="s">
        <v>599</v>
      </c>
      <c r="D133" s="832" t="s">
        <v>1671</v>
      </c>
      <c r="E133" s="832" t="s">
        <v>3182</v>
      </c>
      <c r="F133" s="832" t="s">
        <v>3183</v>
      </c>
      <c r="G133" s="832" t="s">
        <v>3184</v>
      </c>
      <c r="H133" s="849"/>
      <c r="I133" s="849"/>
      <c r="J133" s="832"/>
      <c r="K133" s="832"/>
      <c r="L133" s="849">
        <v>0.6</v>
      </c>
      <c r="M133" s="849">
        <v>41.82</v>
      </c>
      <c r="N133" s="832">
        <v>1</v>
      </c>
      <c r="O133" s="832">
        <v>69.7</v>
      </c>
      <c r="P133" s="849"/>
      <c r="Q133" s="849"/>
      <c r="R133" s="837"/>
      <c r="S133" s="850"/>
    </row>
    <row r="134" spans="1:19" ht="14.45" customHeight="1" x14ac:dyDescent="0.2">
      <c r="A134" s="831" t="s">
        <v>577</v>
      </c>
      <c r="B134" s="832" t="s">
        <v>3181</v>
      </c>
      <c r="C134" s="832" t="s">
        <v>599</v>
      </c>
      <c r="D134" s="832" t="s">
        <v>1671</v>
      </c>
      <c r="E134" s="832" t="s">
        <v>3182</v>
      </c>
      <c r="F134" s="832" t="s">
        <v>3186</v>
      </c>
      <c r="G134" s="832" t="s">
        <v>3187</v>
      </c>
      <c r="H134" s="849">
        <v>0.9</v>
      </c>
      <c r="I134" s="849">
        <v>228.23</v>
      </c>
      <c r="J134" s="832">
        <v>0.25646125494426464</v>
      </c>
      <c r="K134" s="832">
        <v>253.58888888888887</v>
      </c>
      <c r="L134" s="849">
        <v>2.6</v>
      </c>
      <c r="M134" s="849">
        <v>889.92000000000007</v>
      </c>
      <c r="N134" s="832">
        <v>1</v>
      </c>
      <c r="O134" s="832">
        <v>342.27692307692308</v>
      </c>
      <c r="P134" s="849"/>
      <c r="Q134" s="849"/>
      <c r="R134" s="837"/>
      <c r="S134" s="850"/>
    </row>
    <row r="135" spans="1:19" ht="14.45" customHeight="1" x14ac:dyDescent="0.2">
      <c r="A135" s="831" t="s">
        <v>577</v>
      </c>
      <c r="B135" s="832" t="s">
        <v>3181</v>
      </c>
      <c r="C135" s="832" t="s">
        <v>599</v>
      </c>
      <c r="D135" s="832" t="s">
        <v>1671</v>
      </c>
      <c r="E135" s="832" t="s">
        <v>3182</v>
      </c>
      <c r="F135" s="832" t="s">
        <v>3188</v>
      </c>
      <c r="G135" s="832" t="s">
        <v>654</v>
      </c>
      <c r="H135" s="849"/>
      <c r="I135" s="849"/>
      <c r="J135" s="832"/>
      <c r="K135" s="832"/>
      <c r="L135" s="849">
        <v>0.4</v>
      </c>
      <c r="M135" s="849">
        <v>32.54</v>
      </c>
      <c r="N135" s="832">
        <v>1</v>
      </c>
      <c r="O135" s="832">
        <v>81.349999999999994</v>
      </c>
      <c r="P135" s="849"/>
      <c r="Q135" s="849"/>
      <c r="R135" s="837"/>
      <c r="S135" s="850"/>
    </row>
    <row r="136" spans="1:19" ht="14.45" customHeight="1" x14ac:dyDescent="0.2">
      <c r="A136" s="831" t="s">
        <v>577</v>
      </c>
      <c r="B136" s="832" t="s">
        <v>3181</v>
      </c>
      <c r="C136" s="832" t="s">
        <v>599</v>
      </c>
      <c r="D136" s="832" t="s">
        <v>1671</v>
      </c>
      <c r="E136" s="832" t="s">
        <v>3182</v>
      </c>
      <c r="F136" s="832" t="s">
        <v>3193</v>
      </c>
      <c r="G136" s="832" t="s">
        <v>3194</v>
      </c>
      <c r="H136" s="849">
        <v>0.1</v>
      </c>
      <c r="I136" s="849">
        <v>21</v>
      </c>
      <c r="J136" s="832"/>
      <c r="K136" s="832">
        <v>210</v>
      </c>
      <c r="L136" s="849"/>
      <c r="M136" s="849"/>
      <c r="N136" s="832"/>
      <c r="O136" s="832"/>
      <c r="P136" s="849"/>
      <c r="Q136" s="849"/>
      <c r="R136" s="837"/>
      <c r="S136" s="850"/>
    </row>
    <row r="137" spans="1:19" ht="14.45" customHeight="1" x14ac:dyDescent="0.2">
      <c r="A137" s="831" t="s">
        <v>577</v>
      </c>
      <c r="B137" s="832" t="s">
        <v>3181</v>
      </c>
      <c r="C137" s="832" t="s">
        <v>599</v>
      </c>
      <c r="D137" s="832" t="s">
        <v>1671</v>
      </c>
      <c r="E137" s="832" t="s">
        <v>3178</v>
      </c>
      <c r="F137" s="832" t="s">
        <v>3195</v>
      </c>
      <c r="G137" s="832" t="s">
        <v>3196</v>
      </c>
      <c r="H137" s="849">
        <v>6</v>
      </c>
      <c r="I137" s="849">
        <v>498</v>
      </c>
      <c r="J137" s="832">
        <v>1.2</v>
      </c>
      <c r="K137" s="832">
        <v>83</v>
      </c>
      <c r="L137" s="849">
        <v>5</v>
      </c>
      <c r="M137" s="849">
        <v>415</v>
      </c>
      <c r="N137" s="832">
        <v>1</v>
      </c>
      <c r="O137" s="832">
        <v>83</v>
      </c>
      <c r="P137" s="849">
        <v>5</v>
      </c>
      <c r="Q137" s="849">
        <v>420</v>
      </c>
      <c r="R137" s="837">
        <v>1.0120481927710843</v>
      </c>
      <c r="S137" s="850">
        <v>84</v>
      </c>
    </row>
    <row r="138" spans="1:19" ht="14.45" customHeight="1" x14ac:dyDescent="0.2">
      <c r="A138" s="831" t="s">
        <v>577</v>
      </c>
      <c r="B138" s="832" t="s">
        <v>3181</v>
      </c>
      <c r="C138" s="832" t="s">
        <v>599</v>
      </c>
      <c r="D138" s="832" t="s">
        <v>1671</v>
      </c>
      <c r="E138" s="832" t="s">
        <v>3178</v>
      </c>
      <c r="F138" s="832" t="s">
        <v>3197</v>
      </c>
      <c r="G138" s="832" t="s">
        <v>3198</v>
      </c>
      <c r="H138" s="849">
        <v>1</v>
      </c>
      <c r="I138" s="849">
        <v>37</v>
      </c>
      <c r="J138" s="832">
        <v>9.0909090909090912E-2</v>
      </c>
      <c r="K138" s="832">
        <v>37</v>
      </c>
      <c r="L138" s="849">
        <v>11</v>
      </c>
      <c r="M138" s="849">
        <v>407</v>
      </c>
      <c r="N138" s="832">
        <v>1</v>
      </c>
      <c r="O138" s="832">
        <v>37</v>
      </c>
      <c r="P138" s="849">
        <v>4</v>
      </c>
      <c r="Q138" s="849">
        <v>152</v>
      </c>
      <c r="R138" s="837">
        <v>0.37346437346437344</v>
      </c>
      <c r="S138" s="850">
        <v>38</v>
      </c>
    </row>
    <row r="139" spans="1:19" ht="14.45" customHeight="1" x14ac:dyDescent="0.2">
      <c r="A139" s="831" t="s">
        <v>577</v>
      </c>
      <c r="B139" s="832" t="s">
        <v>3181</v>
      </c>
      <c r="C139" s="832" t="s">
        <v>599</v>
      </c>
      <c r="D139" s="832" t="s">
        <v>1671</v>
      </c>
      <c r="E139" s="832" t="s">
        <v>3178</v>
      </c>
      <c r="F139" s="832" t="s">
        <v>3203</v>
      </c>
      <c r="G139" s="832" t="s">
        <v>3204</v>
      </c>
      <c r="H139" s="849">
        <v>1</v>
      </c>
      <c r="I139" s="849">
        <v>116</v>
      </c>
      <c r="J139" s="832">
        <v>0.99145299145299148</v>
      </c>
      <c r="K139" s="832">
        <v>116</v>
      </c>
      <c r="L139" s="849">
        <v>1</v>
      </c>
      <c r="M139" s="849">
        <v>117</v>
      </c>
      <c r="N139" s="832">
        <v>1</v>
      </c>
      <c r="O139" s="832">
        <v>117</v>
      </c>
      <c r="P139" s="849"/>
      <c r="Q139" s="849"/>
      <c r="R139" s="837"/>
      <c r="S139" s="850"/>
    </row>
    <row r="140" spans="1:19" ht="14.45" customHeight="1" x14ac:dyDescent="0.2">
      <c r="A140" s="831" t="s">
        <v>577</v>
      </c>
      <c r="B140" s="832" t="s">
        <v>3181</v>
      </c>
      <c r="C140" s="832" t="s">
        <v>599</v>
      </c>
      <c r="D140" s="832" t="s">
        <v>1671</v>
      </c>
      <c r="E140" s="832" t="s">
        <v>3178</v>
      </c>
      <c r="F140" s="832" t="s">
        <v>3205</v>
      </c>
      <c r="G140" s="832" t="s">
        <v>3206</v>
      </c>
      <c r="H140" s="849"/>
      <c r="I140" s="849"/>
      <c r="J140" s="832"/>
      <c r="K140" s="832"/>
      <c r="L140" s="849">
        <v>2</v>
      </c>
      <c r="M140" s="849">
        <v>260</v>
      </c>
      <c r="N140" s="832">
        <v>1</v>
      </c>
      <c r="O140" s="832">
        <v>130</v>
      </c>
      <c r="P140" s="849"/>
      <c r="Q140" s="849"/>
      <c r="R140" s="837"/>
      <c r="S140" s="850"/>
    </row>
    <row r="141" spans="1:19" ht="14.45" customHeight="1" x14ac:dyDescent="0.2">
      <c r="A141" s="831" t="s">
        <v>577</v>
      </c>
      <c r="B141" s="832" t="s">
        <v>3181</v>
      </c>
      <c r="C141" s="832" t="s">
        <v>599</v>
      </c>
      <c r="D141" s="832" t="s">
        <v>1671</v>
      </c>
      <c r="E141" s="832" t="s">
        <v>3178</v>
      </c>
      <c r="F141" s="832" t="s">
        <v>3209</v>
      </c>
      <c r="G141" s="832" t="s">
        <v>3210</v>
      </c>
      <c r="H141" s="849">
        <v>396</v>
      </c>
      <c r="I141" s="849">
        <v>49896</v>
      </c>
      <c r="J141" s="832">
        <v>0.9700787401574803</v>
      </c>
      <c r="K141" s="832">
        <v>126</v>
      </c>
      <c r="L141" s="849">
        <v>405</v>
      </c>
      <c r="M141" s="849">
        <v>51435</v>
      </c>
      <c r="N141" s="832">
        <v>1</v>
      </c>
      <c r="O141" s="832">
        <v>127</v>
      </c>
      <c r="P141" s="849">
        <v>338</v>
      </c>
      <c r="Q141" s="849">
        <v>42588</v>
      </c>
      <c r="R141" s="837">
        <v>0.82799650043744533</v>
      </c>
      <c r="S141" s="850">
        <v>126</v>
      </c>
    </row>
    <row r="142" spans="1:19" ht="14.45" customHeight="1" x14ac:dyDescent="0.2">
      <c r="A142" s="831" t="s">
        <v>577</v>
      </c>
      <c r="B142" s="832" t="s">
        <v>3181</v>
      </c>
      <c r="C142" s="832" t="s">
        <v>599</v>
      </c>
      <c r="D142" s="832" t="s">
        <v>1671</v>
      </c>
      <c r="E142" s="832" t="s">
        <v>3178</v>
      </c>
      <c r="F142" s="832" t="s">
        <v>3217</v>
      </c>
      <c r="G142" s="832" t="s">
        <v>3218</v>
      </c>
      <c r="H142" s="849">
        <v>466</v>
      </c>
      <c r="I142" s="849">
        <v>15533.32</v>
      </c>
      <c r="J142" s="832">
        <v>1.0471917596274871</v>
      </c>
      <c r="K142" s="832">
        <v>33.333304721030039</v>
      </c>
      <c r="L142" s="849">
        <v>445</v>
      </c>
      <c r="M142" s="849">
        <v>14833.31</v>
      </c>
      <c r="N142" s="832">
        <v>1</v>
      </c>
      <c r="O142" s="832">
        <v>33.333280898876403</v>
      </c>
      <c r="P142" s="849">
        <v>323</v>
      </c>
      <c r="Q142" s="849">
        <v>10766.66</v>
      </c>
      <c r="R142" s="837">
        <v>0.72584338896712874</v>
      </c>
      <c r="S142" s="850">
        <v>33.333312693498449</v>
      </c>
    </row>
    <row r="143" spans="1:19" ht="14.45" customHeight="1" x14ac:dyDescent="0.2">
      <c r="A143" s="831" t="s">
        <v>577</v>
      </c>
      <c r="B143" s="832" t="s">
        <v>3181</v>
      </c>
      <c r="C143" s="832" t="s">
        <v>599</v>
      </c>
      <c r="D143" s="832" t="s">
        <v>1671</v>
      </c>
      <c r="E143" s="832" t="s">
        <v>3178</v>
      </c>
      <c r="F143" s="832" t="s">
        <v>3219</v>
      </c>
      <c r="G143" s="832" t="s">
        <v>3220</v>
      </c>
      <c r="H143" s="849">
        <v>90</v>
      </c>
      <c r="I143" s="849">
        <v>22590</v>
      </c>
      <c r="J143" s="832">
        <v>1.0186688311688312</v>
      </c>
      <c r="K143" s="832">
        <v>251</v>
      </c>
      <c r="L143" s="849">
        <v>88</v>
      </c>
      <c r="M143" s="849">
        <v>22176</v>
      </c>
      <c r="N143" s="832">
        <v>1</v>
      </c>
      <c r="O143" s="832">
        <v>252</v>
      </c>
      <c r="P143" s="849">
        <v>55</v>
      </c>
      <c r="Q143" s="849">
        <v>13970</v>
      </c>
      <c r="R143" s="837">
        <v>0.62996031746031744</v>
      </c>
      <c r="S143" s="850">
        <v>254</v>
      </c>
    </row>
    <row r="144" spans="1:19" ht="14.45" customHeight="1" x14ac:dyDescent="0.2">
      <c r="A144" s="831" t="s">
        <v>577</v>
      </c>
      <c r="B144" s="832" t="s">
        <v>3181</v>
      </c>
      <c r="C144" s="832" t="s">
        <v>599</v>
      </c>
      <c r="D144" s="832" t="s">
        <v>1671</v>
      </c>
      <c r="E144" s="832" t="s">
        <v>3178</v>
      </c>
      <c r="F144" s="832" t="s">
        <v>3223</v>
      </c>
      <c r="G144" s="832" t="s">
        <v>3224</v>
      </c>
      <c r="H144" s="849">
        <v>1</v>
      </c>
      <c r="I144" s="849">
        <v>37</v>
      </c>
      <c r="J144" s="832"/>
      <c r="K144" s="832">
        <v>37</v>
      </c>
      <c r="L144" s="849"/>
      <c r="M144" s="849"/>
      <c r="N144" s="832"/>
      <c r="O144" s="832"/>
      <c r="P144" s="849"/>
      <c r="Q144" s="849"/>
      <c r="R144" s="837"/>
      <c r="S144" s="850"/>
    </row>
    <row r="145" spans="1:19" ht="14.45" customHeight="1" x14ac:dyDescent="0.2">
      <c r="A145" s="831" t="s">
        <v>577</v>
      </c>
      <c r="B145" s="832" t="s">
        <v>3181</v>
      </c>
      <c r="C145" s="832" t="s">
        <v>599</v>
      </c>
      <c r="D145" s="832" t="s">
        <v>1671</v>
      </c>
      <c r="E145" s="832" t="s">
        <v>3178</v>
      </c>
      <c r="F145" s="832" t="s">
        <v>3231</v>
      </c>
      <c r="G145" s="832" t="s">
        <v>3232</v>
      </c>
      <c r="H145" s="849"/>
      <c r="I145" s="849"/>
      <c r="J145" s="832"/>
      <c r="K145" s="832"/>
      <c r="L145" s="849">
        <v>3</v>
      </c>
      <c r="M145" s="849">
        <v>177</v>
      </c>
      <c r="N145" s="832">
        <v>1</v>
      </c>
      <c r="O145" s="832">
        <v>59</v>
      </c>
      <c r="P145" s="849">
        <v>3</v>
      </c>
      <c r="Q145" s="849">
        <v>183</v>
      </c>
      <c r="R145" s="837">
        <v>1.0338983050847457</v>
      </c>
      <c r="S145" s="850">
        <v>61</v>
      </c>
    </row>
    <row r="146" spans="1:19" ht="14.45" customHeight="1" x14ac:dyDescent="0.2">
      <c r="A146" s="831" t="s">
        <v>577</v>
      </c>
      <c r="B146" s="832" t="s">
        <v>3181</v>
      </c>
      <c r="C146" s="832" t="s">
        <v>599</v>
      </c>
      <c r="D146" s="832" t="s">
        <v>1671</v>
      </c>
      <c r="E146" s="832" t="s">
        <v>3178</v>
      </c>
      <c r="F146" s="832" t="s">
        <v>3235</v>
      </c>
      <c r="G146" s="832" t="s">
        <v>3236</v>
      </c>
      <c r="H146" s="849">
        <v>1</v>
      </c>
      <c r="I146" s="849">
        <v>183</v>
      </c>
      <c r="J146" s="832">
        <v>0.48799999999999999</v>
      </c>
      <c r="K146" s="832">
        <v>183</v>
      </c>
      <c r="L146" s="849">
        <v>1</v>
      </c>
      <c r="M146" s="849">
        <v>375</v>
      </c>
      <c r="N146" s="832">
        <v>1</v>
      </c>
      <c r="O146" s="832">
        <v>375</v>
      </c>
      <c r="P146" s="849"/>
      <c r="Q146" s="849"/>
      <c r="R146" s="837"/>
      <c r="S146" s="850"/>
    </row>
    <row r="147" spans="1:19" ht="14.45" customHeight="1" x14ac:dyDescent="0.2">
      <c r="A147" s="831" t="s">
        <v>577</v>
      </c>
      <c r="B147" s="832" t="s">
        <v>3181</v>
      </c>
      <c r="C147" s="832" t="s">
        <v>599</v>
      </c>
      <c r="D147" s="832" t="s">
        <v>1671</v>
      </c>
      <c r="E147" s="832" t="s">
        <v>3178</v>
      </c>
      <c r="F147" s="832" t="s">
        <v>3237</v>
      </c>
      <c r="G147" s="832" t="s">
        <v>3238</v>
      </c>
      <c r="H147" s="849"/>
      <c r="I147" s="849"/>
      <c r="J147" s="832"/>
      <c r="K147" s="832"/>
      <c r="L147" s="849">
        <v>2</v>
      </c>
      <c r="M147" s="849">
        <v>748</v>
      </c>
      <c r="N147" s="832">
        <v>1</v>
      </c>
      <c r="O147" s="832">
        <v>374</v>
      </c>
      <c r="P147" s="849">
        <v>2</v>
      </c>
      <c r="Q147" s="849">
        <v>752</v>
      </c>
      <c r="R147" s="837">
        <v>1.0053475935828877</v>
      </c>
      <c r="S147" s="850">
        <v>376</v>
      </c>
    </row>
    <row r="148" spans="1:19" ht="14.45" customHeight="1" x14ac:dyDescent="0.2">
      <c r="A148" s="831" t="s">
        <v>577</v>
      </c>
      <c r="B148" s="832" t="s">
        <v>3181</v>
      </c>
      <c r="C148" s="832" t="s">
        <v>599</v>
      </c>
      <c r="D148" s="832" t="s">
        <v>1672</v>
      </c>
      <c r="E148" s="832" t="s">
        <v>3182</v>
      </c>
      <c r="F148" s="832" t="s">
        <v>3186</v>
      </c>
      <c r="G148" s="832" t="s">
        <v>3187</v>
      </c>
      <c r="H148" s="849"/>
      <c r="I148" s="849"/>
      <c r="J148" s="832"/>
      <c r="K148" s="832"/>
      <c r="L148" s="849"/>
      <c r="M148" s="849"/>
      <c r="N148" s="832"/>
      <c r="O148" s="832"/>
      <c r="P148" s="849">
        <v>0.9</v>
      </c>
      <c r="Q148" s="849">
        <v>256.57</v>
      </c>
      <c r="R148" s="837"/>
      <c r="S148" s="850">
        <v>285.07777777777778</v>
      </c>
    </row>
    <row r="149" spans="1:19" ht="14.45" customHeight="1" x14ac:dyDescent="0.2">
      <c r="A149" s="831" t="s">
        <v>577</v>
      </c>
      <c r="B149" s="832" t="s">
        <v>3181</v>
      </c>
      <c r="C149" s="832" t="s">
        <v>599</v>
      </c>
      <c r="D149" s="832" t="s">
        <v>1672</v>
      </c>
      <c r="E149" s="832" t="s">
        <v>3178</v>
      </c>
      <c r="F149" s="832" t="s">
        <v>3195</v>
      </c>
      <c r="G149" s="832" t="s">
        <v>3196</v>
      </c>
      <c r="H149" s="849">
        <v>6</v>
      </c>
      <c r="I149" s="849">
        <v>498</v>
      </c>
      <c r="J149" s="832">
        <v>2</v>
      </c>
      <c r="K149" s="832">
        <v>83</v>
      </c>
      <c r="L149" s="849">
        <v>3</v>
      </c>
      <c r="M149" s="849">
        <v>249</v>
      </c>
      <c r="N149" s="832">
        <v>1</v>
      </c>
      <c r="O149" s="832">
        <v>83</v>
      </c>
      <c r="P149" s="849">
        <v>3</v>
      </c>
      <c r="Q149" s="849">
        <v>252</v>
      </c>
      <c r="R149" s="837">
        <v>1.0120481927710843</v>
      </c>
      <c r="S149" s="850">
        <v>84</v>
      </c>
    </row>
    <row r="150" spans="1:19" ht="14.45" customHeight="1" x14ac:dyDescent="0.2">
      <c r="A150" s="831" t="s">
        <v>577</v>
      </c>
      <c r="B150" s="832" t="s">
        <v>3181</v>
      </c>
      <c r="C150" s="832" t="s">
        <v>599</v>
      </c>
      <c r="D150" s="832" t="s">
        <v>1672</v>
      </c>
      <c r="E150" s="832" t="s">
        <v>3178</v>
      </c>
      <c r="F150" s="832" t="s">
        <v>3197</v>
      </c>
      <c r="G150" s="832" t="s">
        <v>3198</v>
      </c>
      <c r="H150" s="849">
        <v>120</v>
      </c>
      <c r="I150" s="849">
        <v>4440</v>
      </c>
      <c r="J150" s="832">
        <v>0.8571428571428571</v>
      </c>
      <c r="K150" s="832">
        <v>37</v>
      </c>
      <c r="L150" s="849">
        <v>140</v>
      </c>
      <c r="M150" s="849">
        <v>5180</v>
      </c>
      <c r="N150" s="832">
        <v>1</v>
      </c>
      <c r="O150" s="832">
        <v>37</v>
      </c>
      <c r="P150" s="849">
        <v>136</v>
      </c>
      <c r="Q150" s="849">
        <v>5168</v>
      </c>
      <c r="R150" s="837">
        <v>0.99768339768339764</v>
      </c>
      <c r="S150" s="850">
        <v>38</v>
      </c>
    </row>
    <row r="151" spans="1:19" ht="14.45" customHeight="1" x14ac:dyDescent="0.2">
      <c r="A151" s="831" t="s">
        <v>577</v>
      </c>
      <c r="B151" s="832" t="s">
        <v>3181</v>
      </c>
      <c r="C151" s="832" t="s">
        <v>599</v>
      </c>
      <c r="D151" s="832" t="s">
        <v>1672</v>
      </c>
      <c r="E151" s="832" t="s">
        <v>3178</v>
      </c>
      <c r="F151" s="832" t="s">
        <v>3205</v>
      </c>
      <c r="G151" s="832" t="s">
        <v>3206</v>
      </c>
      <c r="H151" s="849"/>
      <c r="I151" s="849"/>
      <c r="J151" s="832"/>
      <c r="K151" s="832"/>
      <c r="L151" s="849"/>
      <c r="M151" s="849"/>
      <c r="N151" s="832"/>
      <c r="O151" s="832"/>
      <c r="P151" s="849">
        <v>1</v>
      </c>
      <c r="Q151" s="849">
        <v>131</v>
      </c>
      <c r="R151" s="837"/>
      <c r="S151" s="850">
        <v>131</v>
      </c>
    </row>
    <row r="152" spans="1:19" ht="14.45" customHeight="1" x14ac:dyDescent="0.2">
      <c r="A152" s="831" t="s">
        <v>577</v>
      </c>
      <c r="B152" s="832" t="s">
        <v>3181</v>
      </c>
      <c r="C152" s="832" t="s">
        <v>599</v>
      </c>
      <c r="D152" s="832" t="s">
        <v>1672</v>
      </c>
      <c r="E152" s="832" t="s">
        <v>3178</v>
      </c>
      <c r="F152" s="832" t="s">
        <v>3207</v>
      </c>
      <c r="G152" s="832" t="s">
        <v>3208</v>
      </c>
      <c r="H152" s="849">
        <v>1</v>
      </c>
      <c r="I152" s="849">
        <v>97</v>
      </c>
      <c r="J152" s="832"/>
      <c r="K152" s="832">
        <v>97</v>
      </c>
      <c r="L152" s="849"/>
      <c r="M152" s="849"/>
      <c r="N152" s="832"/>
      <c r="O152" s="832"/>
      <c r="P152" s="849"/>
      <c r="Q152" s="849"/>
      <c r="R152" s="837"/>
      <c r="S152" s="850"/>
    </row>
    <row r="153" spans="1:19" ht="14.45" customHeight="1" x14ac:dyDescent="0.2">
      <c r="A153" s="831" t="s">
        <v>577</v>
      </c>
      <c r="B153" s="832" t="s">
        <v>3181</v>
      </c>
      <c r="C153" s="832" t="s">
        <v>599</v>
      </c>
      <c r="D153" s="832" t="s">
        <v>1672</v>
      </c>
      <c r="E153" s="832" t="s">
        <v>3178</v>
      </c>
      <c r="F153" s="832" t="s">
        <v>3209</v>
      </c>
      <c r="G153" s="832" t="s">
        <v>3210</v>
      </c>
      <c r="H153" s="849">
        <v>265</v>
      </c>
      <c r="I153" s="849">
        <v>33390</v>
      </c>
      <c r="J153" s="832">
        <v>1.1381531853972799</v>
      </c>
      <c r="K153" s="832">
        <v>126</v>
      </c>
      <c r="L153" s="849">
        <v>231</v>
      </c>
      <c r="M153" s="849">
        <v>29337</v>
      </c>
      <c r="N153" s="832">
        <v>1</v>
      </c>
      <c r="O153" s="832">
        <v>127</v>
      </c>
      <c r="P153" s="849">
        <v>182</v>
      </c>
      <c r="Q153" s="849">
        <v>22932</v>
      </c>
      <c r="R153" s="837">
        <v>0.78167501789549032</v>
      </c>
      <c r="S153" s="850">
        <v>126</v>
      </c>
    </row>
    <row r="154" spans="1:19" ht="14.45" customHeight="1" x14ac:dyDescent="0.2">
      <c r="A154" s="831" t="s">
        <v>577</v>
      </c>
      <c r="B154" s="832" t="s">
        <v>3181</v>
      </c>
      <c r="C154" s="832" t="s">
        <v>599</v>
      </c>
      <c r="D154" s="832" t="s">
        <v>1672</v>
      </c>
      <c r="E154" s="832" t="s">
        <v>3178</v>
      </c>
      <c r="F154" s="832" t="s">
        <v>3217</v>
      </c>
      <c r="G154" s="832" t="s">
        <v>3218</v>
      </c>
      <c r="H154" s="849">
        <v>379</v>
      </c>
      <c r="I154" s="849">
        <v>12633.33</v>
      </c>
      <c r="J154" s="832">
        <v>0.85940961944923844</v>
      </c>
      <c r="K154" s="832">
        <v>33.333324538258573</v>
      </c>
      <c r="L154" s="849">
        <v>441</v>
      </c>
      <c r="M154" s="849">
        <v>14700.01</v>
      </c>
      <c r="N154" s="832">
        <v>1</v>
      </c>
      <c r="O154" s="832">
        <v>33.333356009070293</v>
      </c>
      <c r="P154" s="849">
        <v>239</v>
      </c>
      <c r="Q154" s="849">
        <v>7966.67</v>
      </c>
      <c r="R154" s="837">
        <v>0.54194997146260449</v>
      </c>
      <c r="S154" s="850">
        <v>33.333347280334728</v>
      </c>
    </row>
    <row r="155" spans="1:19" ht="14.45" customHeight="1" x14ac:dyDescent="0.2">
      <c r="A155" s="831" t="s">
        <v>577</v>
      </c>
      <c r="B155" s="832" t="s">
        <v>3181</v>
      </c>
      <c r="C155" s="832" t="s">
        <v>599</v>
      </c>
      <c r="D155" s="832" t="s">
        <v>1672</v>
      </c>
      <c r="E155" s="832" t="s">
        <v>3178</v>
      </c>
      <c r="F155" s="832" t="s">
        <v>3219</v>
      </c>
      <c r="G155" s="832" t="s">
        <v>3220</v>
      </c>
      <c r="H155" s="849">
        <v>67</v>
      </c>
      <c r="I155" s="849">
        <v>16817</v>
      </c>
      <c r="J155" s="832">
        <v>0.79445389266817834</v>
      </c>
      <c r="K155" s="832">
        <v>251</v>
      </c>
      <c r="L155" s="849">
        <v>84</v>
      </c>
      <c r="M155" s="849">
        <v>21168</v>
      </c>
      <c r="N155" s="832">
        <v>1</v>
      </c>
      <c r="O155" s="832">
        <v>252</v>
      </c>
      <c r="P155" s="849">
        <v>38</v>
      </c>
      <c r="Q155" s="849">
        <v>9652</v>
      </c>
      <c r="R155" s="837">
        <v>0.45597127739984883</v>
      </c>
      <c r="S155" s="850">
        <v>254</v>
      </c>
    </row>
    <row r="156" spans="1:19" ht="14.45" customHeight="1" x14ac:dyDescent="0.2">
      <c r="A156" s="831" t="s">
        <v>577</v>
      </c>
      <c r="B156" s="832" t="s">
        <v>3181</v>
      </c>
      <c r="C156" s="832" t="s">
        <v>599</v>
      </c>
      <c r="D156" s="832" t="s">
        <v>1672</v>
      </c>
      <c r="E156" s="832" t="s">
        <v>3178</v>
      </c>
      <c r="F156" s="832" t="s">
        <v>3221</v>
      </c>
      <c r="G156" s="832" t="s">
        <v>3222</v>
      </c>
      <c r="H156" s="849"/>
      <c r="I156" s="849"/>
      <c r="J156" s="832"/>
      <c r="K156" s="832"/>
      <c r="L156" s="849"/>
      <c r="M156" s="849"/>
      <c r="N156" s="832"/>
      <c r="O156" s="832"/>
      <c r="P156" s="849">
        <v>1</v>
      </c>
      <c r="Q156" s="849">
        <v>116</v>
      </c>
      <c r="R156" s="837"/>
      <c r="S156" s="850">
        <v>116</v>
      </c>
    </row>
    <row r="157" spans="1:19" ht="14.45" customHeight="1" x14ac:dyDescent="0.2">
      <c r="A157" s="831" t="s">
        <v>577</v>
      </c>
      <c r="B157" s="832" t="s">
        <v>3181</v>
      </c>
      <c r="C157" s="832" t="s">
        <v>599</v>
      </c>
      <c r="D157" s="832" t="s">
        <v>1672</v>
      </c>
      <c r="E157" s="832" t="s">
        <v>3178</v>
      </c>
      <c r="F157" s="832" t="s">
        <v>3231</v>
      </c>
      <c r="G157" s="832" t="s">
        <v>3232</v>
      </c>
      <c r="H157" s="849"/>
      <c r="I157" s="849"/>
      <c r="J157" s="832"/>
      <c r="K157" s="832"/>
      <c r="L157" s="849"/>
      <c r="M157" s="849"/>
      <c r="N157" s="832"/>
      <c r="O157" s="832"/>
      <c r="P157" s="849">
        <v>1</v>
      </c>
      <c r="Q157" s="849">
        <v>61</v>
      </c>
      <c r="R157" s="837"/>
      <c r="S157" s="850">
        <v>61</v>
      </c>
    </row>
    <row r="158" spans="1:19" ht="14.45" customHeight="1" x14ac:dyDescent="0.2">
      <c r="A158" s="831" t="s">
        <v>577</v>
      </c>
      <c r="B158" s="832" t="s">
        <v>3181</v>
      </c>
      <c r="C158" s="832" t="s">
        <v>599</v>
      </c>
      <c r="D158" s="832" t="s">
        <v>1672</v>
      </c>
      <c r="E158" s="832" t="s">
        <v>3178</v>
      </c>
      <c r="F158" s="832" t="s">
        <v>3235</v>
      </c>
      <c r="G158" s="832" t="s">
        <v>3236</v>
      </c>
      <c r="H158" s="849">
        <v>1</v>
      </c>
      <c r="I158" s="849">
        <v>183</v>
      </c>
      <c r="J158" s="832">
        <v>0.16266666666666665</v>
      </c>
      <c r="K158" s="832">
        <v>183</v>
      </c>
      <c r="L158" s="849">
        <v>3</v>
      </c>
      <c r="M158" s="849">
        <v>1125</v>
      </c>
      <c r="N158" s="832">
        <v>1</v>
      </c>
      <c r="O158" s="832">
        <v>375</v>
      </c>
      <c r="P158" s="849"/>
      <c r="Q158" s="849"/>
      <c r="R158" s="837"/>
      <c r="S158" s="850"/>
    </row>
    <row r="159" spans="1:19" ht="14.45" customHeight="1" x14ac:dyDescent="0.2">
      <c r="A159" s="831" t="s">
        <v>577</v>
      </c>
      <c r="B159" s="832" t="s">
        <v>3181</v>
      </c>
      <c r="C159" s="832" t="s">
        <v>599</v>
      </c>
      <c r="D159" s="832" t="s">
        <v>1672</v>
      </c>
      <c r="E159" s="832" t="s">
        <v>3178</v>
      </c>
      <c r="F159" s="832" t="s">
        <v>3237</v>
      </c>
      <c r="G159" s="832" t="s">
        <v>3238</v>
      </c>
      <c r="H159" s="849">
        <v>84</v>
      </c>
      <c r="I159" s="849">
        <v>31332</v>
      </c>
      <c r="J159" s="832">
        <v>0.56225101388938736</v>
      </c>
      <c r="K159" s="832">
        <v>373</v>
      </c>
      <c r="L159" s="849">
        <v>149</v>
      </c>
      <c r="M159" s="849">
        <v>55726</v>
      </c>
      <c r="N159" s="832">
        <v>1</v>
      </c>
      <c r="O159" s="832">
        <v>374</v>
      </c>
      <c r="P159" s="849">
        <v>72</v>
      </c>
      <c r="Q159" s="849">
        <v>27072</v>
      </c>
      <c r="R159" s="837">
        <v>0.4858055485769659</v>
      </c>
      <c r="S159" s="850">
        <v>376</v>
      </c>
    </row>
    <row r="160" spans="1:19" ht="14.45" customHeight="1" x14ac:dyDescent="0.2">
      <c r="A160" s="831" t="s">
        <v>577</v>
      </c>
      <c r="B160" s="832" t="s">
        <v>3181</v>
      </c>
      <c r="C160" s="832" t="s">
        <v>599</v>
      </c>
      <c r="D160" s="832" t="s">
        <v>3173</v>
      </c>
      <c r="E160" s="832" t="s">
        <v>3182</v>
      </c>
      <c r="F160" s="832" t="s">
        <v>3183</v>
      </c>
      <c r="G160" s="832" t="s">
        <v>3184</v>
      </c>
      <c r="H160" s="849"/>
      <c r="I160" s="849"/>
      <c r="J160" s="832"/>
      <c r="K160" s="832"/>
      <c r="L160" s="849">
        <v>0.30000000000000004</v>
      </c>
      <c r="M160" s="849">
        <v>20.91</v>
      </c>
      <c r="N160" s="832">
        <v>1</v>
      </c>
      <c r="O160" s="832">
        <v>69.699999999999989</v>
      </c>
      <c r="P160" s="849"/>
      <c r="Q160" s="849"/>
      <c r="R160" s="837"/>
      <c r="S160" s="850"/>
    </row>
    <row r="161" spans="1:19" ht="14.45" customHeight="1" x14ac:dyDescent="0.2">
      <c r="A161" s="831" t="s">
        <v>577</v>
      </c>
      <c r="B161" s="832" t="s">
        <v>3181</v>
      </c>
      <c r="C161" s="832" t="s">
        <v>599</v>
      </c>
      <c r="D161" s="832" t="s">
        <v>3173</v>
      </c>
      <c r="E161" s="832" t="s">
        <v>3178</v>
      </c>
      <c r="F161" s="832" t="s">
        <v>3197</v>
      </c>
      <c r="G161" s="832" t="s">
        <v>3198</v>
      </c>
      <c r="H161" s="849">
        <v>7</v>
      </c>
      <c r="I161" s="849">
        <v>259</v>
      </c>
      <c r="J161" s="832">
        <v>2.3333333333333335</v>
      </c>
      <c r="K161" s="832">
        <v>37</v>
      </c>
      <c r="L161" s="849">
        <v>3</v>
      </c>
      <c r="M161" s="849">
        <v>111</v>
      </c>
      <c r="N161" s="832">
        <v>1</v>
      </c>
      <c r="O161" s="832">
        <v>37</v>
      </c>
      <c r="P161" s="849"/>
      <c r="Q161" s="849"/>
      <c r="R161" s="837"/>
      <c r="S161" s="850"/>
    </row>
    <row r="162" spans="1:19" ht="14.45" customHeight="1" x14ac:dyDescent="0.2">
      <c r="A162" s="831" t="s">
        <v>577</v>
      </c>
      <c r="B162" s="832" t="s">
        <v>3181</v>
      </c>
      <c r="C162" s="832" t="s">
        <v>599</v>
      </c>
      <c r="D162" s="832" t="s">
        <v>3173</v>
      </c>
      <c r="E162" s="832" t="s">
        <v>3178</v>
      </c>
      <c r="F162" s="832" t="s">
        <v>3209</v>
      </c>
      <c r="G162" s="832" t="s">
        <v>3210</v>
      </c>
      <c r="H162" s="849">
        <v>2</v>
      </c>
      <c r="I162" s="849">
        <v>252</v>
      </c>
      <c r="J162" s="832"/>
      <c r="K162" s="832">
        <v>126</v>
      </c>
      <c r="L162" s="849"/>
      <c r="M162" s="849"/>
      <c r="N162" s="832"/>
      <c r="O162" s="832"/>
      <c r="P162" s="849"/>
      <c r="Q162" s="849"/>
      <c r="R162" s="837"/>
      <c r="S162" s="850"/>
    </row>
    <row r="163" spans="1:19" ht="14.45" customHeight="1" x14ac:dyDescent="0.2">
      <c r="A163" s="831" t="s">
        <v>577</v>
      </c>
      <c r="B163" s="832" t="s">
        <v>3181</v>
      </c>
      <c r="C163" s="832" t="s">
        <v>599</v>
      </c>
      <c r="D163" s="832" t="s">
        <v>3173</v>
      </c>
      <c r="E163" s="832" t="s">
        <v>3178</v>
      </c>
      <c r="F163" s="832" t="s">
        <v>3217</v>
      </c>
      <c r="G163" s="832" t="s">
        <v>3218</v>
      </c>
      <c r="H163" s="849">
        <v>2</v>
      </c>
      <c r="I163" s="849">
        <v>66.67</v>
      </c>
      <c r="J163" s="832"/>
      <c r="K163" s="832">
        <v>33.335000000000001</v>
      </c>
      <c r="L163" s="849"/>
      <c r="M163" s="849"/>
      <c r="N163" s="832"/>
      <c r="O163" s="832"/>
      <c r="P163" s="849"/>
      <c r="Q163" s="849"/>
      <c r="R163" s="837"/>
      <c r="S163" s="850"/>
    </row>
    <row r="164" spans="1:19" ht="14.45" customHeight="1" x14ac:dyDescent="0.2">
      <c r="A164" s="831" t="s">
        <v>577</v>
      </c>
      <c r="B164" s="832" t="s">
        <v>3181</v>
      </c>
      <c r="C164" s="832" t="s">
        <v>599</v>
      </c>
      <c r="D164" s="832" t="s">
        <v>3174</v>
      </c>
      <c r="E164" s="832" t="s">
        <v>3178</v>
      </c>
      <c r="F164" s="832" t="s">
        <v>3197</v>
      </c>
      <c r="G164" s="832" t="s">
        <v>3198</v>
      </c>
      <c r="H164" s="849">
        <v>1</v>
      </c>
      <c r="I164" s="849">
        <v>37</v>
      </c>
      <c r="J164" s="832">
        <v>0.5</v>
      </c>
      <c r="K164" s="832">
        <v>37</v>
      </c>
      <c r="L164" s="849">
        <v>2</v>
      </c>
      <c r="M164" s="849">
        <v>74</v>
      </c>
      <c r="N164" s="832">
        <v>1</v>
      </c>
      <c r="O164" s="832">
        <v>37</v>
      </c>
      <c r="P164" s="849">
        <v>2</v>
      </c>
      <c r="Q164" s="849">
        <v>76</v>
      </c>
      <c r="R164" s="837">
        <v>1.027027027027027</v>
      </c>
      <c r="S164" s="850">
        <v>38</v>
      </c>
    </row>
    <row r="165" spans="1:19" ht="14.45" customHeight="1" x14ac:dyDescent="0.2">
      <c r="A165" s="831" t="s">
        <v>577</v>
      </c>
      <c r="B165" s="832" t="s">
        <v>3181</v>
      </c>
      <c r="C165" s="832" t="s">
        <v>599</v>
      </c>
      <c r="D165" s="832" t="s">
        <v>3174</v>
      </c>
      <c r="E165" s="832" t="s">
        <v>3178</v>
      </c>
      <c r="F165" s="832" t="s">
        <v>3217</v>
      </c>
      <c r="G165" s="832" t="s">
        <v>3218</v>
      </c>
      <c r="H165" s="849">
        <v>1</v>
      </c>
      <c r="I165" s="849">
        <v>33.33</v>
      </c>
      <c r="J165" s="832">
        <v>1</v>
      </c>
      <c r="K165" s="832">
        <v>33.33</v>
      </c>
      <c r="L165" s="849">
        <v>1</v>
      </c>
      <c r="M165" s="849">
        <v>33.33</v>
      </c>
      <c r="N165" s="832">
        <v>1</v>
      </c>
      <c r="O165" s="832">
        <v>33.33</v>
      </c>
      <c r="P165" s="849"/>
      <c r="Q165" s="849"/>
      <c r="R165" s="837"/>
      <c r="S165" s="850"/>
    </row>
    <row r="166" spans="1:19" ht="14.45" customHeight="1" x14ac:dyDescent="0.2">
      <c r="A166" s="831" t="s">
        <v>577</v>
      </c>
      <c r="B166" s="832" t="s">
        <v>3181</v>
      </c>
      <c r="C166" s="832" t="s">
        <v>599</v>
      </c>
      <c r="D166" s="832" t="s">
        <v>3174</v>
      </c>
      <c r="E166" s="832" t="s">
        <v>3178</v>
      </c>
      <c r="F166" s="832" t="s">
        <v>3237</v>
      </c>
      <c r="G166" s="832" t="s">
        <v>3238</v>
      </c>
      <c r="H166" s="849">
        <v>1</v>
      </c>
      <c r="I166" s="849">
        <v>373</v>
      </c>
      <c r="J166" s="832">
        <v>0.99732620320855614</v>
      </c>
      <c r="K166" s="832">
        <v>373</v>
      </c>
      <c r="L166" s="849">
        <v>1</v>
      </c>
      <c r="M166" s="849">
        <v>374</v>
      </c>
      <c r="N166" s="832">
        <v>1</v>
      </c>
      <c r="O166" s="832">
        <v>374</v>
      </c>
      <c r="P166" s="849"/>
      <c r="Q166" s="849"/>
      <c r="R166" s="837"/>
      <c r="S166" s="850"/>
    </row>
    <row r="167" spans="1:19" ht="14.45" customHeight="1" x14ac:dyDescent="0.2">
      <c r="A167" s="831" t="s">
        <v>577</v>
      </c>
      <c r="B167" s="832" t="s">
        <v>3181</v>
      </c>
      <c r="C167" s="832" t="s">
        <v>599</v>
      </c>
      <c r="D167" s="832" t="s">
        <v>3175</v>
      </c>
      <c r="E167" s="832" t="s">
        <v>3178</v>
      </c>
      <c r="F167" s="832" t="s">
        <v>3209</v>
      </c>
      <c r="G167" s="832" t="s">
        <v>3210</v>
      </c>
      <c r="H167" s="849"/>
      <c r="I167" s="849"/>
      <c r="J167" s="832"/>
      <c r="K167" s="832"/>
      <c r="L167" s="849">
        <v>1</v>
      </c>
      <c r="M167" s="849">
        <v>127</v>
      </c>
      <c r="N167" s="832">
        <v>1</v>
      </c>
      <c r="O167" s="832">
        <v>127</v>
      </c>
      <c r="P167" s="849"/>
      <c r="Q167" s="849"/>
      <c r="R167" s="837"/>
      <c r="S167" s="850"/>
    </row>
    <row r="168" spans="1:19" ht="14.45" customHeight="1" x14ac:dyDescent="0.2">
      <c r="A168" s="831" t="s">
        <v>577</v>
      </c>
      <c r="B168" s="832" t="s">
        <v>3181</v>
      </c>
      <c r="C168" s="832" t="s">
        <v>599</v>
      </c>
      <c r="D168" s="832" t="s">
        <v>3175</v>
      </c>
      <c r="E168" s="832" t="s">
        <v>3178</v>
      </c>
      <c r="F168" s="832" t="s">
        <v>3217</v>
      </c>
      <c r="G168" s="832" t="s">
        <v>3218</v>
      </c>
      <c r="H168" s="849">
        <v>18</v>
      </c>
      <c r="I168" s="849">
        <v>599.99</v>
      </c>
      <c r="J168" s="832">
        <v>0.94735761767167193</v>
      </c>
      <c r="K168" s="832">
        <v>33.332777777777778</v>
      </c>
      <c r="L168" s="849">
        <v>19</v>
      </c>
      <c r="M168" s="849">
        <v>633.33000000000004</v>
      </c>
      <c r="N168" s="832">
        <v>1</v>
      </c>
      <c r="O168" s="832">
        <v>33.333157894736843</v>
      </c>
      <c r="P168" s="849">
        <v>17</v>
      </c>
      <c r="Q168" s="849">
        <v>566.66999999999996</v>
      </c>
      <c r="R168" s="837">
        <v>0.89474681445691806</v>
      </c>
      <c r="S168" s="850">
        <v>33.333529411764701</v>
      </c>
    </row>
    <row r="169" spans="1:19" ht="14.45" customHeight="1" x14ac:dyDescent="0.2">
      <c r="A169" s="831" t="s">
        <v>577</v>
      </c>
      <c r="B169" s="832" t="s">
        <v>3181</v>
      </c>
      <c r="C169" s="832" t="s">
        <v>599</v>
      </c>
      <c r="D169" s="832" t="s">
        <v>3175</v>
      </c>
      <c r="E169" s="832" t="s">
        <v>3178</v>
      </c>
      <c r="F169" s="832" t="s">
        <v>3219</v>
      </c>
      <c r="G169" s="832" t="s">
        <v>3220</v>
      </c>
      <c r="H169" s="849"/>
      <c r="I169" s="849"/>
      <c r="J169" s="832"/>
      <c r="K169" s="832"/>
      <c r="L169" s="849">
        <v>3</v>
      </c>
      <c r="M169" s="849">
        <v>756</v>
      </c>
      <c r="N169" s="832">
        <v>1</v>
      </c>
      <c r="O169" s="832">
        <v>252</v>
      </c>
      <c r="P169" s="849">
        <v>19</v>
      </c>
      <c r="Q169" s="849">
        <v>4826</v>
      </c>
      <c r="R169" s="837">
        <v>6.3835978835978837</v>
      </c>
      <c r="S169" s="850">
        <v>254</v>
      </c>
    </row>
    <row r="170" spans="1:19" ht="14.45" customHeight="1" x14ac:dyDescent="0.2">
      <c r="A170" s="831" t="s">
        <v>577</v>
      </c>
      <c r="B170" s="832" t="s">
        <v>3181</v>
      </c>
      <c r="C170" s="832" t="s">
        <v>599</v>
      </c>
      <c r="D170" s="832" t="s">
        <v>3175</v>
      </c>
      <c r="E170" s="832" t="s">
        <v>3178</v>
      </c>
      <c r="F170" s="832" t="s">
        <v>3237</v>
      </c>
      <c r="G170" s="832" t="s">
        <v>3238</v>
      </c>
      <c r="H170" s="849">
        <v>19</v>
      </c>
      <c r="I170" s="849">
        <v>7087</v>
      </c>
      <c r="J170" s="832">
        <v>0.99732620320855614</v>
      </c>
      <c r="K170" s="832">
        <v>373</v>
      </c>
      <c r="L170" s="849">
        <v>19</v>
      </c>
      <c r="M170" s="849">
        <v>7106</v>
      </c>
      <c r="N170" s="832">
        <v>1</v>
      </c>
      <c r="O170" s="832">
        <v>374</v>
      </c>
      <c r="P170" s="849"/>
      <c r="Q170" s="849"/>
      <c r="R170" s="837"/>
      <c r="S170" s="850"/>
    </row>
    <row r="171" spans="1:19" ht="14.45" customHeight="1" x14ac:dyDescent="0.2">
      <c r="A171" s="831" t="s">
        <v>577</v>
      </c>
      <c r="B171" s="832" t="s">
        <v>3181</v>
      </c>
      <c r="C171" s="832" t="s">
        <v>599</v>
      </c>
      <c r="D171" s="832" t="s">
        <v>1674</v>
      </c>
      <c r="E171" s="832" t="s">
        <v>3182</v>
      </c>
      <c r="F171" s="832" t="s">
        <v>3183</v>
      </c>
      <c r="G171" s="832" t="s">
        <v>3184</v>
      </c>
      <c r="H171" s="849"/>
      <c r="I171" s="849"/>
      <c r="J171" s="832"/>
      <c r="K171" s="832"/>
      <c r="L171" s="849">
        <v>0.5</v>
      </c>
      <c r="M171" s="849">
        <v>34.85</v>
      </c>
      <c r="N171" s="832">
        <v>1</v>
      </c>
      <c r="O171" s="832">
        <v>69.7</v>
      </c>
      <c r="P171" s="849"/>
      <c r="Q171" s="849"/>
      <c r="R171" s="837"/>
      <c r="S171" s="850"/>
    </row>
    <row r="172" spans="1:19" ht="14.45" customHeight="1" x14ac:dyDescent="0.2">
      <c r="A172" s="831" t="s">
        <v>577</v>
      </c>
      <c r="B172" s="832" t="s">
        <v>3181</v>
      </c>
      <c r="C172" s="832" t="s">
        <v>599</v>
      </c>
      <c r="D172" s="832" t="s">
        <v>1674</v>
      </c>
      <c r="E172" s="832" t="s">
        <v>3182</v>
      </c>
      <c r="F172" s="832" t="s">
        <v>3186</v>
      </c>
      <c r="G172" s="832" t="s">
        <v>3187</v>
      </c>
      <c r="H172" s="849"/>
      <c r="I172" s="849"/>
      <c r="J172" s="832"/>
      <c r="K172" s="832"/>
      <c r="L172" s="849">
        <v>0.9</v>
      </c>
      <c r="M172" s="849">
        <v>256.57</v>
      </c>
      <c r="N172" s="832">
        <v>1</v>
      </c>
      <c r="O172" s="832">
        <v>285.07777777777778</v>
      </c>
      <c r="P172" s="849">
        <v>0.9</v>
      </c>
      <c r="Q172" s="849">
        <v>256.57</v>
      </c>
      <c r="R172" s="837">
        <v>1</v>
      </c>
      <c r="S172" s="850">
        <v>285.07777777777778</v>
      </c>
    </row>
    <row r="173" spans="1:19" ht="14.45" customHeight="1" x14ac:dyDescent="0.2">
      <c r="A173" s="831" t="s">
        <v>577</v>
      </c>
      <c r="B173" s="832" t="s">
        <v>3181</v>
      </c>
      <c r="C173" s="832" t="s">
        <v>599</v>
      </c>
      <c r="D173" s="832" t="s">
        <v>1674</v>
      </c>
      <c r="E173" s="832" t="s">
        <v>3182</v>
      </c>
      <c r="F173" s="832" t="s">
        <v>3188</v>
      </c>
      <c r="G173" s="832" t="s">
        <v>654</v>
      </c>
      <c r="H173" s="849"/>
      <c r="I173" s="849"/>
      <c r="J173" s="832"/>
      <c r="K173" s="832"/>
      <c r="L173" s="849">
        <v>0.2</v>
      </c>
      <c r="M173" s="849">
        <v>15.74</v>
      </c>
      <c r="N173" s="832">
        <v>1</v>
      </c>
      <c r="O173" s="832">
        <v>78.7</v>
      </c>
      <c r="P173" s="849">
        <v>0.1</v>
      </c>
      <c r="Q173" s="849">
        <v>6.82</v>
      </c>
      <c r="R173" s="837">
        <v>0.43329097839898351</v>
      </c>
      <c r="S173" s="850">
        <v>68.2</v>
      </c>
    </row>
    <row r="174" spans="1:19" ht="14.45" customHeight="1" x14ac:dyDescent="0.2">
      <c r="A174" s="831" t="s">
        <v>577</v>
      </c>
      <c r="B174" s="832" t="s">
        <v>3181</v>
      </c>
      <c r="C174" s="832" t="s">
        <v>599</v>
      </c>
      <c r="D174" s="832" t="s">
        <v>1674</v>
      </c>
      <c r="E174" s="832" t="s">
        <v>3178</v>
      </c>
      <c r="F174" s="832" t="s">
        <v>3195</v>
      </c>
      <c r="G174" s="832" t="s">
        <v>3196</v>
      </c>
      <c r="H174" s="849"/>
      <c r="I174" s="849"/>
      <c r="J174" s="832"/>
      <c r="K174" s="832"/>
      <c r="L174" s="849">
        <v>4</v>
      </c>
      <c r="M174" s="849">
        <v>332</v>
      </c>
      <c r="N174" s="832">
        <v>1</v>
      </c>
      <c r="O174" s="832">
        <v>83</v>
      </c>
      <c r="P174" s="849">
        <v>3</v>
      </c>
      <c r="Q174" s="849">
        <v>252</v>
      </c>
      <c r="R174" s="837">
        <v>0.75903614457831325</v>
      </c>
      <c r="S174" s="850">
        <v>84</v>
      </c>
    </row>
    <row r="175" spans="1:19" ht="14.45" customHeight="1" x14ac:dyDescent="0.2">
      <c r="A175" s="831" t="s">
        <v>577</v>
      </c>
      <c r="B175" s="832" t="s">
        <v>3181</v>
      </c>
      <c r="C175" s="832" t="s">
        <v>599</v>
      </c>
      <c r="D175" s="832" t="s">
        <v>1674</v>
      </c>
      <c r="E175" s="832" t="s">
        <v>3178</v>
      </c>
      <c r="F175" s="832" t="s">
        <v>3197</v>
      </c>
      <c r="G175" s="832" t="s">
        <v>3198</v>
      </c>
      <c r="H175" s="849"/>
      <c r="I175" s="849"/>
      <c r="J175" s="832"/>
      <c r="K175" s="832"/>
      <c r="L175" s="849">
        <v>5</v>
      </c>
      <c r="M175" s="849">
        <v>185</v>
      </c>
      <c r="N175" s="832">
        <v>1</v>
      </c>
      <c r="O175" s="832">
        <v>37</v>
      </c>
      <c r="P175" s="849">
        <v>1</v>
      </c>
      <c r="Q175" s="849">
        <v>38</v>
      </c>
      <c r="R175" s="837">
        <v>0.20540540540540542</v>
      </c>
      <c r="S175" s="850">
        <v>38</v>
      </c>
    </row>
    <row r="176" spans="1:19" ht="14.45" customHeight="1" x14ac:dyDescent="0.2">
      <c r="A176" s="831" t="s">
        <v>577</v>
      </c>
      <c r="B176" s="832" t="s">
        <v>3181</v>
      </c>
      <c r="C176" s="832" t="s">
        <v>599</v>
      </c>
      <c r="D176" s="832" t="s">
        <v>1674</v>
      </c>
      <c r="E176" s="832" t="s">
        <v>3178</v>
      </c>
      <c r="F176" s="832" t="s">
        <v>3205</v>
      </c>
      <c r="G176" s="832" t="s">
        <v>3206</v>
      </c>
      <c r="H176" s="849"/>
      <c r="I176" s="849"/>
      <c r="J176" s="832"/>
      <c r="K176" s="832"/>
      <c r="L176" s="849">
        <v>1</v>
      </c>
      <c r="M176" s="849">
        <v>130</v>
      </c>
      <c r="N176" s="832">
        <v>1</v>
      </c>
      <c r="O176" s="832">
        <v>130</v>
      </c>
      <c r="P176" s="849">
        <v>1</v>
      </c>
      <c r="Q176" s="849">
        <v>131</v>
      </c>
      <c r="R176" s="837">
        <v>1.0076923076923077</v>
      </c>
      <c r="S176" s="850">
        <v>131</v>
      </c>
    </row>
    <row r="177" spans="1:19" ht="14.45" customHeight="1" x14ac:dyDescent="0.2">
      <c r="A177" s="831" t="s">
        <v>577</v>
      </c>
      <c r="B177" s="832" t="s">
        <v>3181</v>
      </c>
      <c r="C177" s="832" t="s">
        <v>599</v>
      </c>
      <c r="D177" s="832" t="s">
        <v>1674</v>
      </c>
      <c r="E177" s="832" t="s">
        <v>3178</v>
      </c>
      <c r="F177" s="832" t="s">
        <v>3209</v>
      </c>
      <c r="G177" s="832" t="s">
        <v>3210</v>
      </c>
      <c r="H177" s="849">
        <v>110</v>
      </c>
      <c r="I177" s="849">
        <v>13860</v>
      </c>
      <c r="J177" s="832">
        <v>1.0295647006388353</v>
      </c>
      <c r="K177" s="832">
        <v>126</v>
      </c>
      <c r="L177" s="849">
        <v>106</v>
      </c>
      <c r="M177" s="849">
        <v>13462</v>
      </c>
      <c r="N177" s="832">
        <v>1</v>
      </c>
      <c r="O177" s="832">
        <v>127</v>
      </c>
      <c r="P177" s="849">
        <v>98</v>
      </c>
      <c r="Q177" s="849">
        <v>12348</v>
      </c>
      <c r="R177" s="837">
        <v>0.91724855147823503</v>
      </c>
      <c r="S177" s="850">
        <v>126</v>
      </c>
    </row>
    <row r="178" spans="1:19" ht="14.45" customHeight="1" x14ac:dyDescent="0.2">
      <c r="A178" s="831" t="s">
        <v>577</v>
      </c>
      <c r="B178" s="832" t="s">
        <v>3181</v>
      </c>
      <c r="C178" s="832" t="s">
        <v>599</v>
      </c>
      <c r="D178" s="832" t="s">
        <v>1674</v>
      </c>
      <c r="E178" s="832" t="s">
        <v>3178</v>
      </c>
      <c r="F178" s="832" t="s">
        <v>3217</v>
      </c>
      <c r="G178" s="832" t="s">
        <v>3218</v>
      </c>
      <c r="H178" s="849">
        <v>346</v>
      </c>
      <c r="I178" s="849">
        <v>11533.3</v>
      </c>
      <c r="J178" s="832">
        <v>1.3256681904232073</v>
      </c>
      <c r="K178" s="832">
        <v>33.333236994219654</v>
      </c>
      <c r="L178" s="849">
        <v>261</v>
      </c>
      <c r="M178" s="849">
        <v>8699.99</v>
      </c>
      <c r="N178" s="832">
        <v>1</v>
      </c>
      <c r="O178" s="832">
        <v>33.333295019157084</v>
      </c>
      <c r="P178" s="849">
        <v>248</v>
      </c>
      <c r="Q178" s="849">
        <v>8266.65</v>
      </c>
      <c r="R178" s="837">
        <v>0.95019074734568654</v>
      </c>
      <c r="S178" s="850">
        <v>33.333266129032253</v>
      </c>
    </row>
    <row r="179" spans="1:19" ht="14.45" customHeight="1" x14ac:dyDescent="0.2">
      <c r="A179" s="831" t="s">
        <v>577</v>
      </c>
      <c r="B179" s="832" t="s">
        <v>3181</v>
      </c>
      <c r="C179" s="832" t="s">
        <v>599</v>
      </c>
      <c r="D179" s="832" t="s">
        <v>1674</v>
      </c>
      <c r="E179" s="832" t="s">
        <v>3178</v>
      </c>
      <c r="F179" s="832" t="s">
        <v>3219</v>
      </c>
      <c r="G179" s="832" t="s">
        <v>3220</v>
      </c>
      <c r="H179" s="849">
        <v>248</v>
      </c>
      <c r="I179" s="849">
        <v>62248</v>
      </c>
      <c r="J179" s="832">
        <v>1.3877296236846799</v>
      </c>
      <c r="K179" s="832">
        <v>251</v>
      </c>
      <c r="L179" s="849">
        <v>178</v>
      </c>
      <c r="M179" s="849">
        <v>44856</v>
      </c>
      <c r="N179" s="832">
        <v>1</v>
      </c>
      <c r="O179" s="832">
        <v>252</v>
      </c>
      <c r="P179" s="849">
        <v>211</v>
      </c>
      <c r="Q179" s="849">
        <v>53594</v>
      </c>
      <c r="R179" s="837">
        <v>1.194801141430355</v>
      </c>
      <c r="S179" s="850">
        <v>254</v>
      </c>
    </row>
    <row r="180" spans="1:19" ht="14.45" customHeight="1" x14ac:dyDescent="0.2">
      <c r="A180" s="831" t="s">
        <v>577</v>
      </c>
      <c r="B180" s="832" t="s">
        <v>3181</v>
      </c>
      <c r="C180" s="832" t="s">
        <v>599</v>
      </c>
      <c r="D180" s="832" t="s">
        <v>1674</v>
      </c>
      <c r="E180" s="832" t="s">
        <v>3178</v>
      </c>
      <c r="F180" s="832" t="s">
        <v>3221</v>
      </c>
      <c r="G180" s="832" t="s">
        <v>3222</v>
      </c>
      <c r="H180" s="849">
        <v>1</v>
      </c>
      <c r="I180" s="849">
        <v>116</v>
      </c>
      <c r="J180" s="832"/>
      <c r="K180" s="832">
        <v>116</v>
      </c>
      <c r="L180" s="849"/>
      <c r="M180" s="849"/>
      <c r="N180" s="832"/>
      <c r="O180" s="832"/>
      <c r="P180" s="849"/>
      <c r="Q180" s="849"/>
      <c r="R180" s="837"/>
      <c r="S180" s="850"/>
    </row>
    <row r="181" spans="1:19" ht="14.45" customHeight="1" x14ac:dyDescent="0.2">
      <c r="A181" s="831" t="s">
        <v>577</v>
      </c>
      <c r="B181" s="832" t="s">
        <v>3181</v>
      </c>
      <c r="C181" s="832" t="s">
        <v>599</v>
      </c>
      <c r="D181" s="832" t="s">
        <v>1674</v>
      </c>
      <c r="E181" s="832" t="s">
        <v>3178</v>
      </c>
      <c r="F181" s="832" t="s">
        <v>3231</v>
      </c>
      <c r="G181" s="832" t="s">
        <v>3232</v>
      </c>
      <c r="H181" s="849"/>
      <c r="I181" s="849"/>
      <c r="J181" s="832"/>
      <c r="K181" s="832"/>
      <c r="L181" s="849">
        <v>2</v>
      </c>
      <c r="M181" s="849">
        <v>118</v>
      </c>
      <c r="N181" s="832">
        <v>1</v>
      </c>
      <c r="O181" s="832">
        <v>59</v>
      </c>
      <c r="P181" s="849">
        <v>1</v>
      </c>
      <c r="Q181" s="849">
        <v>61</v>
      </c>
      <c r="R181" s="837">
        <v>0.51694915254237284</v>
      </c>
      <c r="S181" s="850">
        <v>61</v>
      </c>
    </row>
    <row r="182" spans="1:19" ht="14.45" customHeight="1" x14ac:dyDescent="0.2">
      <c r="A182" s="831" t="s">
        <v>577</v>
      </c>
      <c r="B182" s="832" t="s">
        <v>3181</v>
      </c>
      <c r="C182" s="832" t="s">
        <v>599</v>
      </c>
      <c r="D182" s="832" t="s">
        <v>1673</v>
      </c>
      <c r="E182" s="832" t="s">
        <v>3178</v>
      </c>
      <c r="F182" s="832" t="s">
        <v>3195</v>
      </c>
      <c r="G182" s="832" t="s">
        <v>3196</v>
      </c>
      <c r="H182" s="849"/>
      <c r="I182" s="849"/>
      <c r="J182" s="832"/>
      <c r="K182" s="832"/>
      <c r="L182" s="849"/>
      <c r="M182" s="849"/>
      <c r="N182" s="832"/>
      <c r="O182" s="832"/>
      <c r="P182" s="849">
        <v>6</v>
      </c>
      <c r="Q182" s="849">
        <v>504</v>
      </c>
      <c r="R182" s="837"/>
      <c r="S182" s="850">
        <v>84</v>
      </c>
    </row>
    <row r="183" spans="1:19" ht="14.45" customHeight="1" x14ac:dyDescent="0.2">
      <c r="A183" s="831" t="s">
        <v>577</v>
      </c>
      <c r="B183" s="832" t="s">
        <v>3181</v>
      </c>
      <c r="C183" s="832" t="s">
        <v>599</v>
      </c>
      <c r="D183" s="832" t="s">
        <v>1673</v>
      </c>
      <c r="E183" s="832" t="s">
        <v>3178</v>
      </c>
      <c r="F183" s="832" t="s">
        <v>3197</v>
      </c>
      <c r="G183" s="832" t="s">
        <v>3198</v>
      </c>
      <c r="H183" s="849"/>
      <c r="I183" s="849"/>
      <c r="J183" s="832"/>
      <c r="K183" s="832"/>
      <c r="L183" s="849">
        <v>3</v>
      </c>
      <c r="M183" s="849">
        <v>111</v>
      </c>
      <c r="N183" s="832">
        <v>1</v>
      </c>
      <c r="O183" s="832">
        <v>37</v>
      </c>
      <c r="P183" s="849">
        <v>146</v>
      </c>
      <c r="Q183" s="849">
        <v>5548</v>
      </c>
      <c r="R183" s="837">
        <v>49.981981981981981</v>
      </c>
      <c r="S183" s="850">
        <v>38</v>
      </c>
    </row>
    <row r="184" spans="1:19" ht="14.45" customHeight="1" x14ac:dyDescent="0.2">
      <c r="A184" s="831" t="s">
        <v>577</v>
      </c>
      <c r="B184" s="832" t="s">
        <v>3181</v>
      </c>
      <c r="C184" s="832" t="s">
        <v>599</v>
      </c>
      <c r="D184" s="832" t="s">
        <v>1673</v>
      </c>
      <c r="E184" s="832" t="s">
        <v>3178</v>
      </c>
      <c r="F184" s="832" t="s">
        <v>3209</v>
      </c>
      <c r="G184" s="832" t="s">
        <v>3210</v>
      </c>
      <c r="H184" s="849"/>
      <c r="I184" s="849"/>
      <c r="J184" s="832"/>
      <c r="K184" s="832"/>
      <c r="L184" s="849">
        <v>2</v>
      </c>
      <c r="M184" s="849">
        <v>254</v>
      </c>
      <c r="N184" s="832">
        <v>1</v>
      </c>
      <c r="O184" s="832">
        <v>127</v>
      </c>
      <c r="P184" s="849">
        <v>8</v>
      </c>
      <c r="Q184" s="849">
        <v>1008</v>
      </c>
      <c r="R184" s="837">
        <v>3.9685039370078741</v>
      </c>
      <c r="S184" s="850">
        <v>126</v>
      </c>
    </row>
    <row r="185" spans="1:19" ht="14.45" customHeight="1" x14ac:dyDescent="0.2">
      <c r="A185" s="831" t="s">
        <v>577</v>
      </c>
      <c r="B185" s="832" t="s">
        <v>3181</v>
      </c>
      <c r="C185" s="832" t="s">
        <v>599</v>
      </c>
      <c r="D185" s="832" t="s">
        <v>1673</v>
      </c>
      <c r="E185" s="832" t="s">
        <v>3178</v>
      </c>
      <c r="F185" s="832" t="s">
        <v>3217</v>
      </c>
      <c r="G185" s="832" t="s">
        <v>3218</v>
      </c>
      <c r="H185" s="849"/>
      <c r="I185" s="849"/>
      <c r="J185" s="832"/>
      <c r="K185" s="832"/>
      <c r="L185" s="849">
        <v>15</v>
      </c>
      <c r="M185" s="849">
        <v>500</v>
      </c>
      <c r="N185" s="832">
        <v>1</v>
      </c>
      <c r="O185" s="832">
        <v>33.333333333333336</v>
      </c>
      <c r="P185" s="849">
        <v>151</v>
      </c>
      <c r="Q185" s="849">
        <v>5033.33</v>
      </c>
      <c r="R185" s="837">
        <v>10.066660000000001</v>
      </c>
      <c r="S185" s="850">
        <v>33.333311258278144</v>
      </c>
    </row>
    <row r="186" spans="1:19" ht="14.45" customHeight="1" x14ac:dyDescent="0.2">
      <c r="A186" s="831" t="s">
        <v>577</v>
      </c>
      <c r="B186" s="832" t="s">
        <v>3181</v>
      </c>
      <c r="C186" s="832" t="s">
        <v>599</v>
      </c>
      <c r="D186" s="832" t="s">
        <v>1673</v>
      </c>
      <c r="E186" s="832" t="s">
        <v>3178</v>
      </c>
      <c r="F186" s="832" t="s">
        <v>3219</v>
      </c>
      <c r="G186" s="832" t="s">
        <v>3220</v>
      </c>
      <c r="H186" s="849"/>
      <c r="I186" s="849"/>
      <c r="J186" s="832"/>
      <c r="K186" s="832"/>
      <c r="L186" s="849">
        <v>16</v>
      </c>
      <c r="M186" s="849">
        <v>4032</v>
      </c>
      <c r="N186" s="832">
        <v>1</v>
      </c>
      <c r="O186" s="832">
        <v>252</v>
      </c>
      <c r="P186" s="849">
        <v>130</v>
      </c>
      <c r="Q186" s="849">
        <v>33020</v>
      </c>
      <c r="R186" s="837">
        <v>8.1894841269841265</v>
      </c>
      <c r="S186" s="850">
        <v>254</v>
      </c>
    </row>
    <row r="187" spans="1:19" ht="14.45" customHeight="1" x14ac:dyDescent="0.2">
      <c r="A187" s="831" t="s">
        <v>577</v>
      </c>
      <c r="B187" s="832" t="s">
        <v>3181</v>
      </c>
      <c r="C187" s="832" t="s">
        <v>599</v>
      </c>
      <c r="D187" s="832" t="s">
        <v>1673</v>
      </c>
      <c r="E187" s="832" t="s">
        <v>3178</v>
      </c>
      <c r="F187" s="832" t="s">
        <v>3221</v>
      </c>
      <c r="G187" s="832" t="s">
        <v>3222</v>
      </c>
      <c r="H187" s="849"/>
      <c r="I187" s="849"/>
      <c r="J187" s="832"/>
      <c r="K187" s="832"/>
      <c r="L187" s="849"/>
      <c r="M187" s="849"/>
      <c r="N187" s="832"/>
      <c r="O187" s="832"/>
      <c r="P187" s="849">
        <v>1</v>
      </c>
      <c r="Q187" s="849">
        <v>116</v>
      </c>
      <c r="R187" s="837"/>
      <c r="S187" s="850">
        <v>116</v>
      </c>
    </row>
    <row r="188" spans="1:19" ht="14.45" customHeight="1" x14ac:dyDescent="0.2">
      <c r="A188" s="831" t="s">
        <v>577</v>
      </c>
      <c r="B188" s="832" t="s">
        <v>3181</v>
      </c>
      <c r="C188" s="832" t="s">
        <v>599</v>
      </c>
      <c r="D188" s="832" t="s">
        <v>1673</v>
      </c>
      <c r="E188" s="832" t="s">
        <v>3178</v>
      </c>
      <c r="F188" s="832" t="s">
        <v>3237</v>
      </c>
      <c r="G188" s="832" t="s">
        <v>3238</v>
      </c>
      <c r="H188" s="849"/>
      <c r="I188" s="849"/>
      <c r="J188" s="832"/>
      <c r="K188" s="832"/>
      <c r="L188" s="849"/>
      <c r="M188" s="849"/>
      <c r="N188" s="832"/>
      <c r="O188" s="832"/>
      <c r="P188" s="849">
        <v>38</v>
      </c>
      <c r="Q188" s="849">
        <v>14288</v>
      </c>
      <c r="R188" s="837"/>
      <c r="S188" s="850">
        <v>376</v>
      </c>
    </row>
    <row r="189" spans="1:19" ht="14.45" customHeight="1" x14ac:dyDescent="0.2">
      <c r="A189" s="831" t="s">
        <v>577</v>
      </c>
      <c r="B189" s="832" t="s">
        <v>3241</v>
      </c>
      <c r="C189" s="832" t="s">
        <v>599</v>
      </c>
      <c r="D189" s="832" t="s">
        <v>3166</v>
      </c>
      <c r="E189" s="832" t="s">
        <v>3182</v>
      </c>
      <c r="F189" s="832" t="s">
        <v>3244</v>
      </c>
      <c r="G189" s="832" t="s">
        <v>3243</v>
      </c>
      <c r="H189" s="849"/>
      <c r="I189" s="849"/>
      <c r="J189" s="832"/>
      <c r="K189" s="832"/>
      <c r="L189" s="849"/>
      <c r="M189" s="849"/>
      <c r="N189" s="832"/>
      <c r="O189" s="832"/>
      <c r="P189" s="849">
        <v>0.6</v>
      </c>
      <c r="Q189" s="849">
        <v>10143.870000000001</v>
      </c>
      <c r="R189" s="837"/>
      <c r="S189" s="850">
        <v>16906.45</v>
      </c>
    </row>
    <row r="190" spans="1:19" ht="14.45" customHeight="1" x14ac:dyDescent="0.2">
      <c r="A190" s="831" t="s">
        <v>577</v>
      </c>
      <c r="B190" s="832" t="s">
        <v>3241</v>
      </c>
      <c r="C190" s="832" t="s">
        <v>599</v>
      </c>
      <c r="D190" s="832" t="s">
        <v>3166</v>
      </c>
      <c r="E190" s="832" t="s">
        <v>3178</v>
      </c>
      <c r="F190" s="832" t="s">
        <v>3197</v>
      </c>
      <c r="G190" s="832" t="s">
        <v>3198</v>
      </c>
      <c r="H190" s="849"/>
      <c r="I190" s="849"/>
      <c r="J190" s="832"/>
      <c r="K190" s="832"/>
      <c r="L190" s="849">
        <v>1</v>
      </c>
      <c r="M190" s="849">
        <v>37</v>
      </c>
      <c r="N190" s="832">
        <v>1</v>
      </c>
      <c r="O190" s="832">
        <v>37</v>
      </c>
      <c r="P190" s="849"/>
      <c r="Q190" s="849"/>
      <c r="R190" s="837"/>
      <c r="S190" s="850"/>
    </row>
    <row r="191" spans="1:19" ht="14.45" customHeight="1" x14ac:dyDescent="0.2">
      <c r="A191" s="831" t="s">
        <v>577</v>
      </c>
      <c r="B191" s="832" t="s">
        <v>3241</v>
      </c>
      <c r="C191" s="832" t="s">
        <v>599</v>
      </c>
      <c r="D191" s="832" t="s">
        <v>3166</v>
      </c>
      <c r="E191" s="832" t="s">
        <v>3178</v>
      </c>
      <c r="F191" s="832" t="s">
        <v>3247</v>
      </c>
      <c r="G191" s="832" t="s">
        <v>3248</v>
      </c>
      <c r="H191" s="849">
        <v>2</v>
      </c>
      <c r="I191" s="849">
        <v>252</v>
      </c>
      <c r="J191" s="832"/>
      <c r="K191" s="832">
        <v>126</v>
      </c>
      <c r="L191" s="849"/>
      <c r="M191" s="849"/>
      <c r="N191" s="832"/>
      <c r="O191" s="832"/>
      <c r="P191" s="849">
        <v>2</v>
      </c>
      <c r="Q191" s="849">
        <v>252</v>
      </c>
      <c r="R191" s="837"/>
      <c r="S191" s="850">
        <v>126</v>
      </c>
    </row>
    <row r="192" spans="1:19" ht="14.45" customHeight="1" x14ac:dyDescent="0.2">
      <c r="A192" s="831" t="s">
        <v>577</v>
      </c>
      <c r="B192" s="832" t="s">
        <v>3241</v>
      </c>
      <c r="C192" s="832" t="s">
        <v>599</v>
      </c>
      <c r="D192" s="832" t="s">
        <v>3166</v>
      </c>
      <c r="E192" s="832" t="s">
        <v>3178</v>
      </c>
      <c r="F192" s="832" t="s">
        <v>3249</v>
      </c>
      <c r="G192" s="832" t="s">
        <v>3250</v>
      </c>
      <c r="H192" s="849">
        <v>3</v>
      </c>
      <c r="I192" s="849">
        <v>783</v>
      </c>
      <c r="J192" s="832"/>
      <c r="K192" s="832">
        <v>261</v>
      </c>
      <c r="L192" s="849"/>
      <c r="M192" s="849"/>
      <c r="N192" s="832"/>
      <c r="O192" s="832"/>
      <c r="P192" s="849">
        <v>2</v>
      </c>
      <c r="Q192" s="849">
        <v>524</v>
      </c>
      <c r="R192" s="837"/>
      <c r="S192" s="850">
        <v>262</v>
      </c>
    </row>
    <row r="193" spans="1:19" ht="14.45" customHeight="1" x14ac:dyDescent="0.2">
      <c r="A193" s="831" t="s">
        <v>577</v>
      </c>
      <c r="B193" s="832" t="s">
        <v>3241</v>
      </c>
      <c r="C193" s="832" t="s">
        <v>599</v>
      </c>
      <c r="D193" s="832" t="s">
        <v>3166</v>
      </c>
      <c r="E193" s="832" t="s">
        <v>3178</v>
      </c>
      <c r="F193" s="832" t="s">
        <v>3231</v>
      </c>
      <c r="G193" s="832" t="s">
        <v>3232</v>
      </c>
      <c r="H193" s="849"/>
      <c r="I193" s="849"/>
      <c r="J193" s="832"/>
      <c r="K193" s="832"/>
      <c r="L193" s="849">
        <v>1</v>
      </c>
      <c r="M193" s="849">
        <v>59</v>
      </c>
      <c r="N193" s="832">
        <v>1</v>
      </c>
      <c r="O193" s="832">
        <v>59</v>
      </c>
      <c r="P193" s="849"/>
      <c r="Q193" s="849"/>
      <c r="R193" s="837"/>
      <c r="S193" s="850"/>
    </row>
    <row r="194" spans="1:19" ht="14.45" customHeight="1" x14ac:dyDescent="0.2">
      <c r="A194" s="831" t="s">
        <v>577</v>
      </c>
      <c r="B194" s="832" t="s">
        <v>3241</v>
      </c>
      <c r="C194" s="832" t="s">
        <v>599</v>
      </c>
      <c r="D194" s="832" t="s">
        <v>3171</v>
      </c>
      <c r="E194" s="832" t="s">
        <v>3182</v>
      </c>
      <c r="F194" s="832" t="s">
        <v>3242</v>
      </c>
      <c r="G194" s="832" t="s">
        <v>3243</v>
      </c>
      <c r="H194" s="849">
        <v>23</v>
      </c>
      <c r="I194" s="849">
        <v>66034.52</v>
      </c>
      <c r="J194" s="832">
        <v>2.0346724133574821</v>
      </c>
      <c r="K194" s="832">
        <v>2871.0660869565218</v>
      </c>
      <c r="L194" s="849">
        <v>11</v>
      </c>
      <c r="M194" s="849">
        <v>32454.62</v>
      </c>
      <c r="N194" s="832">
        <v>1</v>
      </c>
      <c r="O194" s="832">
        <v>2950.42</v>
      </c>
      <c r="P194" s="849">
        <v>3</v>
      </c>
      <c r="Q194" s="849">
        <v>50719.350000000006</v>
      </c>
      <c r="R194" s="837">
        <v>1.5627775028639992</v>
      </c>
      <c r="S194" s="850">
        <v>16906.45</v>
      </c>
    </row>
    <row r="195" spans="1:19" ht="14.45" customHeight="1" x14ac:dyDescent="0.2">
      <c r="A195" s="831" t="s">
        <v>577</v>
      </c>
      <c r="B195" s="832" t="s">
        <v>3241</v>
      </c>
      <c r="C195" s="832" t="s">
        <v>599</v>
      </c>
      <c r="D195" s="832" t="s">
        <v>3171</v>
      </c>
      <c r="E195" s="832" t="s">
        <v>3178</v>
      </c>
      <c r="F195" s="832" t="s">
        <v>3197</v>
      </c>
      <c r="G195" s="832" t="s">
        <v>3198</v>
      </c>
      <c r="H195" s="849"/>
      <c r="I195" s="849"/>
      <c r="J195" s="832"/>
      <c r="K195" s="832"/>
      <c r="L195" s="849"/>
      <c r="M195" s="849"/>
      <c r="N195" s="832"/>
      <c r="O195" s="832"/>
      <c r="P195" s="849">
        <v>1</v>
      </c>
      <c r="Q195" s="849">
        <v>38</v>
      </c>
      <c r="R195" s="837"/>
      <c r="S195" s="850">
        <v>38</v>
      </c>
    </row>
    <row r="196" spans="1:19" ht="14.45" customHeight="1" x14ac:dyDescent="0.2">
      <c r="A196" s="831" t="s">
        <v>577</v>
      </c>
      <c r="B196" s="832" t="s">
        <v>3241</v>
      </c>
      <c r="C196" s="832" t="s">
        <v>599</v>
      </c>
      <c r="D196" s="832" t="s">
        <v>3171</v>
      </c>
      <c r="E196" s="832" t="s">
        <v>3178</v>
      </c>
      <c r="F196" s="832" t="s">
        <v>3245</v>
      </c>
      <c r="G196" s="832" t="s">
        <v>3246</v>
      </c>
      <c r="H196" s="849">
        <v>12</v>
      </c>
      <c r="I196" s="849">
        <v>3012</v>
      </c>
      <c r="J196" s="832">
        <v>0.91941391941391937</v>
      </c>
      <c r="K196" s="832">
        <v>251</v>
      </c>
      <c r="L196" s="849">
        <v>13</v>
      </c>
      <c r="M196" s="849">
        <v>3276</v>
      </c>
      <c r="N196" s="832">
        <v>1</v>
      </c>
      <c r="O196" s="832">
        <v>252</v>
      </c>
      <c r="P196" s="849">
        <v>13</v>
      </c>
      <c r="Q196" s="849">
        <v>3302</v>
      </c>
      <c r="R196" s="837">
        <v>1.0079365079365079</v>
      </c>
      <c r="S196" s="850">
        <v>254</v>
      </c>
    </row>
    <row r="197" spans="1:19" ht="14.45" customHeight="1" x14ac:dyDescent="0.2">
      <c r="A197" s="831" t="s">
        <v>577</v>
      </c>
      <c r="B197" s="832" t="s">
        <v>3241</v>
      </c>
      <c r="C197" s="832" t="s">
        <v>599</v>
      </c>
      <c r="D197" s="832" t="s">
        <v>3171</v>
      </c>
      <c r="E197" s="832" t="s">
        <v>3178</v>
      </c>
      <c r="F197" s="832" t="s">
        <v>3247</v>
      </c>
      <c r="G197" s="832" t="s">
        <v>3248</v>
      </c>
      <c r="H197" s="849">
        <v>42</v>
      </c>
      <c r="I197" s="849">
        <v>5292</v>
      </c>
      <c r="J197" s="832">
        <v>0.90585415953440607</v>
      </c>
      <c r="K197" s="832">
        <v>126</v>
      </c>
      <c r="L197" s="849">
        <v>46</v>
      </c>
      <c r="M197" s="849">
        <v>5842</v>
      </c>
      <c r="N197" s="832">
        <v>1</v>
      </c>
      <c r="O197" s="832">
        <v>127</v>
      </c>
      <c r="P197" s="849">
        <v>55</v>
      </c>
      <c r="Q197" s="849">
        <v>6930</v>
      </c>
      <c r="R197" s="837">
        <v>1.1862375898664841</v>
      </c>
      <c r="S197" s="850">
        <v>126</v>
      </c>
    </row>
    <row r="198" spans="1:19" ht="14.45" customHeight="1" x14ac:dyDescent="0.2">
      <c r="A198" s="831" t="s">
        <v>577</v>
      </c>
      <c r="B198" s="832" t="s">
        <v>3241</v>
      </c>
      <c r="C198" s="832" t="s">
        <v>599</v>
      </c>
      <c r="D198" s="832" t="s">
        <v>3171</v>
      </c>
      <c r="E198" s="832" t="s">
        <v>3178</v>
      </c>
      <c r="F198" s="832" t="s">
        <v>3249</v>
      </c>
      <c r="G198" s="832" t="s">
        <v>3250</v>
      </c>
      <c r="H198" s="849">
        <v>15</v>
      </c>
      <c r="I198" s="849">
        <v>3915</v>
      </c>
      <c r="J198" s="832">
        <v>0.8789851818590031</v>
      </c>
      <c r="K198" s="832">
        <v>261</v>
      </c>
      <c r="L198" s="849">
        <v>17</v>
      </c>
      <c r="M198" s="849">
        <v>4454</v>
      </c>
      <c r="N198" s="832">
        <v>1</v>
      </c>
      <c r="O198" s="832">
        <v>262</v>
      </c>
      <c r="P198" s="849">
        <v>24</v>
      </c>
      <c r="Q198" s="849">
        <v>6288</v>
      </c>
      <c r="R198" s="837">
        <v>1.411764705882353</v>
      </c>
      <c r="S198" s="850">
        <v>262</v>
      </c>
    </row>
    <row r="199" spans="1:19" ht="14.45" customHeight="1" x14ac:dyDescent="0.2">
      <c r="A199" s="831" t="s">
        <v>577</v>
      </c>
      <c r="B199" s="832" t="s">
        <v>3241</v>
      </c>
      <c r="C199" s="832" t="s">
        <v>599</v>
      </c>
      <c r="D199" s="832" t="s">
        <v>1666</v>
      </c>
      <c r="E199" s="832" t="s">
        <v>3182</v>
      </c>
      <c r="F199" s="832" t="s">
        <v>3242</v>
      </c>
      <c r="G199" s="832" t="s">
        <v>3243</v>
      </c>
      <c r="H199" s="849"/>
      <c r="I199" s="849"/>
      <c r="J199" s="832"/>
      <c r="K199" s="832"/>
      <c r="L199" s="849"/>
      <c r="M199" s="849"/>
      <c r="N199" s="832"/>
      <c r="O199" s="832"/>
      <c r="P199" s="849">
        <v>1.6</v>
      </c>
      <c r="Q199" s="849">
        <v>13525.16</v>
      </c>
      <c r="R199" s="837"/>
      <c r="S199" s="850">
        <v>8453.2249999999985</v>
      </c>
    </row>
    <row r="200" spans="1:19" ht="14.45" customHeight="1" x14ac:dyDescent="0.2">
      <c r="A200" s="831" t="s">
        <v>577</v>
      </c>
      <c r="B200" s="832" t="s">
        <v>3241</v>
      </c>
      <c r="C200" s="832" t="s">
        <v>599</v>
      </c>
      <c r="D200" s="832" t="s">
        <v>1666</v>
      </c>
      <c r="E200" s="832" t="s">
        <v>3178</v>
      </c>
      <c r="F200" s="832" t="s">
        <v>3247</v>
      </c>
      <c r="G200" s="832" t="s">
        <v>3248</v>
      </c>
      <c r="H200" s="849"/>
      <c r="I200" s="849"/>
      <c r="J200" s="832"/>
      <c r="K200" s="832"/>
      <c r="L200" s="849"/>
      <c r="M200" s="849"/>
      <c r="N200" s="832"/>
      <c r="O200" s="832"/>
      <c r="P200" s="849">
        <v>5</v>
      </c>
      <c r="Q200" s="849">
        <v>630</v>
      </c>
      <c r="R200" s="837"/>
      <c r="S200" s="850">
        <v>126</v>
      </c>
    </row>
    <row r="201" spans="1:19" ht="14.45" customHeight="1" x14ac:dyDescent="0.2">
      <c r="A201" s="831" t="s">
        <v>577</v>
      </c>
      <c r="B201" s="832" t="s">
        <v>3241</v>
      </c>
      <c r="C201" s="832" t="s">
        <v>599</v>
      </c>
      <c r="D201" s="832" t="s">
        <v>1666</v>
      </c>
      <c r="E201" s="832" t="s">
        <v>3178</v>
      </c>
      <c r="F201" s="832" t="s">
        <v>3249</v>
      </c>
      <c r="G201" s="832" t="s">
        <v>3250</v>
      </c>
      <c r="H201" s="849"/>
      <c r="I201" s="849"/>
      <c r="J201" s="832"/>
      <c r="K201" s="832"/>
      <c r="L201" s="849"/>
      <c r="M201" s="849"/>
      <c r="N201" s="832"/>
      <c r="O201" s="832"/>
      <c r="P201" s="849">
        <v>4</v>
      </c>
      <c r="Q201" s="849">
        <v>1048</v>
      </c>
      <c r="R201" s="837"/>
      <c r="S201" s="850">
        <v>262</v>
      </c>
    </row>
    <row r="202" spans="1:19" ht="14.45" customHeight="1" x14ac:dyDescent="0.2">
      <c r="A202" s="831" t="s">
        <v>577</v>
      </c>
      <c r="B202" s="832" t="s">
        <v>3241</v>
      </c>
      <c r="C202" s="832" t="s">
        <v>599</v>
      </c>
      <c r="D202" s="832" t="s">
        <v>1667</v>
      </c>
      <c r="E202" s="832" t="s">
        <v>3178</v>
      </c>
      <c r="F202" s="832" t="s">
        <v>3245</v>
      </c>
      <c r="G202" s="832" t="s">
        <v>3246</v>
      </c>
      <c r="H202" s="849"/>
      <c r="I202" s="849"/>
      <c r="J202" s="832"/>
      <c r="K202" s="832"/>
      <c r="L202" s="849">
        <v>1</v>
      </c>
      <c r="M202" s="849">
        <v>252</v>
      </c>
      <c r="N202" s="832">
        <v>1</v>
      </c>
      <c r="O202" s="832">
        <v>252</v>
      </c>
      <c r="P202" s="849"/>
      <c r="Q202" s="849"/>
      <c r="R202" s="837"/>
      <c r="S202" s="850"/>
    </row>
    <row r="203" spans="1:19" ht="14.45" customHeight="1" x14ac:dyDescent="0.2">
      <c r="A203" s="831" t="s">
        <v>577</v>
      </c>
      <c r="B203" s="832" t="s">
        <v>3241</v>
      </c>
      <c r="C203" s="832" t="s">
        <v>599</v>
      </c>
      <c r="D203" s="832" t="s">
        <v>1667</v>
      </c>
      <c r="E203" s="832" t="s">
        <v>3178</v>
      </c>
      <c r="F203" s="832" t="s">
        <v>3247</v>
      </c>
      <c r="G203" s="832" t="s">
        <v>3248</v>
      </c>
      <c r="H203" s="849"/>
      <c r="I203" s="849"/>
      <c r="J203" s="832"/>
      <c r="K203" s="832"/>
      <c r="L203" s="849">
        <v>2</v>
      </c>
      <c r="M203" s="849">
        <v>254</v>
      </c>
      <c r="N203" s="832">
        <v>1</v>
      </c>
      <c r="O203" s="832">
        <v>127</v>
      </c>
      <c r="P203" s="849"/>
      <c r="Q203" s="849"/>
      <c r="R203" s="837"/>
      <c r="S203" s="850"/>
    </row>
    <row r="204" spans="1:19" ht="14.45" customHeight="1" x14ac:dyDescent="0.2">
      <c r="A204" s="831" t="s">
        <v>577</v>
      </c>
      <c r="B204" s="832" t="s">
        <v>3241</v>
      </c>
      <c r="C204" s="832" t="s">
        <v>599</v>
      </c>
      <c r="D204" s="832" t="s">
        <v>1667</v>
      </c>
      <c r="E204" s="832" t="s">
        <v>3178</v>
      </c>
      <c r="F204" s="832" t="s">
        <v>3249</v>
      </c>
      <c r="G204" s="832" t="s">
        <v>3250</v>
      </c>
      <c r="H204" s="849"/>
      <c r="I204" s="849"/>
      <c r="J204" s="832"/>
      <c r="K204" s="832"/>
      <c r="L204" s="849">
        <v>3</v>
      </c>
      <c r="M204" s="849">
        <v>786</v>
      </c>
      <c r="N204" s="832">
        <v>1</v>
      </c>
      <c r="O204" s="832">
        <v>262</v>
      </c>
      <c r="P204" s="849"/>
      <c r="Q204" s="849"/>
      <c r="R204" s="837"/>
      <c r="S204" s="850"/>
    </row>
    <row r="205" spans="1:19" ht="14.45" customHeight="1" x14ac:dyDescent="0.2">
      <c r="A205" s="831" t="s">
        <v>577</v>
      </c>
      <c r="B205" s="832" t="s">
        <v>3241</v>
      </c>
      <c r="C205" s="832" t="s">
        <v>599</v>
      </c>
      <c r="D205" s="832" t="s">
        <v>1670</v>
      </c>
      <c r="E205" s="832" t="s">
        <v>3178</v>
      </c>
      <c r="F205" s="832" t="s">
        <v>3247</v>
      </c>
      <c r="G205" s="832" t="s">
        <v>3248</v>
      </c>
      <c r="H205" s="849"/>
      <c r="I205" s="849"/>
      <c r="J205" s="832"/>
      <c r="K205" s="832"/>
      <c r="L205" s="849">
        <v>1</v>
      </c>
      <c r="M205" s="849">
        <v>127</v>
      </c>
      <c r="N205" s="832">
        <v>1</v>
      </c>
      <c r="O205" s="832">
        <v>127</v>
      </c>
      <c r="P205" s="849"/>
      <c r="Q205" s="849"/>
      <c r="R205" s="837"/>
      <c r="S205" s="850"/>
    </row>
    <row r="206" spans="1:19" ht="14.45" customHeight="1" x14ac:dyDescent="0.2">
      <c r="A206" s="831" t="s">
        <v>577</v>
      </c>
      <c r="B206" s="832" t="s">
        <v>3241</v>
      </c>
      <c r="C206" s="832" t="s">
        <v>599</v>
      </c>
      <c r="D206" s="832" t="s">
        <v>1670</v>
      </c>
      <c r="E206" s="832" t="s">
        <v>3178</v>
      </c>
      <c r="F206" s="832" t="s">
        <v>3249</v>
      </c>
      <c r="G206" s="832" t="s">
        <v>3250</v>
      </c>
      <c r="H206" s="849"/>
      <c r="I206" s="849"/>
      <c r="J206" s="832"/>
      <c r="K206" s="832"/>
      <c r="L206" s="849">
        <v>1</v>
      </c>
      <c r="M206" s="849">
        <v>262</v>
      </c>
      <c r="N206" s="832">
        <v>1</v>
      </c>
      <c r="O206" s="832">
        <v>262</v>
      </c>
      <c r="P206" s="849"/>
      <c r="Q206" s="849"/>
      <c r="R206" s="837"/>
      <c r="S206" s="850"/>
    </row>
    <row r="207" spans="1:19" ht="14.45" customHeight="1" x14ac:dyDescent="0.2">
      <c r="A207" s="831" t="s">
        <v>577</v>
      </c>
      <c r="B207" s="832" t="s">
        <v>3241</v>
      </c>
      <c r="C207" s="832" t="s">
        <v>599</v>
      </c>
      <c r="D207" s="832" t="s">
        <v>1672</v>
      </c>
      <c r="E207" s="832" t="s">
        <v>3182</v>
      </c>
      <c r="F207" s="832" t="s">
        <v>3242</v>
      </c>
      <c r="G207" s="832" t="s">
        <v>3243</v>
      </c>
      <c r="H207" s="849">
        <v>11</v>
      </c>
      <c r="I207" s="849">
        <v>31106.03</v>
      </c>
      <c r="J207" s="832">
        <v>0.65893224523966076</v>
      </c>
      <c r="K207" s="832">
        <v>2827.820909090909</v>
      </c>
      <c r="L207" s="849">
        <v>16</v>
      </c>
      <c r="M207" s="849">
        <v>47206.720000000001</v>
      </c>
      <c r="N207" s="832">
        <v>1</v>
      </c>
      <c r="O207" s="832">
        <v>2950.42</v>
      </c>
      <c r="P207" s="849"/>
      <c r="Q207" s="849"/>
      <c r="R207" s="837"/>
      <c r="S207" s="850"/>
    </row>
    <row r="208" spans="1:19" ht="14.45" customHeight="1" x14ac:dyDescent="0.2">
      <c r="A208" s="831" t="s">
        <v>577</v>
      </c>
      <c r="B208" s="832" t="s">
        <v>3241</v>
      </c>
      <c r="C208" s="832" t="s">
        <v>599</v>
      </c>
      <c r="D208" s="832" t="s">
        <v>1672</v>
      </c>
      <c r="E208" s="832" t="s">
        <v>3178</v>
      </c>
      <c r="F208" s="832" t="s">
        <v>3247</v>
      </c>
      <c r="G208" s="832" t="s">
        <v>3248</v>
      </c>
      <c r="H208" s="849">
        <v>8</v>
      </c>
      <c r="I208" s="849">
        <v>1008</v>
      </c>
      <c r="J208" s="832">
        <v>1.1338582677165354</v>
      </c>
      <c r="K208" s="832">
        <v>126</v>
      </c>
      <c r="L208" s="849">
        <v>7</v>
      </c>
      <c r="M208" s="849">
        <v>889</v>
      </c>
      <c r="N208" s="832">
        <v>1</v>
      </c>
      <c r="O208" s="832">
        <v>127</v>
      </c>
      <c r="P208" s="849">
        <v>6</v>
      </c>
      <c r="Q208" s="849">
        <v>756</v>
      </c>
      <c r="R208" s="837">
        <v>0.85039370078740162</v>
      </c>
      <c r="S208" s="850">
        <v>126</v>
      </c>
    </row>
    <row r="209" spans="1:19" ht="14.45" customHeight="1" x14ac:dyDescent="0.2">
      <c r="A209" s="831" t="s">
        <v>577</v>
      </c>
      <c r="B209" s="832" t="s">
        <v>3241</v>
      </c>
      <c r="C209" s="832" t="s">
        <v>599</v>
      </c>
      <c r="D209" s="832" t="s">
        <v>1672</v>
      </c>
      <c r="E209" s="832" t="s">
        <v>3178</v>
      </c>
      <c r="F209" s="832" t="s">
        <v>3249</v>
      </c>
      <c r="G209" s="832" t="s">
        <v>3250</v>
      </c>
      <c r="H209" s="849">
        <v>7</v>
      </c>
      <c r="I209" s="849">
        <v>1827</v>
      </c>
      <c r="J209" s="832">
        <v>0.99618320610687028</v>
      </c>
      <c r="K209" s="832">
        <v>261</v>
      </c>
      <c r="L209" s="849">
        <v>7</v>
      </c>
      <c r="M209" s="849">
        <v>1834</v>
      </c>
      <c r="N209" s="832">
        <v>1</v>
      </c>
      <c r="O209" s="832">
        <v>262</v>
      </c>
      <c r="P209" s="849">
        <v>6</v>
      </c>
      <c r="Q209" s="849">
        <v>1572</v>
      </c>
      <c r="R209" s="837">
        <v>0.8571428571428571</v>
      </c>
      <c r="S209" s="850">
        <v>262</v>
      </c>
    </row>
    <row r="210" spans="1:19" ht="14.45" customHeight="1" x14ac:dyDescent="0.2">
      <c r="A210" s="831" t="s">
        <v>577</v>
      </c>
      <c r="B210" s="832" t="s">
        <v>3241</v>
      </c>
      <c r="C210" s="832" t="s">
        <v>599</v>
      </c>
      <c r="D210" s="832" t="s">
        <v>3173</v>
      </c>
      <c r="E210" s="832" t="s">
        <v>3182</v>
      </c>
      <c r="F210" s="832" t="s">
        <v>3242</v>
      </c>
      <c r="G210" s="832" t="s">
        <v>3243</v>
      </c>
      <c r="H210" s="849"/>
      <c r="I210" s="849"/>
      <c r="J210" s="832"/>
      <c r="K210" s="832"/>
      <c r="L210" s="849">
        <v>4</v>
      </c>
      <c r="M210" s="849">
        <v>11801.68</v>
      </c>
      <c r="N210" s="832">
        <v>1</v>
      </c>
      <c r="O210" s="832">
        <v>2950.42</v>
      </c>
      <c r="P210" s="849"/>
      <c r="Q210" s="849"/>
      <c r="R210" s="837"/>
      <c r="S210" s="850"/>
    </row>
    <row r="211" spans="1:19" ht="14.45" customHeight="1" x14ac:dyDescent="0.2">
      <c r="A211" s="831" t="s">
        <v>577</v>
      </c>
      <c r="B211" s="832" t="s">
        <v>3241</v>
      </c>
      <c r="C211" s="832" t="s">
        <v>599</v>
      </c>
      <c r="D211" s="832" t="s">
        <v>3173</v>
      </c>
      <c r="E211" s="832" t="s">
        <v>3178</v>
      </c>
      <c r="F211" s="832" t="s">
        <v>3247</v>
      </c>
      <c r="G211" s="832" t="s">
        <v>3248</v>
      </c>
      <c r="H211" s="849"/>
      <c r="I211" s="849"/>
      <c r="J211" s="832"/>
      <c r="K211" s="832"/>
      <c r="L211" s="849">
        <v>6</v>
      </c>
      <c r="M211" s="849">
        <v>762</v>
      </c>
      <c r="N211" s="832">
        <v>1</v>
      </c>
      <c r="O211" s="832">
        <v>127</v>
      </c>
      <c r="P211" s="849"/>
      <c r="Q211" s="849"/>
      <c r="R211" s="837"/>
      <c r="S211" s="850"/>
    </row>
    <row r="212" spans="1:19" ht="14.45" customHeight="1" thickBot="1" x14ac:dyDescent="0.25">
      <c r="A212" s="839" t="s">
        <v>577</v>
      </c>
      <c r="B212" s="840" t="s">
        <v>3241</v>
      </c>
      <c r="C212" s="840" t="s">
        <v>599</v>
      </c>
      <c r="D212" s="840" t="s">
        <v>3173</v>
      </c>
      <c r="E212" s="840" t="s">
        <v>3178</v>
      </c>
      <c r="F212" s="840" t="s">
        <v>3249</v>
      </c>
      <c r="G212" s="840" t="s">
        <v>3250</v>
      </c>
      <c r="H212" s="851"/>
      <c r="I212" s="851"/>
      <c r="J212" s="840"/>
      <c r="K212" s="840"/>
      <c r="L212" s="851">
        <v>6</v>
      </c>
      <c r="M212" s="851">
        <v>1572</v>
      </c>
      <c r="N212" s="840">
        <v>1</v>
      </c>
      <c r="O212" s="840">
        <v>262</v>
      </c>
      <c r="P212" s="851"/>
      <c r="Q212" s="851"/>
      <c r="R212" s="845"/>
      <c r="S212" s="852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DD0BD176-2AF2-4B00-A212-1E9ED136F1DB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29967307.559999991</v>
      </c>
      <c r="C3" s="344">
        <f t="shared" ref="C3:R3" si="0">SUBTOTAL(9,C6:C1048576)</f>
        <v>17.992915325009633</v>
      </c>
      <c r="D3" s="344">
        <f t="shared" si="0"/>
        <v>32331635.879999992</v>
      </c>
      <c r="E3" s="344">
        <f t="shared" si="0"/>
        <v>21</v>
      </c>
      <c r="F3" s="344">
        <f t="shared" si="0"/>
        <v>32318542.249999989</v>
      </c>
      <c r="G3" s="347">
        <f>IF(D3&lt;&gt;0,F3/D3,"")</f>
        <v>0.99959502111032672</v>
      </c>
      <c r="H3" s="343">
        <f t="shared" si="0"/>
        <v>15076936.030000005</v>
      </c>
      <c r="I3" s="344">
        <f t="shared" si="0"/>
        <v>0.84848779684753839</v>
      </c>
      <c r="J3" s="344">
        <f t="shared" si="0"/>
        <v>17769184.290000018</v>
      </c>
      <c r="K3" s="344">
        <f t="shared" si="0"/>
        <v>1</v>
      </c>
      <c r="L3" s="344">
        <f t="shared" si="0"/>
        <v>12768075.689999944</v>
      </c>
      <c r="M3" s="345">
        <f>IF(J3&lt;&gt;0,L3/J3,"")</f>
        <v>0.71855159368150889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5" customHeight="1" x14ac:dyDescent="0.2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5" customHeight="1" thickBot="1" x14ac:dyDescent="0.25">
      <c r="A5" s="865"/>
      <c r="B5" s="866">
        <v>2015</v>
      </c>
      <c r="C5" s="867"/>
      <c r="D5" s="867">
        <v>2018</v>
      </c>
      <c r="E5" s="867"/>
      <c r="F5" s="867">
        <v>2019</v>
      </c>
      <c r="G5" s="905" t="s">
        <v>2</v>
      </c>
      <c r="H5" s="866">
        <v>2015</v>
      </c>
      <c r="I5" s="867"/>
      <c r="J5" s="867">
        <v>2018</v>
      </c>
      <c r="K5" s="867"/>
      <c r="L5" s="867">
        <v>2019</v>
      </c>
      <c r="M5" s="905" t="s">
        <v>2</v>
      </c>
      <c r="N5" s="866">
        <v>2015</v>
      </c>
      <c r="O5" s="867"/>
      <c r="P5" s="867">
        <v>2018</v>
      </c>
      <c r="Q5" s="867"/>
      <c r="R5" s="867">
        <v>2019</v>
      </c>
      <c r="S5" s="905" t="s">
        <v>2</v>
      </c>
    </row>
    <row r="6" spans="1:19" ht="14.45" customHeight="1" x14ac:dyDescent="0.2">
      <c r="A6" s="856" t="s">
        <v>3253</v>
      </c>
      <c r="B6" s="887">
        <v>1538.33</v>
      </c>
      <c r="C6" s="825">
        <v>1.4763243761996161</v>
      </c>
      <c r="D6" s="887">
        <v>1042</v>
      </c>
      <c r="E6" s="825">
        <v>1</v>
      </c>
      <c r="F6" s="887">
        <v>368</v>
      </c>
      <c r="G6" s="830">
        <v>0.3531669865642994</v>
      </c>
      <c r="H6" s="887"/>
      <c r="I6" s="825"/>
      <c r="J6" s="887"/>
      <c r="K6" s="825"/>
      <c r="L6" s="887"/>
      <c r="M6" s="830"/>
      <c r="N6" s="887"/>
      <c r="O6" s="825"/>
      <c r="P6" s="887"/>
      <c r="Q6" s="825"/>
      <c r="R6" s="887"/>
      <c r="S6" s="231"/>
    </row>
    <row r="7" spans="1:19" ht="14.45" customHeight="1" x14ac:dyDescent="0.2">
      <c r="A7" s="857" t="s">
        <v>3254</v>
      </c>
      <c r="B7" s="889">
        <v>1662.33</v>
      </c>
      <c r="C7" s="832">
        <v>1.5963527412059577</v>
      </c>
      <c r="D7" s="889">
        <v>1041.33</v>
      </c>
      <c r="E7" s="832">
        <v>1</v>
      </c>
      <c r="F7" s="889">
        <v>3859.33</v>
      </c>
      <c r="G7" s="837">
        <v>3.70615462917615</v>
      </c>
      <c r="H7" s="889"/>
      <c r="I7" s="832"/>
      <c r="J7" s="889"/>
      <c r="K7" s="832"/>
      <c r="L7" s="889"/>
      <c r="M7" s="837"/>
      <c r="N7" s="889"/>
      <c r="O7" s="832"/>
      <c r="P7" s="889"/>
      <c r="Q7" s="832"/>
      <c r="R7" s="889"/>
      <c r="S7" s="838"/>
    </row>
    <row r="8" spans="1:19" ht="14.45" customHeight="1" x14ac:dyDescent="0.2">
      <c r="A8" s="857" t="s">
        <v>3255</v>
      </c>
      <c r="B8" s="889">
        <v>6119.66</v>
      </c>
      <c r="C8" s="832">
        <v>1.4111459049129975</v>
      </c>
      <c r="D8" s="889">
        <v>4336.66</v>
      </c>
      <c r="E8" s="832">
        <v>1</v>
      </c>
      <c r="F8" s="889">
        <v>2736</v>
      </c>
      <c r="G8" s="837">
        <v>0.63090027809420157</v>
      </c>
      <c r="H8" s="889"/>
      <c r="I8" s="832"/>
      <c r="J8" s="889"/>
      <c r="K8" s="832"/>
      <c r="L8" s="889"/>
      <c r="M8" s="837"/>
      <c r="N8" s="889"/>
      <c r="O8" s="832"/>
      <c r="P8" s="889"/>
      <c r="Q8" s="832"/>
      <c r="R8" s="889"/>
      <c r="S8" s="838"/>
    </row>
    <row r="9" spans="1:19" ht="14.45" customHeight="1" x14ac:dyDescent="0.2">
      <c r="A9" s="857" t="s">
        <v>3256</v>
      </c>
      <c r="B9" s="889">
        <v>251</v>
      </c>
      <c r="C9" s="832">
        <v>0.33201058201058203</v>
      </c>
      <c r="D9" s="889">
        <v>756</v>
      </c>
      <c r="E9" s="832">
        <v>1</v>
      </c>
      <c r="F9" s="889">
        <v>330</v>
      </c>
      <c r="G9" s="837">
        <v>0.43650793650793651</v>
      </c>
      <c r="H9" s="889"/>
      <c r="I9" s="832"/>
      <c r="J9" s="889"/>
      <c r="K9" s="832"/>
      <c r="L9" s="889"/>
      <c r="M9" s="837"/>
      <c r="N9" s="889"/>
      <c r="O9" s="832"/>
      <c r="P9" s="889"/>
      <c r="Q9" s="832"/>
      <c r="R9" s="889"/>
      <c r="S9" s="838"/>
    </row>
    <row r="10" spans="1:19" ht="14.45" customHeight="1" x14ac:dyDescent="0.2">
      <c r="A10" s="857" t="s">
        <v>3257</v>
      </c>
      <c r="B10" s="889"/>
      <c r="C10" s="832"/>
      <c r="D10" s="889"/>
      <c r="E10" s="832"/>
      <c r="F10" s="889">
        <v>254</v>
      </c>
      <c r="G10" s="837"/>
      <c r="H10" s="889"/>
      <c r="I10" s="832"/>
      <c r="J10" s="889"/>
      <c r="K10" s="832"/>
      <c r="L10" s="889"/>
      <c r="M10" s="837"/>
      <c r="N10" s="889"/>
      <c r="O10" s="832"/>
      <c r="P10" s="889"/>
      <c r="Q10" s="832"/>
      <c r="R10" s="889"/>
      <c r="S10" s="838"/>
    </row>
    <row r="11" spans="1:19" ht="14.45" customHeight="1" x14ac:dyDescent="0.2">
      <c r="A11" s="857" t="s">
        <v>1652</v>
      </c>
      <c r="B11" s="889">
        <v>29866275.309999995</v>
      </c>
      <c r="C11" s="832">
        <v>0.9281971650249482</v>
      </c>
      <c r="D11" s="889">
        <v>32176649.999999996</v>
      </c>
      <c r="E11" s="832">
        <v>1</v>
      </c>
      <c r="F11" s="889">
        <v>32231909.659999996</v>
      </c>
      <c r="G11" s="837">
        <v>1.0017173838793039</v>
      </c>
      <c r="H11" s="889">
        <v>15076936.030000005</v>
      </c>
      <c r="I11" s="832">
        <v>0.84848779684753839</v>
      </c>
      <c r="J11" s="889">
        <v>17769184.290000018</v>
      </c>
      <c r="K11" s="832">
        <v>1</v>
      </c>
      <c r="L11" s="889">
        <v>12768075.689999944</v>
      </c>
      <c r="M11" s="837">
        <v>0.71855159368150889</v>
      </c>
      <c r="N11" s="889"/>
      <c r="O11" s="832"/>
      <c r="P11" s="889"/>
      <c r="Q11" s="832"/>
      <c r="R11" s="889"/>
      <c r="S11" s="838"/>
    </row>
    <row r="12" spans="1:19" ht="14.45" customHeight="1" x14ac:dyDescent="0.2">
      <c r="A12" s="857" t="s">
        <v>3258</v>
      </c>
      <c r="B12" s="889">
        <v>6691.32</v>
      </c>
      <c r="C12" s="832">
        <v>0.85694746116962417</v>
      </c>
      <c r="D12" s="889">
        <v>7808.32</v>
      </c>
      <c r="E12" s="832">
        <v>1</v>
      </c>
      <c r="F12" s="889">
        <v>9533.32</v>
      </c>
      <c r="G12" s="837">
        <v>1.2209182000737675</v>
      </c>
      <c r="H12" s="889"/>
      <c r="I12" s="832"/>
      <c r="J12" s="889"/>
      <c r="K12" s="832"/>
      <c r="L12" s="889"/>
      <c r="M12" s="837"/>
      <c r="N12" s="889"/>
      <c r="O12" s="832"/>
      <c r="P12" s="889"/>
      <c r="Q12" s="832"/>
      <c r="R12" s="889"/>
      <c r="S12" s="838"/>
    </row>
    <row r="13" spans="1:19" ht="14.45" customHeight="1" x14ac:dyDescent="0.2">
      <c r="A13" s="857" t="s">
        <v>3259</v>
      </c>
      <c r="B13" s="889">
        <v>377</v>
      </c>
      <c r="C13" s="832"/>
      <c r="D13" s="889"/>
      <c r="E13" s="832"/>
      <c r="F13" s="889">
        <v>252</v>
      </c>
      <c r="G13" s="837"/>
      <c r="H13" s="889"/>
      <c r="I13" s="832"/>
      <c r="J13" s="889"/>
      <c r="K13" s="832"/>
      <c r="L13" s="889"/>
      <c r="M13" s="837"/>
      <c r="N13" s="889"/>
      <c r="O13" s="832"/>
      <c r="P13" s="889"/>
      <c r="Q13" s="832"/>
      <c r="R13" s="889"/>
      <c r="S13" s="838"/>
    </row>
    <row r="14" spans="1:19" ht="14.45" customHeight="1" x14ac:dyDescent="0.2">
      <c r="A14" s="857" t="s">
        <v>3260</v>
      </c>
      <c r="B14" s="889">
        <v>2008</v>
      </c>
      <c r="C14" s="832">
        <v>1.1383219954648527</v>
      </c>
      <c r="D14" s="889">
        <v>1764</v>
      </c>
      <c r="E14" s="832">
        <v>1</v>
      </c>
      <c r="F14" s="889">
        <v>2540</v>
      </c>
      <c r="G14" s="837">
        <v>1.4399092970521541</v>
      </c>
      <c r="H14" s="889"/>
      <c r="I14" s="832"/>
      <c r="J14" s="889"/>
      <c r="K14" s="832"/>
      <c r="L14" s="889"/>
      <c r="M14" s="837"/>
      <c r="N14" s="889"/>
      <c r="O14" s="832"/>
      <c r="P14" s="889"/>
      <c r="Q14" s="832"/>
      <c r="R14" s="889"/>
      <c r="S14" s="838"/>
    </row>
    <row r="15" spans="1:19" ht="14.45" customHeight="1" x14ac:dyDescent="0.2">
      <c r="A15" s="857" t="s">
        <v>3261</v>
      </c>
      <c r="B15" s="889">
        <v>17685</v>
      </c>
      <c r="C15" s="832">
        <v>1.0643355801636976</v>
      </c>
      <c r="D15" s="889">
        <v>16616</v>
      </c>
      <c r="E15" s="832">
        <v>1</v>
      </c>
      <c r="F15" s="889">
        <v>11806</v>
      </c>
      <c r="G15" s="837">
        <v>0.71051998074145406</v>
      </c>
      <c r="H15" s="889"/>
      <c r="I15" s="832"/>
      <c r="J15" s="889"/>
      <c r="K15" s="832"/>
      <c r="L15" s="889"/>
      <c r="M15" s="837"/>
      <c r="N15" s="889"/>
      <c r="O15" s="832"/>
      <c r="P15" s="889"/>
      <c r="Q15" s="832"/>
      <c r="R15" s="889"/>
      <c r="S15" s="838"/>
    </row>
    <row r="16" spans="1:19" ht="14.45" customHeight="1" x14ac:dyDescent="0.2">
      <c r="A16" s="857" t="s">
        <v>3262</v>
      </c>
      <c r="B16" s="889">
        <v>251</v>
      </c>
      <c r="C16" s="832">
        <v>0.66226912928759896</v>
      </c>
      <c r="D16" s="889">
        <v>379</v>
      </c>
      <c r="E16" s="832">
        <v>1</v>
      </c>
      <c r="F16" s="889">
        <v>668</v>
      </c>
      <c r="G16" s="837">
        <v>1.762532981530343</v>
      </c>
      <c r="H16" s="889"/>
      <c r="I16" s="832"/>
      <c r="J16" s="889"/>
      <c r="K16" s="832"/>
      <c r="L16" s="889"/>
      <c r="M16" s="837"/>
      <c r="N16" s="889"/>
      <c r="O16" s="832"/>
      <c r="P16" s="889"/>
      <c r="Q16" s="832"/>
      <c r="R16" s="889"/>
      <c r="S16" s="838"/>
    </row>
    <row r="17" spans="1:19" ht="14.45" customHeight="1" x14ac:dyDescent="0.2">
      <c r="A17" s="857" t="s">
        <v>3263</v>
      </c>
      <c r="B17" s="889"/>
      <c r="C17" s="832"/>
      <c r="D17" s="889">
        <v>127</v>
      </c>
      <c r="E17" s="832">
        <v>1</v>
      </c>
      <c r="F17" s="889"/>
      <c r="G17" s="837"/>
      <c r="H17" s="889"/>
      <c r="I17" s="832"/>
      <c r="J17" s="889"/>
      <c r="K17" s="832"/>
      <c r="L17" s="889"/>
      <c r="M17" s="837"/>
      <c r="N17" s="889"/>
      <c r="O17" s="832"/>
      <c r="P17" s="889"/>
      <c r="Q17" s="832"/>
      <c r="R17" s="889"/>
      <c r="S17" s="838"/>
    </row>
    <row r="18" spans="1:19" ht="14.45" customHeight="1" x14ac:dyDescent="0.2">
      <c r="A18" s="857" t="s">
        <v>3264</v>
      </c>
      <c r="B18" s="889">
        <v>746</v>
      </c>
      <c r="C18" s="832"/>
      <c r="D18" s="889"/>
      <c r="E18" s="832"/>
      <c r="F18" s="889"/>
      <c r="G18" s="837"/>
      <c r="H18" s="889"/>
      <c r="I18" s="832"/>
      <c r="J18" s="889"/>
      <c r="K18" s="832"/>
      <c r="L18" s="889"/>
      <c r="M18" s="837"/>
      <c r="N18" s="889"/>
      <c r="O18" s="832"/>
      <c r="P18" s="889"/>
      <c r="Q18" s="832"/>
      <c r="R18" s="889"/>
      <c r="S18" s="838"/>
    </row>
    <row r="19" spans="1:19" ht="14.45" customHeight="1" x14ac:dyDescent="0.2">
      <c r="A19" s="857" t="s">
        <v>3265</v>
      </c>
      <c r="B19" s="889"/>
      <c r="C19" s="832"/>
      <c r="D19" s="889"/>
      <c r="E19" s="832"/>
      <c r="F19" s="889">
        <v>164</v>
      </c>
      <c r="G19" s="837"/>
      <c r="H19" s="889"/>
      <c r="I19" s="832"/>
      <c r="J19" s="889"/>
      <c r="K19" s="832"/>
      <c r="L19" s="889"/>
      <c r="M19" s="837"/>
      <c r="N19" s="889"/>
      <c r="O19" s="832"/>
      <c r="P19" s="889"/>
      <c r="Q19" s="832"/>
      <c r="R19" s="889"/>
      <c r="S19" s="838"/>
    </row>
    <row r="20" spans="1:19" ht="14.45" customHeight="1" x14ac:dyDescent="0.2">
      <c r="A20" s="857" t="s">
        <v>3266</v>
      </c>
      <c r="B20" s="889">
        <v>2633</v>
      </c>
      <c r="C20" s="832">
        <v>0.9491708723864456</v>
      </c>
      <c r="D20" s="889">
        <v>2774</v>
      </c>
      <c r="E20" s="832">
        <v>1</v>
      </c>
      <c r="F20" s="889">
        <v>1124</v>
      </c>
      <c r="G20" s="837">
        <v>0.40519105984138426</v>
      </c>
      <c r="H20" s="889"/>
      <c r="I20" s="832"/>
      <c r="J20" s="889"/>
      <c r="K20" s="832"/>
      <c r="L20" s="889"/>
      <c r="M20" s="837"/>
      <c r="N20" s="889"/>
      <c r="O20" s="832"/>
      <c r="P20" s="889"/>
      <c r="Q20" s="832"/>
      <c r="R20" s="889"/>
      <c r="S20" s="838"/>
    </row>
    <row r="21" spans="1:19" ht="14.45" customHeight="1" x14ac:dyDescent="0.2">
      <c r="A21" s="857" t="s">
        <v>3267</v>
      </c>
      <c r="B21" s="889">
        <v>35269.630000000005</v>
      </c>
      <c r="C21" s="832">
        <v>0.39482287413022188</v>
      </c>
      <c r="D21" s="889">
        <v>89330.260000000024</v>
      </c>
      <c r="E21" s="832">
        <v>1</v>
      </c>
      <c r="F21" s="889">
        <v>30079.97</v>
      </c>
      <c r="G21" s="837">
        <v>0.33672766652643787</v>
      </c>
      <c r="H21" s="889"/>
      <c r="I21" s="832"/>
      <c r="J21" s="889"/>
      <c r="K21" s="832"/>
      <c r="L21" s="889"/>
      <c r="M21" s="837"/>
      <c r="N21" s="889"/>
      <c r="O21" s="832"/>
      <c r="P21" s="889"/>
      <c r="Q21" s="832"/>
      <c r="R21" s="889"/>
      <c r="S21" s="838"/>
    </row>
    <row r="22" spans="1:19" ht="14.45" customHeight="1" x14ac:dyDescent="0.2">
      <c r="A22" s="857" t="s">
        <v>3268</v>
      </c>
      <c r="B22" s="889">
        <v>126</v>
      </c>
      <c r="C22" s="832">
        <v>0.5</v>
      </c>
      <c r="D22" s="889">
        <v>252</v>
      </c>
      <c r="E22" s="832">
        <v>1</v>
      </c>
      <c r="F22" s="889"/>
      <c r="G22" s="837"/>
      <c r="H22" s="889"/>
      <c r="I22" s="832"/>
      <c r="J22" s="889"/>
      <c r="K22" s="832"/>
      <c r="L22" s="889"/>
      <c r="M22" s="837"/>
      <c r="N22" s="889"/>
      <c r="O22" s="832"/>
      <c r="P22" s="889"/>
      <c r="Q22" s="832"/>
      <c r="R22" s="889"/>
      <c r="S22" s="838"/>
    </row>
    <row r="23" spans="1:19" ht="14.45" customHeight="1" x14ac:dyDescent="0.2">
      <c r="A23" s="857" t="s">
        <v>3269</v>
      </c>
      <c r="B23" s="889">
        <v>373</v>
      </c>
      <c r="C23" s="832"/>
      <c r="D23" s="889"/>
      <c r="E23" s="832"/>
      <c r="F23" s="889"/>
      <c r="G23" s="837"/>
      <c r="H23" s="889"/>
      <c r="I23" s="832"/>
      <c r="J23" s="889"/>
      <c r="K23" s="832"/>
      <c r="L23" s="889"/>
      <c r="M23" s="837"/>
      <c r="N23" s="889"/>
      <c r="O23" s="832"/>
      <c r="P23" s="889"/>
      <c r="Q23" s="832"/>
      <c r="R23" s="889"/>
      <c r="S23" s="838"/>
    </row>
    <row r="24" spans="1:19" ht="14.45" customHeight="1" x14ac:dyDescent="0.2">
      <c r="A24" s="857" t="s">
        <v>3270</v>
      </c>
      <c r="B24" s="889">
        <v>3762</v>
      </c>
      <c r="C24" s="832">
        <v>0.60188822030196809</v>
      </c>
      <c r="D24" s="889">
        <v>6250.33</v>
      </c>
      <c r="E24" s="832">
        <v>1</v>
      </c>
      <c r="F24" s="889">
        <v>2948.66</v>
      </c>
      <c r="G24" s="837">
        <v>0.47176069103551332</v>
      </c>
      <c r="H24" s="889"/>
      <c r="I24" s="832"/>
      <c r="J24" s="889"/>
      <c r="K24" s="832"/>
      <c r="L24" s="889"/>
      <c r="M24" s="837"/>
      <c r="N24" s="889"/>
      <c r="O24" s="832"/>
      <c r="P24" s="889"/>
      <c r="Q24" s="832"/>
      <c r="R24" s="889"/>
      <c r="S24" s="838"/>
    </row>
    <row r="25" spans="1:19" ht="14.45" customHeight="1" x14ac:dyDescent="0.2">
      <c r="A25" s="857" t="s">
        <v>3271</v>
      </c>
      <c r="B25" s="889"/>
      <c r="C25" s="832"/>
      <c r="D25" s="889"/>
      <c r="E25" s="832"/>
      <c r="F25" s="889">
        <v>376</v>
      </c>
      <c r="G25" s="837"/>
      <c r="H25" s="889"/>
      <c r="I25" s="832"/>
      <c r="J25" s="889"/>
      <c r="K25" s="832"/>
      <c r="L25" s="889"/>
      <c r="M25" s="837"/>
      <c r="N25" s="889"/>
      <c r="O25" s="832"/>
      <c r="P25" s="889"/>
      <c r="Q25" s="832"/>
      <c r="R25" s="889"/>
      <c r="S25" s="838"/>
    </row>
    <row r="26" spans="1:19" ht="14.45" customHeight="1" x14ac:dyDescent="0.2">
      <c r="A26" s="857" t="s">
        <v>3272</v>
      </c>
      <c r="B26" s="889"/>
      <c r="C26" s="832"/>
      <c r="D26" s="889">
        <v>1665</v>
      </c>
      <c r="E26" s="832">
        <v>1</v>
      </c>
      <c r="F26" s="889">
        <v>701.32999999999993</v>
      </c>
      <c r="G26" s="837">
        <v>0.42121921921921918</v>
      </c>
      <c r="H26" s="889"/>
      <c r="I26" s="832"/>
      <c r="J26" s="889"/>
      <c r="K26" s="832"/>
      <c r="L26" s="889"/>
      <c r="M26" s="837"/>
      <c r="N26" s="889"/>
      <c r="O26" s="832"/>
      <c r="P26" s="889"/>
      <c r="Q26" s="832"/>
      <c r="R26" s="889"/>
      <c r="S26" s="838"/>
    </row>
    <row r="27" spans="1:19" ht="14.45" customHeight="1" x14ac:dyDescent="0.2">
      <c r="A27" s="857" t="s">
        <v>3273</v>
      </c>
      <c r="B27" s="889">
        <v>4837</v>
      </c>
      <c r="C27" s="832">
        <v>2.2063284268335517</v>
      </c>
      <c r="D27" s="889">
        <v>2192.33</v>
      </c>
      <c r="E27" s="832">
        <v>1</v>
      </c>
      <c r="F27" s="889">
        <v>4717.33</v>
      </c>
      <c r="G27" s="837">
        <v>2.1517426664781305</v>
      </c>
      <c r="H27" s="889"/>
      <c r="I27" s="832"/>
      <c r="J27" s="889"/>
      <c r="K27" s="832"/>
      <c r="L27" s="889"/>
      <c r="M27" s="837"/>
      <c r="N27" s="889"/>
      <c r="O27" s="832"/>
      <c r="P27" s="889"/>
      <c r="Q27" s="832"/>
      <c r="R27" s="889"/>
      <c r="S27" s="838"/>
    </row>
    <row r="28" spans="1:19" ht="14.45" customHeight="1" x14ac:dyDescent="0.2">
      <c r="A28" s="857" t="s">
        <v>3274</v>
      </c>
      <c r="B28" s="889">
        <v>1915</v>
      </c>
      <c r="C28" s="832">
        <v>0.74600701207635367</v>
      </c>
      <c r="D28" s="889">
        <v>2567</v>
      </c>
      <c r="E28" s="832">
        <v>1</v>
      </c>
      <c r="F28" s="889">
        <v>1546</v>
      </c>
      <c r="G28" s="837">
        <v>0.6022594468250877</v>
      </c>
      <c r="H28" s="889"/>
      <c r="I28" s="832"/>
      <c r="J28" s="889"/>
      <c r="K28" s="832"/>
      <c r="L28" s="889"/>
      <c r="M28" s="837"/>
      <c r="N28" s="889"/>
      <c r="O28" s="832"/>
      <c r="P28" s="889"/>
      <c r="Q28" s="832"/>
      <c r="R28" s="889"/>
      <c r="S28" s="838"/>
    </row>
    <row r="29" spans="1:19" ht="14.45" customHeight="1" x14ac:dyDescent="0.2">
      <c r="A29" s="857" t="s">
        <v>3275</v>
      </c>
      <c r="B29" s="889">
        <v>7312.33</v>
      </c>
      <c r="C29" s="832">
        <v>0.98575624933438843</v>
      </c>
      <c r="D29" s="889">
        <v>7417.99</v>
      </c>
      <c r="E29" s="832">
        <v>1</v>
      </c>
      <c r="F29" s="889">
        <v>8233.32</v>
      </c>
      <c r="G29" s="837">
        <v>1.1099125234733398</v>
      </c>
      <c r="H29" s="889"/>
      <c r="I29" s="832"/>
      <c r="J29" s="889"/>
      <c r="K29" s="832"/>
      <c r="L29" s="889"/>
      <c r="M29" s="837"/>
      <c r="N29" s="889"/>
      <c r="O29" s="832"/>
      <c r="P29" s="889"/>
      <c r="Q29" s="832"/>
      <c r="R29" s="889"/>
      <c r="S29" s="838"/>
    </row>
    <row r="30" spans="1:19" ht="14.45" customHeight="1" x14ac:dyDescent="0.2">
      <c r="A30" s="857" t="s">
        <v>3276</v>
      </c>
      <c r="B30" s="889">
        <v>3832.66</v>
      </c>
      <c r="C30" s="832">
        <v>1.1760233200368211</v>
      </c>
      <c r="D30" s="889">
        <v>3259</v>
      </c>
      <c r="E30" s="832">
        <v>1</v>
      </c>
      <c r="F30" s="889">
        <v>2566</v>
      </c>
      <c r="G30" s="837">
        <v>0.78735808530223994</v>
      </c>
      <c r="H30" s="889"/>
      <c r="I30" s="832"/>
      <c r="J30" s="889"/>
      <c r="K30" s="832"/>
      <c r="L30" s="889"/>
      <c r="M30" s="837"/>
      <c r="N30" s="889"/>
      <c r="O30" s="832"/>
      <c r="P30" s="889"/>
      <c r="Q30" s="832"/>
      <c r="R30" s="889"/>
      <c r="S30" s="838"/>
    </row>
    <row r="31" spans="1:19" ht="14.45" customHeight="1" x14ac:dyDescent="0.2">
      <c r="A31" s="857" t="s">
        <v>3277</v>
      </c>
      <c r="B31" s="889">
        <v>126</v>
      </c>
      <c r="C31" s="832">
        <v>0.25</v>
      </c>
      <c r="D31" s="889">
        <v>504</v>
      </c>
      <c r="E31" s="832">
        <v>1</v>
      </c>
      <c r="F31" s="889">
        <v>292</v>
      </c>
      <c r="G31" s="837">
        <v>0.57936507936507942</v>
      </c>
      <c r="H31" s="889"/>
      <c r="I31" s="832"/>
      <c r="J31" s="889"/>
      <c r="K31" s="832"/>
      <c r="L31" s="889"/>
      <c r="M31" s="837"/>
      <c r="N31" s="889"/>
      <c r="O31" s="832"/>
      <c r="P31" s="889"/>
      <c r="Q31" s="832"/>
      <c r="R31" s="889"/>
      <c r="S31" s="838"/>
    </row>
    <row r="32" spans="1:19" ht="14.45" customHeight="1" thickBot="1" x14ac:dyDescent="0.25">
      <c r="A32" s="893" t="s">
        <v>3278</v>
      </c>
      <c r="B32" s="891">
        <v>3515.99</v>
      </c>
      <c r="C32" s="840">
        <v>0.7170134144700081</v>
      </c>
      <c r="D32" s="891">
        <v>4903.66</v>
      </c>
      <c r="E32" s="840">
        <v>1</v>
      </c>
      <c r="F32" s="891">
        <v>1537.33</v>
      </c>
      <c r="G32" s="845">
        <v>0.31350664605621109</v>
      </c>
      <c r="H32" s="891"/>
      <c r="I32" s="840"/>
      <c r="J32" s="891"/>
      <c r="K32" s="840"/>
      <c r="L32" s="891"/>
      <c r="M32" s="845"/>
      <c r="N32" s="891"/>
      <c r="O32" s="840"/>
      <c r="P32" s="891"/>
      <c r="Q32" s="840"/>
      <c r="R32" s="891"/>
      <c r="S32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A79AC467-83B0-4FFE-9131-6635B0A03231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7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2" t="s">
        <v>3936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19128.749999999996</v>
      </c>
      <c r="G3" s="208">
        <f t="shared" si="0"/>
        <v>45044243.589999996</v>
      </c>
      <c r="H3" s="208"/>
      <c r="I3" s="208"/>
      <c r="J3" s="208">
        <f t="shared" si="0"/>
        <v>20482.479999999996</v>
      </c>
      <c r="K3" s="208">
        <f t="shared" si="0"/>
        <v>50100820.169999987</v>
      </c>
      <c r="L3" s="208"/>
      <c r="M3" s="208"/>
      <c r="N3" s="208">
        <f t="shared" si="0"/>
        <v>22841.070000000003</v>
      </c>
      <c r="O3" s="208">
        <f t="shared" si="0"/>
        <v>45086617.939999983</v>
      </c>
      <c r="P3" s="79">
        <f>IF(K3=0,0,O3/K3)</f>
        <v>0.89991776156585812</v>
      </c>
      <c r="Q3" s="209">
        <f>IF(N3=0,0,O3/N3)</f>
        <v>1973.9275760723983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5" customHeight="1" x14ac:dyDescent="0.2">
      <c r="A6" s="824" t="s">
        <v>3279</v>
      </c>
      <c r="B6" s="825" t="s">
        <v>3181</v>
      </c>
      <c r="C6" s="825" t="s">
        <v>3178</v>
      </c>
      <c r="D6" s="825" t="s">
        <v>3197</v>
      </c>
      <c r="E6" s="825" t="s">
        <v>3198</v>
      </c>
      <c r="F6" s="225"/>
      <c r="G6" s="225"/>
      <c r="H6" s="225"/>
      <c r="I6" s="225"/>
      <c r="J6" s="225">
        <v>1</v>
      </c>
      <c r="K6" s="225">
        <v>37</v>
      </c>
      <c r="L6" s="225">
        <v>1</v>
      </c>
      <c r="M6" s="225">
        <v>37</v>
      </c>
      <c r="N6" s="225">
        <v>3</v>
      </c>
      <c r="O6" s="225">
        <v>114</v>
      </c>
      <c r="P6" s="830">
        <v>3.0810810810810811</v>
      </c>
      <c r="Q6" s="848">
        <v>38</v>
      </c>
    </row>
    <row r="7" spans="1:17" ht="14.45" customHeight="1" x14ac:dyDescent="0.2">
      <c r="A7" s="831" t="s">
        <v>3279</v>
      </c>
      <c r="B7" s="832" t="s">
        <v>3181</v>
      </c>
      <c r="C7" s="832" t="s">
        <v>3178</v>
      </c>
      <c r="D7" s="832" t="s">
        <v>3209</v>
      </c>
      <c r="E7" s="832" t="s">
        <v>3210</v>
      </c>
      <c r="F7" s="849">
        <v>5</v>
      </c>
      <c r="G7" s="849">
        <v>630</v>
      </c>
      <c r="H7" s="849">
        <v>4.9606299212598426</v>
      </c>
      <c r="I7" s="849">
        <v>126</v>
      </c>
      <c r="J7" s="849">
        <v>1</v>
      </c>
      <c r="K7" s="849">
        <v>127</v>
      </c>
      <c r="L7" s="849">
        <v>1</v>
      </c>
      <c r="M7" s="849">
        <v>127</v>
      </c>
      <c r="N7" s="849"/>
      <c r="O7" s="849"/>
      <c r="P7" s="837"/>
      <c r="Q7" s="850"/>
    </row>
    <row r="8" spans="1:17" ht="14.45" customHeight="1" x14ac:dyDescent="0.2">
      <c r="A8" s="831" t="s">
        <v>3279</v>
      </c>
      <c r="B8" s="832" t="s">
        <v>3181</v>
      </c>
      <c r="C8" s="832" t="s">
        <v>3178</v>
      </c>
      <c r="D8" s="832" t="s">
        <v>3217</v>
      </c>
      <c r="E8" s="832" t="s">
        <v>3218</v>
      </c>
      <c r="F8" s="849">
        <v>1</v>
      </c>
      <c r="G8" s="849">
        <v>33.33</v>
      </c>
      <c r="H8" s="849"/>
      <c r="I8" s="849">
        <v>33.33</v>
      </c>
      <c r="J8" s="849"/>
      <c r="K8" s="849"/>
      <c r="L8" s="849"/>
      <c r="M8" s="849"/>
      <c r="N8" s="849"/>
      <c r="O8" s="849"/>
      <c r="P8" s="837"/>
      <c r="Q8" s="850"/>
    </row>
    <row r="9" spans="1:17" ht="14.45" customHeight="1" x14ac:dyDescent="0.2">
      <c r="A9" s="831" t="s">
        <v>3279</v>
      </c>
      <c r="B9" s="832" t="s">
        <v>3181</v>
      </c>
      <c r="C9" s="832" t="s">
        <v>3178</v>
      </c>
      <c r="D9" s="832" t="s">
        <v>3219</v>
      </c>
      <c r="E9" s="832" t="s">
        <v>3220</v>
      </c>
      <c r="F9" s="849">
        <v>2</v>
      </c>
      <c r="G9" s="849">
        <v>502</v>
      </c>
      <c r="H9" s="849">
        <v>0.99603174603174605</v>
      </c>
      <c r="I9" s="849">
        <v>251</v>
      </c>
      <c r="J9" s="849">
        <v>2</v>
      </c>
      <c r="K9" s="849">
        <v>504</v>
      </c>
      <c r="L9" s="849">
        <v>1</v>
      </c>
      <c r="M9" s="849">
        <v>252</v>
      </c>
      <c r="N9" s="849">
        <v>1</v>
      </c>
      <c r="O9" s="849">
        <v>254</v>
      </c>
      <c r="P9" s="837">
        <v>0.50396825396825395</v>
      </c>
      <c r="Q9" s="850">
        <v>254</v>
      </c>
    </row>
    <row r="10" spans="1:17" ht="14.45" customHeight="1" x14ac:dyDescent="0.2">
      <c r="A10" s="831" t="s">
        <v>3279</v>
      </c>
      <c r="B10" s="832" t="s">
        <v>3181</v>
      </c>
      <c r="C10" s="832" t="s">
        <v>3178</v>
      </c>
      <c r="D10" s="832" t="s">
        <v>3237</v>
      </c>
      <c r="E10" s="832" t="s">
        <v>3238</v>
      </c>
      <c r="F10" s="849">
        <v>1</v>
      </c>
      <c r="G10" s="849">
        <v>373</v>
      </c>
      <c r="H10" s="849">
        <v>0.99732620320855614</v>
      </c>
      <c r="I10" s="849">
        <v>373</v>
      </c>
      <c r="J10" s="849">
        <v>1</v>
      </c>
      <c r="K10" s="849">
        <v>374</v>
      </c>
      <c r="L10" s="849">
        <v>1</v>
      </c>
      <c r="M10" s="849">
        <v>374</v>
      </c>
      <c r="N10" s="849"/>
      <c r="O10" s="849"/>
      <c r="P10" s="837"/>
      <c r="Q10" s="850"/>
    </row>
    <row r="11" spans="1:17" ht="14.45" customHeight="1" x14ac:dyDescent="0.2">
      <c r="A11" s="831" t="s">
        <v>3280</v>
      </c>
      <c r="B11" s="832" t="s">
        <v>3181</v>
      </c>
      <c r="C11" s="832" t="s">
        <v>3178</v>
      </c>
      <c r="D11" s="832" t="s">
        <v>3197</v>
      </c>
      <c r="E11" s="832" t="s">
        <v>3198</v>
      </c>
      <c r="F11" s="849"/>
      <c r="G11" s="849"/>
      <c r="H11" s="849"/>
      <c r="I11" s="849"/>
      <c r="J11" s="849"/>
      <c r="K11" s="849"/>
      <c r="L11" s="849"/>
      <c r="M11" s="849"/>
      <c r="N11" s="849">
        <v>4</v>
      </c>
      <c r="O11" s="849">
        <v>152</v>
      </c>
      <c r="P11" s="837"/>
      <c r="Q11" s="850">
        <v>38</v>
      </c>
    </row>
    <row r="12" spans="1:17" ht="14.45" customHeight="1" x14ac:dyDescent="0.2">
      <c r="A12" s="831" t="s">
        <v>3280</v>
      </c>
      <c r="B12" s="832" t="s">
        <v>3181</v>
      </c>
      <c r="C12" s="832" t="s">
        <v>3178</v>
      </c>
      <c r="D12" s="832" t="s">
        <v>3209</v>
      </c>
      <c r="E12" s="832" t="s">
        <v>3210</v>
      </c>
      <c r="F12" s="849">
        <v>2</v>
      </c>
      <c r="G12" s="849">
        <v>252</v>
      </c>
      <c r="H12" s="849"/>
      <c r="I12" s="849">
        <v>126</v>
      </c>
      <c r="J12" s="849"/>
      <c r="K12" s="849"/>
      <c r="L12" s="849"/>
      <c r="M12" s="849"/>
      <c r="N12" s="849">
        <v>4</v>
      </c>
      <c r="O12" s="849">
        <v>504</v>
      </c>
      <c r="P12" s="837"/>
      <c r="Q12" s="850">
        <v>126</v>
      </c>
    </row>
    <row r="13" spans="1:17" ht="14.45" customHeight="1" x14ac:dyDescent="0.2">
      <c r="A13" s="831" t="s">
        <v>3280</v>
      </c>
      <c r="B13" s="832" t="s">
        <v>3181</v>
      </c>
      <c r="C13" s="832" t="s">
        <v>3178</v>
      </c>
      <c r="D13" s="832" t="s">
        <v>3217</v>
      </c>
      <c r="E13" s="832" t="s">
        <v>3218</v>
      </c>
      <c r="F13" s="849">
        <v>1</v>
      </c>
      <c r="G13" s="849">
        <v>33.33</v>
      </c>
      <c r="H13" s="849">
        <v>1</v>
      </c>
      <c r="I13" s="849">
        <v>33.33</v>
      </c>
      <c r="J13" s="849">
        <v>1</v>
      </c>
      <c r="K13" s="849">
        <v>33.33</v>
      </c>
      <c r="L13" s="849">
        <v>1</v>
      </c>
      <c r="M13" s="849">
        <v>33.33</v>
      </c>
      <c r="N13" s="849">
        <v>1</v>
      </c>
      <c r="O13" s="849">
        <v>33.33</v>
      </c>
      <c r="P13" s="837">
        <v>1</v>
      </c>
      <c r="Q13" s="850">
        <v>33.33</v>
      </c>
    </row>
    <row r="14" spans="1:17" ht="14.45" customHeight="1" x14ac:dyDescent="0.2">
      <c r="A14" s="831" t="s">
        <v>3280</v>
      </c>
      <c r="B14" s="832" t="s">
        <v>3181</v>
      </c>
      <c r="C14" s="832" t="s">
        <v>3178</v>
      </c>
      <c r="D14" s="832" t="s">
        <v>3219</v>
      </c>
      <c r="E14" s="832" t="s">
        <v>3220</v>
      </c>
      <c r="F14" s="849">
        <v>4</v>
      </c>
      <c r="G14" s="849">
        <v>1004</v>
      </c>
      <c r="H14" s="849">
        <v>0.99603174603174605</v>
      </c>
      <c r="I14" s="849">
        <v>251</v>
      </c>
      <c r="J14" s="849">
        <v>4</v>
      </c>
      <c r="K14" s="849">
        <v>1008</v>
      </c>
      <c r="L14" s="849">
        <v>1</v>
      </c>
      <c r="M14" s="849">
        <v>252</v>
      </c>
      <c r="N14" s="849">
        <v>11</v>
      </c>
      <c r="O14" s="849">
        <v>2794</v>
      </c>
      <c r="P14" s="837">
        <v>2.7718253968253967</v>
      </c>
      <c r="Q14" s="850">
        <v>254</v>
      </c>
    </row>
    <row r="15" spans="1:17" ht="14.45" customHeight="1" x14ac:dyDescent="0.2">
      <c r="A15" s="831" t="s">
        <v>3280</v>
      </c>
      <c r="B15" s="832" t="s">
        <v>3181</v>
      </c>
      <c r="C15" s="832" t="s">
        <v>3178</v>
      </c>
      <c r="D15" s="832" t="s">
        <v>3237</v>
      </c>
      <c r="E15" s="832" t="s">
        <v>3238</v>
      </c>
      <c r="F15" s="849">
        <v>1</v>
      </c>
      <c r="G15" s="849">
        <v>373</v>
      </c>
      <c r="H15" s="849"/>
      <c r="I15" s="849">
        <v>373</v>
      </c>
      <c r="J15" s="849"/>
      <c r="K15" s="849"/>
      <c r="L15" s="849"/>
      <c r="M15" s="849"/>
      <c r="N15" s="849">
        <v>1</v>
      </c>
      <c r="O15" s="849">
        <v>376</v>
      </c>
      <c r="P15" s="837"/>
      <c r="Q15" s="850">
        <v>376</v>
      </c>
    </row>
    <row r="16" spans="1:17" ht="14.45" customHeight="1" x14ac:dyDescent="0.2">
      <c r="A16" s="831" t="s">
        <v>3281</v>
      </c>
      <c r="B16" s="832" t="s">
        <v>3181</v>
      </c>
      <c r="C16" s="832" t="s">
        <v>3178</v>
      </c>
      <c r="D16" s="832" t="s">
        <v>3197</v>
      </c>
      <c r="E16" s="832" t="s">
        <v>3198</v>
      </c>
      <c r="F16" s="849">
        <v>1</v>
      </c>
      <c r="G16" s="849">
        <v>37</v>
      </c>
      <c r="H16" s="849">
        <v>0.33333333333333331</v>
      </c>
      <c r="I16" s="849">
        <v>37</v>
      </c>
      <c r="J16" s="849">
        <v>3</v>
      </c>
      <c r="K16" s="849">
        <v>111</v>
      </c>
      <c r="L16" s="849">
        <v>1</v>
      </c>
      <c r="M16" s="849">
        <v>37</v>
      </c>
      <c r="N16" s="849">
        <v>12</v>
      </c>
      <c r="O16" s="849">
        <v>456</v>
      </c>
      <c r="P16" s="837">
        <v>4.1081081081081079</v>
      </c>
      <c r="Q16" s="850">
        <v>38</v>
      </c>
    </row>
    <row r="17" spans="1:17" ht="14.45" customHeight="1" x14ac:dyDescent="0.2">
      <c r="A17" s="831" t="s">
        <v>3281</v>
      </c>
      <c r="B17" s="832" t="s">
        <v>3181</v>
      </c>
      <c r="C17" s="832" t="s">
        <v>3178</v>
      </c>
      <c r="D17" s="832" t="s">
        <v>3209</v>
      </c>
      <c r="E17" s="832" t="s">
        <v>3210</v>
      </c>
      <c r="F17" s="849">
        <v>12</v>
      </c>
      <c r="G17" s="849">
        <v>1512</v>
      </c>
      <c r="H17" s="849">
        <v>1.3228346456692914</v>
      </c>
      <c r="I17" s="849">
        <v>126</v>
      </c>
      <c r="J17" s="849">
        <v>9</v>
      </c>
      <c r="K17" s="849">
        <v>1143</v>
      </c>
      <c r="L17" s="849">
        <v>1</v>
      </c>
      <c r="M17" s="849">
        <v>127</v>
      </c>
      <c r="N17" s="849">
        <v>6</v>
      </c>
      <c r="O17" s="849">
        <v>756</v>
      </c>
      <c r="P17" s="837">
        <v>0.66141732283464572</v>
      </c>
      <c r="Q17" s="850">
        <v>126</v>
      </c>
    </row>
    <row r="18" spans="1:17" ht="14.45" customHeight="1" x14ac:dyDescent="0.2">
      <c r="A18" s="831" t="s">
        <v>3281</v>
      </c>
      <c r="B18" s="832" t="s">
        <v>3181</v>
      </c>
      <c r="C18" s="832" t="s">
        <v>3178</v>
      </c>
      <c r="D18" s="832" t="s">
        <v>3217</v>
      </c>
      <c r="E18" s="832" t="s">
        <v>3218</v>
      </c>
      <c r="F18" s="849">
        <v>2</v>
      </c>
      <c r="G18" s="849">
        <v>66.66</v>
      </c>
      <c r="H18" s="849">
        <v>1</v>
      </c>
      <c r="I18" s="849">
        <v>33.33</v>
      </c>
      <c r="J18" s="849">
        <v>2</v>
      </c>
      <c r="K18" s="849">
        <v>66.66</v>
      </c>
      <c r="L18" s="849">
        <v>1</v>
      </c>
      <c r="M18" s="849">
        <v>33.33</v>
      </c>
      <c r="N18" s="849"/>
      <c r="O18" s="849"/>
      <c r="P18" s="837"/>
      <c r="Q18" s="850"/>
    </row>
    <row r="19" spans="1:17" ht="14.45" customHeight="1" x14ac:dyDescent="0.2">
      <c r="A19" s="831" t="s">
        <v>3281</v>
      </c>
      <c r="B19" s="832" t="s">
        <v>3181</v>
      </c>
      <c r="C19" s="832" t="s">
        <v>3178</v>
      </c>
      <c r="D19" s="832" t="s">
        <v>3219</v>
      </c>
      <c r="E19" s="832" t="s">
        <v>3220</v>
      </c>
      <c r="F19" s="849">
        <v>12</v>
      </c>
      <c r="G19" s="849">
        <v>3012</v>
      </c>
      <c r="H19" s="849">
        <v>1.3280423280423281</v>
      </c>
      <c r="I19" s="849">
        <v>251</v>
      </c>
      <c r="J19" s="849">
        <v>9</v>
      </c>
      <c r="K19" s="849">
        <v>2268</v>
      </c>
      <c r="L19" s="849">
        <v>1</v>
      </c>
      <c r="M19" s="849">
        <v>252</v>
      </c>
      <c r="N19" s="849">
        <v>6</v>
      </c>
      <c r="O19" s="849">
        <v>1524</v>
      </c>
      <c r="P19" s="837">
        <v>0.67195767195767198</v>
      </c>
      <c r="Q19" s="850">
        <v>254</v>
      </c>
    </row>
    <row r="20" spans="1:17" ht="14.45" customHeight="1" x14ac:dyDescent="0.2">
      <c r="A20" s="831" t="s">
        <v>3281</v>
      </c>
      <c r="B20" s="832" t="s">
        <v>3181</v>
      </c>
      <c r="C20" s="832" t="s">
        <v>3178</v>
      </c>
      <c r="D20" s="832" t="s">
        <v>3237</v>
      </c>
      <c r="E20" s="832" t="s">
        <v>3238</v>
      </c>
      <c r="F20" s="849">
        <v>4</v>
      </c>
      <c r="G20" s="849">
        <v>1492</v>
      </c>
      <c r="H20" s="849">
        <v>1.9946524064171123</v>
      </c>
      <c r="I20" s="849">
        <v>373</v>
      </c>
      <c r="J20" s="849">
        <v>2</v>
      </c>
      <c r="K20" s="849">
        <v>748</v>
      </c>
      <c r="L20" s="849">
        <v>1</v>
      </c>
      <c r="M20" s="849">
        <v>374</v>
      </c>
      <c r="N20" s="849"/>
      <c r="O20" s="849"/>
      <c r="P20" s="837"/>
      <c r="Q20" s="850"/>
    </row>
    <row r="21" spans="1:17" ht="14.45" customHeight="1" x14ac:dyDescent="0.2">
      <c r="A21" s="831" t="s">
        <v>3282</v>
      </c>
      <c r="B21" s="832" t="s">
        <v>3181</v>
      </c>
      <c r="C21" s="832" t="s">
        <v>3178</v>
      </c>
      <c r="D21" s="832" t="s">
        <v>3197</v>
      </c>
      <c r="E21" s="832" t="s">
        <v>3198</v>
      </c>
      <c r="F21" s="849"/>
      <c r="G21" s="849"/>
      <c r="H21" s="849"/>
      <c r="I21" s="849"/>
      <c r="J21" s="849"/>
      <c r="K21" s="849"/>
      <c r="L21" s="849"/>
      <c r="M21" s="849"/>
      <c r="N21" s="849">
        <v>2</v>
      </c>
      <c r="O21" s="849">
        <v>76</v>
      </c>
      <c r="P21" s="837"/>
      <c r="Q21" s="850">
        <v>38</v>
      </c>
    </row>
    <row r="22" spans="1:17" ht="14.45" customHeight="1" x14ac:dyDescent="0.2">
      <c r="A22" s="831" t="s">
        <v>3282</v>
      </c>
      <c r="B22" s="832" t="s">
        <v>3181</v>
      </c>
      <c r="C22" s="832" t="s">
        <v>3178</v>
      </c>
      <c r="D22" s="832" t="s">
        <v>3219</v>
      </c>
      <c r="E22" s="832" t="s">
        <v>3220</v>
      </c>
      <c r="F22" s="849">
        <v>1</v>
      </c>
      <c r="G22" s="849">
        <v>251</v>
      </c>
      <c r="H22" s="849">
        <v>0.33201058201058203</v>
      </c>
      <c r="I22" s="849">
        <v>251</v>
      </c>
      <c r="J22" s="849">
        <v>3</v>
      </c>
      <c r="K22" s="849">
        <v>756</v>
      </c>
      <c r="L22" s="849">
        <v>1</v>
      </c>
      <c r="M22" s="849">
        <v>252</v>
      </c>
      <c r="N22" s="849">
        <v>1</v>
      </c>
      <c r="O22" s="849">
        <v>254</v>
      </c>
      <c r="P22" s="837">
        <v>0.33597883597883599</v>
      </c>
      <c r="Q22" s="850">
        <v>254</v>
      </c>
    </row>
    <row r="23" spans="1:17" ht="14.45" customHeight="1" x14ac:dyDescent="0.2">
      <c r="A23" s="831" t="s">
        <v>3283</v>
      </c>
      <c r="B23" s="832" t="s">
        <v>3181</v>
      </c>
      <c r="C23" s="832" t="s">
        <v>3178</v>
      </c>
      <c r="D23" s="832" t="s">
        <v>3219</v>
      </c>
      <c r="E23" s="832" t="s">
        <v>3220</v>
      </c>
      <c r="F23" s="849"/>
      <c r="G23" s="849"/>
      <c r="H23" s="849"/>
      <c r="I23" s="849"/>
      <c r="J23" s="849"/>
      <c r="K23" s="849"/>
      <c r="L23" s="849"/>
      <c r="M23" s="849"/>
      <c r="N23" s="849">
        <v>1</v>
      </c>
      <c r="O23" s="849">
        <v>254</v>
      </c>
      <c r="P23" s="837"/>
      <c r="Q23" s="850">
        <v>254</v>
      </c>
    </row>
    <row r="24" spans="1:17" ht="14.45" customHeight="1" x14ac:dyDescent="0.2">
      <c r="A24" s="831" t="s">
        <v>3283</v>
      </c>
      <c r="B24" s="832" t="s">
        <v>3177</v>
      </c>
      <c r="C24" s="832" t="s">
        <v>3178</v>
      </c>
      <c r="D24" s="832" t="s">
        <v>3179</v>
      </c>
      <c r="E24" s="832" t="s">
        <v>3180</v>
      </c>
      <c r="F24" s="849"/>
      <c r="G24" s="849"/>
      <c r="H24" s="849"/>
      <c r="I24" s="849"/>
      <c r="J24" s="849"/>
      <c r="K24" s="849"/>
      <c r="L24" s="849"/>
      <c r="M24" s="849"/>
      <c r="N24" s="849">
        <v>1</v>
      </c>
      <c r="O24" s="849">
        <v>0</v>
      </c>
      <c r="P24" s="837"/>
      <c r="Q24" s="850">
        <v>0</v>
      </c>
    </row>
    <row r="25" spans="1:17" ht="14.45" customHeight="1" x14ac:dyDescent="0.2">
      <c r="A25" s="831" t="s">
        <v>577</v>
      </c>
      <c r="B25" s="832" t="s">
        <v>3181</v>
      </c>
      <c r="C25" s="832" t="s">
        <v>3178</v>
      </c>
      <c r="D25" s="832" t="s">
        <v>3197</v>
      </c>
      <c r="E25" s="832" t="s">
        <v>3198</v>
      </c>
      <c r="F25" s="849">
        <v>4</v>
      </c>
      <c r="G25" s="849">
        <v>148</v>
      </c>
      <c r="H25" s="849">
        <v>0.2</v>
      </c>
      <c r="I25" s="849">
        <v>37</v>
      </c>
      <c r="J25" s="849">
        <v>20</v>
      </c>
      <c r="K25" s="849">
        <v>740</v>
      </c>
      <c r="L25" s="849">
        <v>1</v>
      </c>
      <c r="M25" s="849">
        <v>37</v>
      </c>
      <c r="N25" s="849">
        <v>12</v>
      </c>
      <c r="O25" s="849">
        <v>456</v>
      </c>
      <c r="P25" s="837">
        <v>0.61621621621621625</v>
      </c>
      <c r="Q25" s="850">
        <v>38</v>
      </c>
    </row>
    <row r="26" spans="1:17" ht="14.45" customHeight="1" x14ac:dyDescent="0.2">
      <c r="A26" s="831" t="s">
        <v>577</v>
      </c>
      <c r="B26" s="832" t="s">
        <v>3181</v>
      </c>
      <c r="C26" s="832" t="s">
        <v>3178</v>
      </c>
      <c r="D26" s="832" t="s">
        <v>3199</v>
      </c>
      <c r="E26" s="832" t="s">
        <v>3200</v>
      </c>
      <c r="F26" s="849">
        <v>99</v>
      </c>
      <c r="G26" s="849">
        <v>495</v>
      </c>
      <c r="H26" s="849">
        <v>1.2073170731707317</v>
      </c>
      <c r="I26" s="849">
        <v>5</v>
      </c>
      <c r="J26" s="849">
        <v>82</v>
      </c>
      <c r="K26" s="849">
        <v>410</v>
      </c>
      <c r="L26" s="849">
        <v>1</v>
      </c>
      <c r="M26" s="849">
        <v>5</v>
      </c>
      <c r="N26" s="849">
        <v>89</v>
      </c>
      <c r="O26" s="849">
        <v>445</v>
      </c>
      <c r="P26" s="837">
        <v>1.0853658536585367</v>
      </c>
      <c r="Q26" s="850">
        <v>5</v>
      </c>
    </row>
    <row r="27" spans="1:17" ht="14.45" customHeight="1" x14ac:dyDescent="0.2">
      <c r="A27" s="831" t="s">
        <v>577</v>
      </c>
      <c r="B27" s="832" t="s">
        <v>3181</v>
      </c>
      <c r="C27" s="832" t="s">
        <v>3178</v>
      </c>
      <c r="D27" s="832" t="s">
        <v>3201</v>
      </c>
      <c r="E27" s="832" t="s">
        <v>3202</v>
      </c>
      <c r="F27" s="849"/>
      <c r="G27" s="849"/>
      <c r="H27" s="849"/>
      <c r="I27" s="849"/>
      <c r="J27" s="849">
        <v>1</v>
      </c>
      <c r="K27" s="849">
        <v>5</v>
      </c>
      <c r="L27" s="849">
        <v>1</v>
      </c>
      <c r="M27" s="849">
        <v>5</v>
      </c>
      <c r="N27" s="849">
        <v>1</v>
      </c>
      <c r="O27" s="849">
        <v>5</v>
      </c>
      <c r="P27" s="837">
        <v>1</v>
      </c>
      <c r="Q27" s="850">
        <v>5</v>
      </c>
    </row>
    <row r="28" spans="1:17" ht="14.45" customHeight="1" x14ac:dyDescent="0.2">
      <c r="A28" s="831" t="s">
        <v>577</v>
      </c>
      <c r="B28" s="832" t="s">
        <v>3181</v>
      </c>
      <c r="C28" s="832" t="s">
        <v>3178</v>
      </c>
      <c r="D28" s="832" t="s">
        <v>3209</v>
      </c>
      <c r="E28" s="832" t="s">
        <v>3210</v>
      </c>
      <c r="F28" s="849">
        <v>3</v>
      </c>
      <c r="G28" s="849">
        <v>378</v>
      </c>
      <c r="H28" s="849">
        <v>2.9763779527559056</v>
      </c>
      <c r="I28" s="849">
        <v>126</v>
      </c>
      <c r="J28" s="849">
        <v>1</v>
      </c>
      <c r="K28" s="849">
        <v>127</v>
      </c>
      <c r="L28" s="849">
        <v>1</v>
      </c>
      <c r="M28" s="849">
        <v>127</v>
      </c>
      <c r="N28" s="849">
        <v>1</v>
      </c>
      <c r="O28" s="849">
        <v>126</v>
      </c>
      <c r="P28" s="837">
        <v>0.99212598425196852</v>
      </c>
      <c r="Q28" s="850">
        <v>126</v>
      </c>
    </row>
    <row r="29" spans="1:17" ht="14.45" customHeight="1" x14ac:dyDescent="0.2">
      <c r="A29" s="831" t="s">
        <v>577</v>
      </c>
      <c r="B29" s="832" t="s">
        <v>3181</v>
      </c>
      <c r="C29" s="832" t="s">
        <v>3178</v>
      </c>
      <c r="D29" s="832" t="s">
        <v>3217</v>
      </c>
      <c r="E29" s="832" t="s">
        <v>3218</v>
      </c>
      <c r="F29" s="849">
        <v>10</v>
      </c>
      <c r="G29" s="849">
        <v>333.30999999999989</v>
      </c>
      <c r="H29" s="849">
        <v>0.66661999999999977</v>
      </c>
      <c r="I29" s="849">
        <v>33.330999999999989</v>
      </c>
      <c r="J29" s="849">
        <v>15</v>
      </c>
      <c r="K29" s="849">
        <v>500</v>
      </c>
      <c r="L29" s="849">
        <v>1</v>
      </c>
      <c r="M29" s="849">
        <v>33.333333333333336</v>
      </c>
      <c r="N29" s="849">
        <v>5</v>
      </c>
      <c r="O29" s="849">
        <v>166.65999999999997</v>
      </c>
      <c r="P29" s="837">
        <v>0.33331999999999995</v>
      </c>
      <c r="Q29" s="850">
        <v>33.331999999999994</v>
      </c>
    </row>
    <row r="30" spans="1:17" ht="14.45" customHeight="1" x14ac:dyDescent="0.2">
      <c r="A30" s="831" t="s">
        <v>577</v>
      </c>
      <c r="B30" s="832" t="s">
        <v>3181</v>
      </c>
      <c r="C30" s="832" t="s">
        <v>3178</v>
      </c>
      <c r="D30" s="832" t="s">
        <v>3219</v>
      </c>
      <c r="E30" s="832" t="s">
        <v>3220</v>
      </c>
      <c r="F30" s="849">
        <v>10</v>
      </c>
      <c r="G30" s="849">
        <v>2510</v>
      </c>
      <c r="H30" s="849">
        <v>1.1067019400352733</v>
      </c>
      <c r="I30" s="849">
        <v>251</v>
      </c>
      <c r="J30" s="849">
        <v>9</v>
      </c>
      <c r="K30" s="849">
        <v>2268</v>
      </c>
      <c r="L30" s="849">
        <v>1</v>
      </c>
      <c r="M30" s="849">
        <v>252</v>
      </c>
      <c r="N30" s="849">
        <v>10</v>
      </c>
      <c r="O30" s="849">
        <v>2540</v>
      </c>
      <c r="P30" s="837">
        <v>1.1199294532627866</v>
      </c>
      <c r="Q30" s="850">
        <v>254</v>
      </c>
    </row>
    <row r="31" spans="1:17" ht="14.45" customHeight="1" x14ac:dyDescent="0.2">
      <c r="A31" s="831" t="s">
        <v>577</v>
      </c>
      <c r="B31" s="832" t="s">
        <v>3181</v>
      </c>
      <c r="C31" s="832" t="s">
        <v>3178</v>
      </c>
      <c r="D31" s="832" t="s">
        <v>3237</v>
      </c>
      <c r="E31" s="832" t="s">
        <v>3238</v>
      </c>
      <c r="F31" s="849">
        <v>4</v>
      </c>
      <c r="G31" s="849">
        <v>1492</v>
      </c>
      <c r="H31" s="849">
        <v>0.49866310160427807</v>
      </c>
      <c r="I31" s="849">
        <v>373</v>
      </c>
      <c r="J31" s="849">
        <v>8</v>
      </c>
      <c r="K31" s="849">
        <v>2992</v>
      </c>
      <c r="L31" s="849">
        <v>1</v>
      </c>
      <c r="M31" s="849">
        <v>374</v>
      </c>
      <c r="N31" s="849">
        <v>2</v>
      </c>
      <c r="O31" s="849">
        <v>752</v>
      </c>
      <c r="P31" s="837">
        <v>0.25133689839572193</v>
      </c>
      <c r="Q31" s="850">
        <v>376</v>
      </c>
    </row>
    <row r="32" spans="1:17" ht="14.45" customHeight="1" x14ac:dyDescent="0.2">
      <c r="A32" s="831" t="s">
        <v>577</v>
      </c>
      <c r="B32" s="832" t="s">
        <v>3284</v>
      </c>
      <c r="C32" s="832" t="s">
        <v>3178</v>
      </c>
      <c r="D32" s="832" t="s">
        <v>3285</v>
      </c>
      <c r="E32" s="832" t="s">
        <v>3286</v>
      </c>
      <c r="F32" s="849">
        <v>19</v>
      </c>
      <c r="G32" s="849">
        <v>133038</v>
      </c>
      <c r="H32" s="849">
        <v>1.0542005420054201</v>
      </c>
      <c r="I32" s="849">
        <v>7002</v>
      </c>
      <c r="J32" s="849">
        <v>18</v>
      </c>
      <c r="K32" s="849">
        <v>126198</v>
      </c>
      <c r="L32" s="849">
        <v>1</v>
      </c>
      <c r="M32" s="849">
        <v>7011</v>
      </c>
      <c r="N32" s="849">
        <v>13</v>
      </c>
      <c r="O32" s="849">
        <v>91572</v>
      </c>
      <c r="P32" s="837">
        <v>0.72562164218133407</v>
      </c>
      <c r="Q32" s="850">
        <v>7044</v>
      </c>
    </row>
    <row r="33" spans="1:17" ht="14.45" customHeight="1" x14ac:dyDescent="0.2">
      <c r="A33" s="831" t="s">
        <v>577</v>
      </c>
      <c r="B33" s="832" t="s">
        <v>3284</v>
      </c>
      <c r="C33" s="832" t="s">
        <v>3178</v>
      </c>
      <c r="D33" s="832" t="s">
        <v>3287</v>
      </c>
      <c r="E33" s="832" t="s">
        <v>3288</v>
      </c>
      <c r="F33" s="849">
        <v>5</v>
      </c>
      <c r="G33" s="849">
        <v>23335</v>
      </c>
      <c r="H33" s="849">
        <v>1.66488299086758</v>
      </c>
      <c r="I33" s="849">
        <v>4667</v>
      </c>
      <c r="J33" s="849">
        <v>3</v>
      </c>
      <c r="K33" s="849">
        <v>14016</v>
      </c>
      <c r="L33" s="849">
        <v>1</v>
      </c>
      <c r="M33" s="849">
        <v>4672</v>
      </c>
      <c r="N33" s="849">
        <v>3</v>
      </c>
      <c r="O33" s="849">
        <v>14064</v>
      </c>
      <c r="P33" s="837">
        <v>1.0034246575342465</v>
      </c>
      <c r="Q33" s="850">
        <v>4688</v>
      </c>
    </row>
    <row r="34" spans="1:17" ht="14.45" customHeight="1" x14ac:dyDescent="0.2">
      <c r="A34" s="831" t="s">
        <v>577</v>
      </c>
      <c r="B34" s="832" t="s">
        <v>3289</v>
      </c>
      <c r="C34" s="832" t="s">
        <v>3178</v>
      </c>
      <c r="D34" s="832" t="s">
        <v>3290</v>
      </c>
      <c r="E34" s="832" t="s">
        <v>3291</v>
      </c>
      <c r="F34" s="849"/>
      <c r="G34" s="849"/>
      <c r="H34" s="849"/>
      <c r="I34" s="849"/>
      <c r="J34" s="849">
        <v>1</v>
      </c>
      <c r="K34" s="849">
        <v>4350</v>
      </c>
      <c r="L34" s="849">
        <v>1</v>
      </c>
      <c r="M34" s="849">
        <v>4350</v>
      </c>
      <c r="N34" s="849"/>
      <c r="O34" s="849"/>
      <c r="P34" s="837"/>
      <c r="Q34" s="850"/>
    </row>
    <row r="35" spans="1:17" ht="14.45" customHeight="1" x14ac:dyDescent="0.2">
      <c r="A35" s="831" t="s">
        <v>577</v>
      </c>
      <c r="B35" s="832" t="s">
        <v>3289</v>
      </c>
      <c r="C35" s="832" t="s">
        <v>3178</v>
      </c>
      <c r="D35" s="832" t="s">
        <v>3292</v>
      </c>
      <c r="E35" s="832" t="s">
        <v>3293</v>
      </c>
      <c r="F35" s="849">
        <v>1</v>
      </c>
      <c r="G35" s="849">
        <v>1310</v>
      </c>
      <c r="H35" s="849"/>
      <c r="I35" s="849">
        <v>1310</v>
      </c>
      <c r="J35" s="849"/>
      <c r="K35" s="849"/>
      <c r="L35" s="849"/>
      <c r="M35" s="849"/>
      <c r="N35" s="849"/>
      <c r="O35" s="849"/>
      <c r="P35" s="837"/>
      <c r="Q35" s="850"/>
    </row>
    <row r="36" spans="1:17" ht="14.45" customHeight="1" x14ac:dyDescent="0.2">
      <c r="A36" s="831" t="s">
        <v>577</v>
      </c>
      <c r="B36" s="832" t="s">
        <v>3289</v>
      </c>
      <c r="C36" s="832" t="s">
        <v>3178</v>
      </c>
      <c r="D36" s="832" t="s">
        <v>3294</v>
      </c>
      <c r="E36" s="832" t="s">
        <v>3295</v>
      </c>
      <c r="F36" s="849">
        <v>1</v>
      </c>
      <c r="G36" s="849">
        <v>4266</v>
      </c>
      <c r="H36" s="849"/>
      <c r="I36" s="849">
        <v>4266</v>
      </c>
      <c r="J36" s="849"/>
      <c r="K36" s="849"/>
      <c r="L36" s="849"/>
      <c r="M36" s="849"/>
      <c r="N36" s="849"/>
      <c r="O36" s="849"/>
      <c r="P36" s="837"/>
      <c r="Q36" s="850"/>
    </row>
    <row r="37" spans="1:17" ht="14.45" customHeight="1" x14ac:dyDescent="0.2">
      <c r="A37" s="831" t="s">
        <v>577</v>
      </c>
      <c r="B37" s="832" t="s">
        <v>3289</v>
      </c>
      <c r="C37" s="832" t="s">
        <v>3178</v>
      </c>
      <c r="D37" s="832" t="s">
        <v>3296</v>
      </c>
      <c r="E37" s="832" t="s">
        <v>3297</v>
      </c>
      <c r="F37" s="849">
        <v>1</v>
      </c>
      <c r="G37" s="849">
        <v>2952</v>
      </c>
      <c r="H37" s="849"/>
      <c r="I37" s="849">
        <v>2952</v>
      </c>
      <c r="J37" s="849"/>
      <c r="K37" s="849"/>
      <c r="L37" s="849"/>
      <c r="M37" s="849"/>
      <c r="N37" s="849"/>
      <c r="O37" s="849"/>
      <c r="P37" s="837"/>
      <c r="Q37" s="850"/>
    </row>
    <row r="38" spans="1:17" ht="14.45" customHeight="1" x14ac:dyDescent="0.2">
      <c r="A38" s="831" t="s">
        <v>577</v>
      </c>
      <c r="B38" s="832" t="s">
        <v>3289</v>
      </c>
      <c r="C38" s="832" t="s">
        <v>3178</v>
      </c>
      <c r="D38" s="832" t="s">
        <v>3298</v>
      </c>
      <c r="E38" s="832" t="s">
        <v>3299</v>
      </c>
      <c r="F38" s="849">
        <v>1</v>
      </c>
      <c r="G38" s="849">
        <v>865</v>
      </c>
      <c r="H38" s="849"/>
      <c r="I38" s="849">
        <v>865</v>
      </c>
      <c r="J38" s="849"/>
      <c r="K38" s="849"/>
      <c r="L38" s="849"/>
      <c r="M38" s="849"/>
      <c r="N38" s="849"/>
      <c r="O38" s="849"/>
      <c r="P38" s="837"/>
      <c r="Q38" s="850"/>
    </row>
    <row r="39" spans="1:17" ht="14.45" customHeight="1" x14ac:dyDescent="0.2">
      <c r="A39" s="831" t="s">
        <v>577</v>
      </c>
      <c r="B39" s="832" t="s">
        <v>3289</v>
      </c>
      <c r="C39" s="832" t="s">
        <v>3178</v>
      </c>
      <c r="D39" s="832" t="s">
        <v>3300</v>
      </c>
      <c r="E39" s="832" t="s">
        <v>3301</v>
      </c>
      <c r="F39" s="849">
        <v>1</v>
      </c>
      <c r="G39" s="849">
        <v>120</v>
      </c>
      <c r="H39" s="849">
        <v>0.99173553719008267</v>
      </c>
      <c r="I39" s="849">
        <v>120</v>
      </c>
      <c r="J39" s="849">
        <v>1</v>
      </c>
      <c r="K39" s="849">
        <v>121</v>
      </c>
      <c r="L39" s="849">
        <v>1</v>
      </c>
      <c r="M39" s="849">
        <v>121</v>
      </c>
      <c r="N39" s="849"/>
      <c r="O39" s="849"/>
      <c r="P39" s="837"/>
      <c r="Q39" s="850"/>
    </row>
    <row r="40" spans="1:17" ht="14.45" customHeight="1" x14ac:dyDescent="0.2">
      <c r="A40" s="831" t="s">
        <v>577</v>
      </c>
      <c r="B40" s="832" t="s">
        <v>3289</v>
      </c>
      <c r="C40" s="832" t="s">
        <v>3178</v>
      </c>
      <c r="D40" s="832" t="s">
        <v>3302</v>
      </c>
      <c r="E40" s="832" t="s">
        <v>3303</v>
      </c>
      <c r="F40" s="849"/>
      <c r="G40" s="849"/>
      <c r="H40" s="849"/>
      <c r="I40" s="849"/>
      <c r="J40" s="849">
        <v>1</v>
      </c>
      <c r="K40" s="849">
        <v>353</v>
      </c>
      <c r="L40" s="849">
        <v>1</v>
      </c>
      <c r="M40" s="849">
        <v>353</v>
      </c>
      <c r="N40" s="849"/>
      <c r="O40" s="849"/>
      <c r="P40" s="837"/>
      <c r="Q40" s="850"/>
    </row>
    <row r="41" spans="1:17" ht="14.45" customHeight="1" x14ac:dyDescent="0.2">
      <c r="A41" s="831" t="s">
        <v>577</v>
      </c>
      <c r="B41" s="832" t="s">
        <v>3289</v>
      </c>
      <c r="C41" s="832" t="s">
        <v>3178</v>
      </c>
      <c r="D41" s="832" t="s">
        <v>3304</v>
      </c>
      <c r="E41" s="832" t="s">
        <v>3305</v>
      </c>
      <c r="F41" s="849">
        <v>1</v>
      </c>
      <c r="G41" s="849">
        <v>5711</v>
      </c>
      <c r="H41" s="849"/>
      <c r="I41" s="849">
        <v>5711</v>
      </c>
      <c r="J41" s="849"/>
      <c r="K41" s="849"/>
      <c r="L41" s="849"/>
      <c r="M41" s="849"/>
      <c r="N41" s="849"/>
      <c r="O41" s="849"/>
      <c r="P41" s="837"/>
      <c r="Q41" s="850"/>
    </row>
    <row r="42" spans="1:17" ht="14.45" customHeight="1" x14ac:dyDescent="0.2">
      <c r="A42" s="831" t="s">
        <v>577</v>
      </c>
      <c r="B42" s="832" t="s">
        <v>3306</v>
      </c>
      <c r="C42" s="832" t="s">
        <v>3182</v>
      </c>
      <c r="D42" s="832" t="s">
        <v>3307</v>
      </c>
      <c r="E42" s="832" t="s">
        <v>1809</v>
      </c>
      <c r="F42" s="849">
        <v>24</v>
      </c>
      <c r="G42" s="849">
        <v>1921.9199999999998</v>
      </c>
      <c r="H42" s="849">
        <v>2.4</v>
      </c>
      <c r="I42" s="849">
        <v>80.08</v>
      </c>
      <c r="J42" s="849">
        <v>10</v>
      </c>
      <c r="K42" s="849">
        <v>800.8</v>
      </c>
      <c r="L42" s="849">
        <v>1</v>
      </c>
      <c r="M42" s="849">
        <v>80.08</v>
      </c>
      <c r="N42" s="849"/>
      <c r="O42" s="849"/>
      <c r="P42" s="837"/>
      <c r="Q42" s="850"/>
    </row>
    <row r="43" spans="1:17" ht="14.45" customHeight="1" x14ac:dyDescent="0.2">
      <c r="A43" s="831" t="s">
        <v>577</v>
      </c>
      <c r="B43" s="832" t="s">
        <v>3306</v>
      </c>
      <c r="C43" s="832" t="s">
        <v>3182</v>
      </c>
      <c r="D43" s="832" t="s">
        <v>3308</v>
      </c>
      <c r="E43" s="832" t="s">
        <v>1809</v>
      </c>
      <c r="F43" s="849"/>
      <c r="G43" s="849"/>
      <c r="H43" s="849"/>
      <c r="I43" s="849"/>
      <c r="J43" s="849">
        <v>36</v>
      </c>
      <c r="K43" s="849">
        <v>2740.68</v>
      </c>
      <c r="L43" s="849">
        <v>1</v>
      </c>
      <c r="M43" s="849">
        <v>76.13</v>
      </c>
      <c r="N43" s="849"/>
      <c r="O43" s="849"/>
      <c r="P43" s="837"/>
      <c r="Q43" s="850"/>
    </row>
    <row r="44" spans="1:17" ht="14.45" customHeight="1" x14ac:dyDescent="0.2">
      <c r="A44" s="831" t="s">
        <v>577</v>
      </c>
      <c r="B44" s="832" t="s">
        <v>3306</v>
      </c>
      <c r="C44" s="832" t="s">
        <v>3182</v>
      </c>
      <c r="D44" s="832" t="s">
        <v>3309</v>
      </c>
      <c r="E44" s="832" t="s">
        <v>1438</v>
      </c>
      <c r="F44" s="849"/>
      <c r="G44" s="849"/>
      <c r="H44" s="849"/>
      <c r="I44" s="849"/>
      <c r="J44" s="849"/>
      <c r="K44" s="849"/>
      <c r="L44" s="849"/>
      <c r="M44" s="849"/>
      <c r="N44" s="849">
        <v>6.8</v>
      </c>
      <c r="O44" s="849">
        <v>2554.33</v>
      </c>
      <c r="P44" s="837"/>
      <c r="Q44" s="850">
        <v>375.63676470588234</v>
      </c>
    </row>
    <row r="45" spans="1:17" ht="14.45" customHeight="1" x14ac:dyDescent="0.2">
      <c r="A45" s="831" t="s">
        <v>577</v>
      </c>
      <c r="B45" s="832" t="s">
        <v>3306</v>
      </c>
      <c r="C45" s="832" t="s">
        <v>3182</v>
      </c>
      <c r="D45" s="832" t="s">
        <v>3310</v>
      </c>
      <c r="E45" s="832" t="s">
        <v>857</v>
      </c>
      <c r="F45" s="849">
        <v>49</v>
      </c>
      <c r="G45" s="849">
        <v>2861.6</v>
      </c>
      <c r="H45" s="849">
        <v>0.34924222638257985</v>
      </c>
      <c r="I45" s="849">
        <v>58.4</v>
      </c>
      <c r="J45" s="849">
        <v>228.3</v>
      </c>
      <c r="K45" s="849">
        <v>8193.74</v>
      </c>
      <c r="L45" s="849">
        <v>1</v>
      </c>
      <c r="M45" s="849">
        <v>35.890232150678926</v>
      </c>
      <c r="N45" s="849">
        <v>1753</v>
      </c>
      <c r="O45" s="849">
        <v>70020.380000000019</v>
      </c>
      <c r="P45" s="837">
        <v>8.5455945636546957</v>
      </c>
      <c r="Q45" s="850">
        <v>39.943171705647472</v>
      </c>
    </row>
    <row r="46" spans="1:17" ht="14.45" customHeight="1" x14ac:dyDescent="0.2">
      <c r="A46" s="831" t="s">
        <v>577</v>
      </c>
      <c r="B46" s="832" t="s">
        <v>3306</v>
      </c>
      <c r="C46" s="832" t="s">
        <v>3182</v>
      </c>
      <c r="D46" s="832" t="s">
        <v>3311</v>
      </c>
      <c r="E46" s="832" t="s">
        <v>1051</v>
      </c>
      <c r="F46" s="849">
        <v>1</v>
      </c>
      <c r="G46" s="849">
        <v>155.59</v>
      </c>
      <c r="H46" s="849">
        <v>1.4286107795427418</v>
      </c>
      <c r="I46" s="849">
        <v>155.59</v>
      </c>
      <c r="J46" s="849">
        <v>0.7</v>
      </c>
      <c r="K46" s="849">
        <v>108.91</v>
      </c>
      <c r="L46" s="849">
        <v>1</v>
      </c>
      <c r="M46" s="849">
        <v>155.58571428571429</v>
      </c>
      <c r="N46" s="849">
        <v>0.6</v>
      </c>
      <c r="O46" s="849">
        <v>92.44</v>
      </c>
      <c r="P46" s="837">
        <v>0.84877421724359559</v>
      </c>
      <c r="Q46" s="850">
        <v>154.06666666666666</v>
      </c>
    </row>
    <row r="47" spans="1:17" ht="14.45" customHeight="1" x14ac:dyDescent="0.2">
      <c r="A47" s="831" t="s">
        <v>577</v>
      </c>
      <c r="B47" s="832" t="s">
        <v>3306</v>
      </c>
      <c r="C47" s="832" t="s">
        <v>3182</v>
      </c>
      <c r="D47" s="832" t="s">
        <v>3312</v>
      </c>
      <c r="E47" s="832" t="s">
        <v>3313</v>
      </c>
      <c r="F47" s="849">
        <v>12.700000000000003</v>
      </c>
      <c r="G47" s="849">
        <v>7066.21</v>
      </c>
      <c r="H47" s="849">
        <v>0.36259957593633707</v>
      </c>
      <c r="I47" s="849">
        <v>556.39448818897631</v>
      </c>
      <c r="J47" s="849">
        <v>34.799999999999997</v>
      </c>
      <c r="K47" s="849">
        <v>19487.64</v>
      </c>
      <c r="L47" s="849">
        <v>1</v>
      </c>
      <c r="M47" s="849">
        <v>559.98965517241379</v>
      </c>
      <c r="N47" s="849">
        <v>0.7</v>
      </c>
      <c r="O47" s="849">
        <v>182.64000000000001</v>
      </c>
      <c r="P47" s="837">
        <v>9.3720943120870464E-3</v>
      </c>
      <c r="Q47" s="850">
        <v>260.91428571428577</v>
      </c>
    </row>
    <row r="48" spans="1:17" ht="14.45" customHeight="1" x14ac:dyDescent="0.2">
      <c r="A48" s="831" t="s">
        <v>577</v>
      </c>
      <c r="B48" s="832" t="s">
        <v>3306</v>
      </c>
      <c r="C48" s="832" t="s">
        <v>3182</v>
      </c>
      <c r="D48" s="832" t="s">
        <v>3314</v>
      </c>
      <c r="E48" s="832" t="s">
        <v>3315</v>
      </c>
      <c r="F48" s="849">
        <v>1</v>
      </c>
      <c r="G48" s="849">
        <v>42.88</v>
      </c>
      <c r="H48" s="849"/>
      <c r="I48" s="849">
        <v>42.88</v>
      </c>
      <c r="J48" s="849"/>
      <c r="K48" s="849"/>
      <c r="L48" s="849"/>
      <c r="M48" s="849"/>
      <c r="N48" s="849">
        <v>2</v>
      </c>
      <c r="O48" s="849">
        <v>85.76</v>
      </c>
      <c r="P48" s="837"/>
      <c r="Q48" s="850">
        <v>42.88</v>
      </c>
    </row>
    <row r="49" spans="1:17" ht="14.45" customHeight="1" x14ac:dyDescent="0.2">
      <c r="A49" s="831" t="s">
        <v>577</v>
      </c>
      <c r="B49" s="832" t="s">
        <v>3306</v>
      </c>
      <c r="C49" s="832" t="s">
        <v>3182</v>
      </c>
      <c r="D49" s="832" t="s">
        <v>3316</v>
      </c>
      <c r="E49" s="832" t="s">
        <v>1273</v>
      </c>
      <c r="F49" s="849"/>
      <c r="G49" s="849"/>
      <c r="H49" s="849"/>
      <c r="I49" s="849"/>
      <c r="J49" s="849">
        <v>19</v>
      </c>
      <c r="K49" s="849">
        <v>1467.1799999999998</v>
      </c>
      <c r="L49" s="849">
        <v>1</v>
      </c>
      <c r="M49" s="849">
        <v>77.219999999999985</v>
      </c>
      <c r="N49" s="849">
        <v>3</v>
      </c>
      <c r="O49" s="849">
        <v>224.43</v>
      </c>
      <c r="P49" s="837">
        <v>0.15296691612481089</v>
      </c>
      <c r="Q49" s="850">
        <v>74.81</v>
      </c>
    </row>
    <row r="50" spans="1:17" ht="14.45" customHeight="1" x14ac:dyDescent="0.2">
      <c r="A50" s="831" t="s">
        <v>577</v>
      </c>
      <c r="B50" s="832" t="s">
        <v>3306</v>
      </c>
      <c r="C50" s="832" t="s">
        <v>3182</v>
      </c>
      <c r="D50" s="832" t="s">
        <v>3317</v>
      </c>
      <c r="E50" s="832" t="s">
        <v>3318</v>
      </c>
      <c r="F50" s="849">
        <v>24.1</v>
      </c>
      <c r="G50" s="849">
        <v>6548.369999999999</v>
      </c>
      <c r="H50" s="849">
        <v>1.5248803660623842</v>
      </c>
      <c r="I50" s="849">
        <v>271.71659751037339</v>
      </c>
      <c r="J50" s="849">
        <v>16.599999999999998</v>
      </c>
      <c r="K50" s="849">
        <v>4294.3499999999995</v>
      </c>
      <c r="L50" s="849">
        <v>1</v>
      </c>
      <c r="M50" s="849">
        <v>258.6957831325301</v>
      </c>
      <c r="N50" s="849">
        <v>36.800000000000004</v>
      </c>
      <c r="O50" s="849">
        <v>6682.9500000000007</v>
      </c>
      <c r="P50" s="837">
        <v>1.556219218275176</v>
      </c>
      <c r="Q50" s="850">
        <v>181.60190217391303</v>
      </c>
    </row>
    <row r="51" spans="1:17" ht="14.45" customHeight="1" x14ac:dyDescent="0.2">
      <c r="A51" s="831" t="s">
        <v>577</v>
      </c>
      <c r="B51" s="832" t="s">
        <v>3306</v>
      </c>
      <c r="C51" s="832" t="s">
        <v>3182</v>
      </c>
      <c r="D51" s="832" t="s">
        <v>3319</v>
      </c>
      <c r="E51" s="832" t="s">
        <v>3320</v>
      </c>
      <c r="F51" s="849">
        <v>1</v>
      </c>
      <c r="G51" s="849">
        <v>67.06</v>
      </c>
      <c r="H51" s="849"/>
      <c r="I51" s="849">
        <v>67.06</v>
      </c>
      <c r="J51" s="849"/>
      <c r="K51" s="849"/>
      <c r="L51" s="849"/>
      <c r="M51" s="849"/>
      <c r="N51" s="849"/>
      <c r="O51" s="849"/>
      <c r="P51" s="837"/>
      <c r="Q51" s="850"/>
    </row>
    <row r="52" spans="1:17" ht="14.45" customHeight="1" x14ac:dyDescent="0.2">
      <c r="A52" s="831" t="s">
        <v>577</v>
      </c>
      <c r="B52" s="832" t="s">
        <v>3306</v>
      </c>
      <c r="C52" s="832" t="s">
        <v>3182</v>
      </c>
      <c r="D52" s="832" t="s">
        <v>3321</v>
      </c>
      <c r="E52" s="832" t="s">
        <v>3322</v>
      </c>
      <c r="F52" s="849">
        <v>91</v>
      </c>
      <c r="G52" s="849">
        <v>5976.67</v>
      </c>
      <c r="H52" s="849"/>
      <c r="I52" s="849">
        <v>65.677692307692311</v>
      </c>
      <c r="J52" s="849"/>
      <c r="K52" s="849"/>
      <c r="L52" s="849"/>
      <c r="M52" s="849"/>
      <c r="N52" s="849"/>
      <c r="O52" s="849"/>
      <c r="P52" s="837"/>
      <c r="Q52" s="850"/>
    </row>
    <row r="53" spans="1:17" ht="14.45" customHeight="1" x14ac:dyDescent="0.2">
      <c r="A53" s="831" t="s">
        <v>577</v>
      </c>
      <c r="B53" s="832" t="s">
        <v>3306</v>
      </c>
      <c r="C53" s="832" t="s">
        <v>3182</v>
      </c>
      <c r="D53" s="832" t="s">
        <v>3323</v>
      </c>
      <c r="E53" s="832" t="s">
        <v>3324</v>
      </c>
      <c r="F53" s="849">
        <v>4.6999999999999993</v>
      </c>
      <c r="G53" s="849">
        <v>370.38</v>
      </c>
      <c r="H53" s="849">
        <v>0.30124930865081173</v>
      </c>
      <c r="I53" s="849">
        <v>78.80425531914895</v>
      </c>
      <c r="J53" s="849">
        <v>15.600000000000001</v>
      </c>
      <c r="K53" s="849">
        <v>1229.48</v>
      </c>
      <c r="L53" s="849">
        <v>1</v>
      </c>
      <c r="M53" s="849">
        <v>78.812820512820508</v>
      </c>
      <c r="N53" s="849">
        <v>1.7000000000000002</v>
      </c>
      <c r="O53" s="849">
        <v>99.86</v>
      </c>
      <c r="P53" s="837">
        <v>8.1221329342486256E-2</v>
      </c>
      <c r="Q53" s="850">
        <v>58.741176470588229</v>
      </c>
    </row>
    <row r="54" spans="1:17" ht="14.45" customHeight="1" x14ac:dyDescent="0.2">
      <c r="A54" s="831" t="s">
        <v>577</v>
      </c>
      <c r="B54" s="832" t="s">
        <v>3306</v>
      </c>
      <c r="C54" s="832" t="s">
        <v>3182</v>
      </c>
      <c r="D54" s="832" t="s">
        <v>3325</v>
      </c>
      <c r="E54" s="832" t="s">
        <v>3326</v>
      </c>
      <c r="F54" s="849">
        <v>30</v>
      </c>
      <c r="G54" s="849">
        <v>2104.5</v>
      </c>
      <c r="H54" s="849">
        <v>0.53582749639089822</v>
      </c>
      <c r="I54" s="849">
        <v>70.150000000000006</v>
      </c>
      <c r="J54" s="849">
        <v>89</v>
      </c>
      <c r="K54" s="849">
        <v>3927.5699999999997</v>
      </c>
      <c r="L54" s="849">
        <v>1</v>
      </c>
      <c r="M54" s="849">
        <v>44.129999999999995</v>
      </c>
      <c r="N54" s="849"/>
      <c r="O54" s="849"/>
      <c r="P54" s="837"/>
      <c r="Q54" s="850"/>
    </row>
    <row r="55" spans="1:17" ht="14.45" customHeight="1" x14ac:dyDescent="0.2">
      <c r="A55" s="831" t="s">
        <v>577</v>
      </c>
      <c r="B55" s="832" t="s">
        <v>3306</v>
      </c>
      <c r="C55" s="832" t="s">
        <v>3182</v>
      </c>
      <c r="D55" s="832" t="s">
        <v>3327</v>
      </c>
      <c r="E55" s="832" t="s">
        <v>1272</v>
      </c>
      <c r="F55" s="849">
        <v>13</v>
      </c>
      <c r="G55" s="849">
        <v>1202.3699999999999</v>
      </c>
      <c r="H55" s="849"/>
      <c r="I55" s="849">
        <v>92.49</v>
      </c>
      <c r="J55" s="849"/>
      <c r="K55" s="849"/>
      <c r="L55" s="849"/>
      <c r="M55" s="849"/>
      <c r="N55" s="849"/>
      <c r="O55" s="849"/>
      <c r="P55" s="837"/>
      <c r="Q55" s="850"/>
    </row>
    <row r="56" spans="1:17" ht="14.45" customHeight="1" x14ac:dyDescent="0.2">
      <c r="A56" s="831" t="s">
        <v>577</v>
      </c>
      <c r="B56" s="832" t="s">
        <v>3306</v>
      </c>
      <c r="C56" s="832" t="s">
        <v>3182</v>
      </c>
      <c r="D56" s="832" t="s">
        <v>3328</v>
      </c>
      <c r="E56" s="832" t="s">
        <v>3329</v>
      </c>
      <c r="F56" s="849">
        <v>50.230000000000004</v>
      </c>
      <c r="G56" s="849">
        <v>19680.099999999999</v>
      </c>
      <c r="H56" s="849">
        <v>2.5114982133741699</v>
      </c>
      <c r="I56" s="849">
        <v>391.79972128210227</v>
      </c>
      <c r="J56" s="849">
        <v>20</v>
      </c>
      <c r="K56" s="849">
        <v>7836.0000000000018</v>
      </c>
      <c r="L56" s="849">
        <v>1</v>
      </c>
      <c r="M56" s="849">
        <v>391.80000000000007</v>
      </c>
      <c r="N56" s="849">
        <v>0.3</v>
      </c>
      <c r="O56" s="849">
        <v>117.54</v>
      </c>
      <c r="P56" s="837">
        <v>1.4999999999999998E-2</v>
      </c>
      <c r="Q56" s="850">
        <v>391.8</v>
      </c>
    </row>
    <row r="57" spans="1:17" ht="14.45" customHeight="1" x14ac:dyDescent="0.2">
      <c r="A57" s="831" t="s">
        <v>577</v>
      </c>
      <c r="B57" s="832" t="s">
        <v>3306</v>
      </c>
      <c r="C57" s="832" t="s">
        <v>3182</v>
      </c>
      <c r="D57" s="832" t="s">
        <v>3330</v>
      </c>
      <c r="E57" s="832" t="s">
        <v>3331</v>
      </c>
      <c r="F57" s="849">
        <v>27</v>
      </c>
      <c r="G57" s="849">
        <v>5918.4</v>
      </c>
      <c r="H57" s="849">
        <v>3.375</v>
      </c>
      <c r="I57" s="849">
        <v>219.2</v>
      </c>
      <c r="J57" s="849">
        <v>8</v>
      </c>
      <c r="K57" s="849">
        <v>1753.6</v>
      </c>
      <c r="L57" s="849">
        <v>1</v>
      </c>
      <c r="M57" s="849">
        <v>219.2</v>
      </c>
      <c r="N57" s="849"/>
      <c r="O57" s="849"/>
      <c r="P57" s="837"/>
      <c r="Q57" s="850"/>
    </row>
    <row r="58" spans="1:17" ht="14.45" customHeight="1" x14ac:dyDescent="0.2">
      <c r="A58" s="831" t="s">
        <v>577</v>
      </c>
      <c r="B58" s="832" t="s">
        <v>3306</v>
      </c>
      <c r="C58" s="832" t="s">
        <v>3182</v>
      </c>
      <c r="D58" s="832" t="s">
        <v>3332</v>
      </c>
      <c r="E58" s="832" t="s">
        <v>3333</v>
      </c>
      <c r="F58" s="849"/>
      <c r="G58" s="849"/>
      <c r="H58" s="849"/>
      <c r="I58" s="849"/>
      <c r="J58" s="849"/>
      <c r="K58" s="849"/>
      <c r="L58" s="849"/>
      <c r="M58" s="849"/>
      <c r="N58" s="849">
        <v>5</v>
      </c>
      <c r="O58" s="849">
        <v>934.5</v>
      </c>
      <c r="P58" s="837"/>
      <c r="Q58" s="850">
        <v>186.9</v>
      </c>
    </row>
    <row r="59" spans="1:17" ht="14.45" customHeight="1" x14ac:dyDescent="0.2">
      <c r="A59" s="831" t="s">
        <v>577</v>
      </c>
      <c r="B59" s="832" t="s">
        <v>3306</v>
      </c>
      <c r="C59" s="832" t="s">
        <v>3182</v>
      </c>
      <c r="D59" s="832" t="s">
        <v>3334</v>
      </c>
      <c r="E59" s="832" t="s">
        <v>3333</v>
      </c>
      <c r="F59" s="849"/>
      <c r="G59" s="849"/>
      <c r="H59" s="849"/>
      <c r="I59" s="849"/>
      <c r="J59" s="849">
        <v>2</v>
      </c>
      <c r="K59" s="849">
        <v>912.3</v>
      </c>
      <c r="L59" s="849">
        <v>1</v>
      </c>
      <c r="M59" s="849">
        <v>456.15</v>
      </c>
      <c r="N59" s="849">
        <v>1.2</v>
      </c>
      <c r="O59" s="849">
        <v>343.2</v>
      </c>
      <c r="P59" s="837">
        <v>0.37619204209141732</v>
      </c>
      <c r="Q59" s="850">
        <v>286</v>
      </c>
    </row>
    <row r="60" spans="1:17" ht="14.45" customHeight="1" x14ac:dyDescent="0.2">
      <c r="A60" s="831" t="s">
        <v>577</v>
      </c>
      <c r="B60" s="832" t="s">
        <v>3306</v>
      </c>
      <c r="C60" s="832" t="s">
        <v>3182</v>
      </c>
      <c r="D60" s="832" t="s">
        <v>3335</v>
      </c>
      <c r="E60" s="832" t="s">
        <v>1616</v>
      </c>
      <c r="F60" s="849">
        <v>0.1</v>
      </c>
      <c r="G60" s="849">
        <v>38.26</v>
      </c>
      <c r="H60" s="849"/>
      <c r="I60" s="849">
        <v>382.59999999999997</v>
      </c>
      <c r="J60" s="849"/>
      <c r="K60" s="849"/>
      <c r="L60" s="849"/>
      <c r="M60" s="849"/>
      <c r="N60" s="849"/>
      <c r="O60" s="849"/>
      <c r="P60" s="837"/>
      <c r="Q60" s="850"/>
    </row>
    <row r="61" spans="1:17" ht="14.45" customHeight="1" x14ac:dyDescent="0.2">
      <c r="A61" s="831" t="s">
        <v>577</v>
      </c>
      <c r="B61" s="832" t="s">
        <v>3306</v>
      </c>
      <c r="C61" s="832" t="s">
        <v>3182</v>
      </c>
      <c r="D61" s="832" t="s">
        <v>3336</v>
      </c>
      <c r="E61" s="832" t="s">
        <v>1529</v>
      </c>
      <c r="F61" s="849"/>
      <c r="G61" s="849"/>
      <c r="H61" s="849"/>
      <c r="I61" s="849"/>
      <c r="J61" s="849">
        <v>1</v>
      </c>
      <c r="K61" s="849">
        <v>219.2</v>
      </c>
      <c r="L61" s="849">
        <v>1</v>
      </c>
      <c r="M61" s="849">
        <v>219.2</v>
      </c>
      <c r="N61" s="849"/>
      <c r="O61" s="849"/>
      <c r="P61" s="837"/>
      <c r="Q61" s="850"/>
    </row>
    <row r="62" spans="1:17" ht="14.45" customHeight="1" x14ac:dyDescent="0.2">
      <c r="A62" s="831" t="s">
        <v>577</v>
      </c>
      <c r="B62" s="832" t="s">
        <v>3306</v>
      </c>
      <c r="C62" s="832" t="s">
        <v>3182</v>
      </c>
      <c r="D62" s="832" t="s">
        <v>3337</v>
      </c>
      <c r="E62" s="832" t="s">
        <v>1616</v>
      </c>
      <c r="F62" s="849"/>
      <c r="G62" s="849"/>
      <c r="H62" s="849"/>
      <c r="I62" s="849"/>
      <c r="J62" s="849">
        <v>1.5</v>
      </c>
      <c r="K62" s="849">
        <v>1117.48</v>
      </c>
      <c r="L62" s="849">
        <v>1</v>
      </c>
      <c r="M62" s="849">
        <v>744.98666666666668</v>
      </c>
      <c r="N62" s="849"/>
      <c r="O62" s="849"/>
      <c r="P62" s="837"/>
      <c r="Q62" s="850"/>
    </row>
    <row r="63" spans="1:17" ht="14.45" customHeight="1" x14ac:dyDescent="0.2">
      <c r="A63" s="831" t="s">
        <v>577</v>
      </c>
      <c r="B63" s="832" t="s">
        <v>3306</v>
      </c>
      <c r="C63" s="832" t="s">
        <v>3182</v>
      </c>
      <c r="D63" s="832" t="s">
        <v>3338</v>
      </c>
      <c r="E63" s="832" t="s">
        <v>1428</v>
      </c>
      <c r="F63" s="849"/>
      <c r="G63" s="849"/>
      <c r="H63" s="849"/>
      <c r="I63" s="849"/>
      <c r="J63" s="849">
        <v>190</v>
      </c>
      <c r="K63" s="849">
        <v>10350.25</v>
      </c>
      <c r="L63" s="849">
        <v>1</v>
      </c>
      <c r="M63" s="849">
        <v>54.475000000000001</v>
      </c>
      <c r="N63" s="849">
        <v>18</v>
      </c>
      <c r="O63" s="849">
        <v>486.92</v>
      </c>
      <c r="P63" s="837">
        <v>4.7044274292891479E-2</v>
      </c>
      <c r="Q63" s="850">
        <v>27.051111111111112</v>
      </c>
    </row>
    <row r="64" spans="1:17" ht="14.45" customHeight="1" x14ac:dyDescent="0.2">
      <c r="A64" s="831" t="s">
        <v>577</v>
      </c>
      <c r="B64" s="832" t="s">
        <v>3306</v>
      </c>
      <c r="C64" s="832" t="s">
        <v>3182</v>
      </c>
      <c r="D64" s="832" t="s">
        <v>3339</v>
      </c>
      <c r="E64" s="832" t="s">
        <v>3340</v>
      </c>
      <c r="F64" s="849"/>
      <c r="G64" s="849"/>
      <c r="H64" s="849"/>
      <c r="I64" s="849"/>
      <c r="J64" s="849"/>
      <c r="K64" s="849"/>
      <c r="L64" s="849"/>
      <c r="M64" s="849"/>
      <c r="N64" s="849">
        <v>18</v>
      </c>
      <c r="O64" s="849">
        <v>787.86</v>
      </c>
      <c r="P64" s="837"/>
      <c r="Q64" s="850">
        <v>43.77</v>
      </c>
    </row>
    <row r="65" spans="1:17" ht="14.45" customHeight="1" x14ac:dyDescent="0.2">
      <c r="A65" s="831" t="s">
        <v>577</v>
      </c>
      <c r="B65" s="832" t="s">
        <v>3306</v>
      </c>
      <c r="C65" s="832" t="s">
        <v>3182</v>
      </c>
      <c r="D65" s="832" t="s">
        <v>3341</v>
      </c>
      <c r="E65" s="832" t="s">
        <v>3313</v>
      </c>
      <c r="F65" s="849">
        <v>0.3</v>
      </c>
      <c r="G65" s="849">
        <v>100.58</v>
      </c>
      <c r="H65" s="849"/>
      <c r="I65" s="849">
        <v>335.26666666666665</v>
      </c>
      <c r="J65" s="849"/>
      <c r="K65" s="849"/>
      <c r="L65" s="849"/>
      <c r="M65" s="849"/>
      <c r="N65" s="849"/>
      <c r="O65" s="849"/>
      <c r="P65" s="837"/>
      <c r="Q65" s="850"/>
    </row>
    <row r="66" spans="1:17" ht="14.45" customHeight="1" x14ac:dyDescent="0.2">
      <c r="A66" s="831" t="s">
        <v>577</v>
      </c>
      <c r="B66" s="832" t="s">
        <v>3306</v>
      </c>
      <c r="C66" s="832" t="s">
        <v>3182</v>
      </c>
      <c r="D66" s="832" t="s">
        <v>3342</v>
      </c>
      <c r="E66" s="832" t="s">
        <v>1607</v>
      </c>
      <c r="F66" s="849">
        <v>0.2</v>
      </c>
      <c r="G66" s="849">
        <v>425.12</v>
      </c>
      <c r="H66" s="849">
        <v>0.125</v>
      </c>
      <c r="I66" s="849">
        <v>2125.6</v>
      </c>
      <c r="J66" s="849">
        <v>1.6</v>
      </c>
      <c r="K66" s="849">
        <v>3400.96</v>
      </c>
      <c r="L66" s="849">
        <v>1</v>
      </c>
      <c r="M66" s="849">
        <v>2125.6</v>
      </c>
      <c r="N66" s="849"/>
      <c r="O66" s="849"/>
      <c r="P66" s="837"/>
      <c r="Q66" s="850"/>
    </row>
    <row r="67" spans="1:17" ht="14.45" customHeight="1" x14ac:dyDescent="0.2">
      <c r="A67" s="831" t="s">
        <v>577</v>
      </c>
      <c r="B67" s="832" t="s">
        <v>3306</v>
      </c>
      <c r="C67" s="832" t="s">
        <v>3182</v>
      </c>
      <c r="D67" s="832" t="s">
        <v>3343</v>
      </c>
      <c r="E67" s="832" t="s">
        <v>1432</v>
      </c>
      <c r="F67" s="849"/>
      <c r="G67" s="849"/>
      <c r="H67" s="849"/>
      <c r="I67" s="849"/>
      <c r="J67" s="849">
        <v>37.5</v>
      </c>
      <c r="K67" s="849">
        <v>18274.620000000003</v>
      </c>
      <c r="L67" s="849">
        <v>1</v>
      </c>
      <c r="M67" s="849">
        <v>487.32320000000004</v>
      </c>
      <c r="N67" s="849"/>
      <c r="O67" s="849"/>
      <c r="P67" s="837"/>
      <c r="Q67" s="850"/>
    </row>
    <row r="68" spans="1:17" ht="14.45" customHeight="1" x14ac:dyDescent="0.2">
      <c r="A68" s="831" t="s">
        <v>577</v>
      </c>
      <c r="B68" s="832" t="s">
        <v>3306</v>
      </c>
      <c r="C68" s="832" t="s">
        <v>3182</v>
      </c>
      <c r="D68" s="832" t="s">
        <v>3344</v>
      </c>
      <c r="E68" s="832" t="s">
        <v>1432</v>
      </c>
      <c r="F68" s="849">
        <v>7.7000000000000011</v>
      </c>
      <c r="G68" s="849">
        <v>6166.16</v>
      </c>
      <c r="H68" s="849">
        <v>0.45953464939966177</v>
      </c>
      <c r="I68" s="849">
        <v>800.79999999999984</v>
      </c>
      <c r="J68" s="849">
        <v>15.05</v>
      </c>
      <c r="K68" s="849">
        <v>13418.27</v>
      </c>
      <c r="L68" s="849">
        <v>1</v>
      </c>
      <c r="M68" s="849">
        <v>891.57940199335542</v>
      </c>
      <c r="N68" s="849">
        <v>17.400000000000002</v>
      </c>
      <c r="O68" s="849">
        <v>4574.5199999999986</v>
      </c>
      <c r="P68" s="837">
        <v>0.34091727174963676</v>
      </c>
      <c r="Q68" s="850">
        <v>262.90344827586193</v>
      </c>
    </row>
    <row r="69" spans="1:17" ht="14.45" customHeight="1" x14ac:dyDescent="0.2">
      <c r="A69" s="831" t="s">
        <v>577</v>
      </c>
      <c r="B69" s="832" t="s">
        <v>3306</v>
      </c>
      <c r="C69" s="832" t="s">
        <v>3182</v>
      </c>
      <c r="D69" s="832" t="s">
        <v>3345</v>
      </c>
      <c r="E69" s="832" t="s">
        <v>3346</v>
      </c>
      <c r="F69" s="849"/>
      <c r="G69" s="849"/>
      <c r="H69" s="849"/>
      <c r="I69" s="849"/>
      <c r="J69" s="849"/>
      <c r="K69" s="849"/>
      <c r="L69" s="849"/>
      <c r="M69" s="849"/>
      <c r="N69" s="849">
        <v>0.6</v>
      </c>
      <c r="O69" s="849">
        <v>87.66</v>
      </c>
      <c r="P69" s="837"/>
      <c r="Q69" s="850">
        <v>146.1</v>
      </c>
    </row>
    <row r="70" spans="1:17" ht="14.45" customHeight="1" x14ac:dyDescent="0.2">
      <c r="A70" s="831" t="s">
        <v>577</v>
      </c>
      <c r="B70" s="832" t="s">
        <v>3306</v>
      </c>
      <c r="C70" s="832" t="s">
        <v>3182</v>
      </c>
      <c r="D70" s="832" t="s">
        <v>3347</v>
      </c>
      <c r="E70" s="832" t="s">
        <v>3348</v>
      </c>
      <c r="F70" s="849"/>
      <c r="G70" s="849"/>
      <c r="H70" s="849"/>
      <c r="I70" s="849"/>
      <c r="J70" s="849">
        <v>0.1</v>
      </c>
      <c r="K70" s="849">
        <v>33.14</v>
      </c>
      <c r="L70" s="849">
        <v>1</v>
      </c>
      <c r="M70" s="849">
        <v>331.4</v>
      </c>
      <c r="N70" s="849"/>
      <c r="O70" s="849"/>
      <c r="P70" s="837"/>
      <c r="Q70" s="850"/>
    </row>
    <row r="71" spans="1:17" ht="14.45" customHeight="1" x14ac:dyDescent="0.2">
      <c r="A71" s="831" t="s">
        <v>577</v>
      </c>
      <c r="B71" s="832" t="s">
        <v>3306</v>
      </c>
      <c r="C71" s="832" t="s">
        <v>3182</v>
      </c>
      <c r="D71" s="832" t="s">
        <v>3349</v>
      </c>
      <c r="E71" s="832" t="s">
        <v>3350</v>
      </c>
      <c r="F71" s="849"/>
      <c r="G71" s="849"/>
      <c r="H71" s="849"/>
      <c r="I71" s="849"/>
      <c r="J71" s="849"/>
      <c r="K71" s="849"/>
      <c r="L71" s="849"/>
      <c r="M71" s="849"/>
      <c r="N71" s="849">
        <v>22</v>
      </c>
      <c r="O71" s="849">
        <v>3556.74</v>
      </c>
      <c r="P71" s="837"/>
      <c r="Q71" s="850">
        <v>161.66999999999999</v>
      </c>
    </row>
    <row r="72" spans="1:17" ht="14.45" customHeight="1" x14ac:dyDescent="0.2">
      <c r="A72" s="831" t="s">
        <v>577</v>
      </c>
      <c r="B72" s="832" t="s">
        <v>3306</v>
      </c>
      <c r="C72" s="832" t="s">
        <v>3182</v>
      </c>
      <c r="D72" s="832" t="s">
        <v>3351</v>
      </c>
      <c r="E72" s="832" t="s">
        <v>1525</v>
      </c>
      <c r="F72" s="849">
        <v>2.6</v>
      </c>
      <c r="G72" s="849">
        <v>8485.75</v>
      </c>
      <c r="H72" s="849"/>
      <c r="I72" s="849">
        <v>3263.75</v>
      </c>
      <c r="J72" s="849"/>
      <c r="K72" s="849"/>
      <c r="L72" s="849"/>
      <c r="M72" s="849"/>
      <c r="N72" s="849"/>
      <c r="O72" s="849"/>
      <c r="P72" s="837"/>
      <c r="Q72" s="850"/>
    </row>
    <row r="73" spans="1:17" ht="14.45" customHeight="1" x14ac:dyDescent="0.2">
      <c r="A73" s="831" t="s">
        <v>577</v>
      </c>
      <c r="B73" s="832" t="s">
        <v>3306</v>
      </c>
      <c r="C73" s="832" t="s">
        <v>3182</v>
      </c>
      <c r="D73" s="832" t="s">
        <v>3352</v>
      </c>
      <c r="E73" s="832" t="s">
        <v>3322</v>
      </c>
      <c r="F73" s="849"/>
      <c r="G73" s="849"/>
      <c r="H73" s="849"/>
      <c r="I73" s="849"/>
      <c r="J73" s="849">
        <v>7</v>
      </c>
      <c r="K73" s="849">
        <v>4141.8999999999996</v>
      </c>
      <c r="L73" s="849">
        <v>1</v>
      </c>
      <c r="M73" s="849">
        <v>591.69999999999993</v>
      </c>
      <c r="N73" s="849"/>
      <c r="O73" s="849"/>
      <c r="P73" s="837"/>
      <c r="Q73" s="850"/>
    </row>
    <row r="74" spans="1:17" ht="14.45" customHeight="1" x14ac:dyDescent="0.2">
      <c r="A74" s="831" t="s">
        <v>577</v>
      </c>
      <c r="B74" s="832" t="s">
        <v>3306</v>
      </c>
      <c r="C74" s="832" t="s">
        <v>3182</v>
      </c>
      <c r="D74" s="832" t="s">
        <v>3353</v>
      </c>
      <c r="E74" s="832" t="s">
        <v>3354</v>
      </c>
      <c r="F74" s="849">
        <v>9</v>
      </c>
      <c r="G74" s="849">
        <v>260911.7</v>
      </c>
      <c r="H74" s="849">
        <v>0.64288407779864287</v>
      </c>
      <c r="I74" s="849">
        <v>28990.18888888889</v>
      </c>
      <c r="J74" s="849">
        <v>14</v>
      </c>
      <c r="K74" s="849">
        <v>405845.64</v>
      </c>
      <c r="L74" s="849">
        <v>1</v>
      </c>
      <c r="M74" s="849">
        <v>28988.974285714288</v>
      </c>
      <c r="N74" s="849">
        <v>16</v>
      </c>
      <c r="O74" s="849">
        <v>472384.11000000004</v>
      </c>
      <c r="P74" s="837">
        <v>1.1639501905207112</v>
      </c>
      <c r="Q74" s="850">
        <v>29524.006875000003</v>
      </c>
    </row>
    <row r="75" spans="1:17" ht="14.45" customHeight="1" x14ac:dyDescent="0.2">
      <c r="A75" s="831" t="s">
        <v>577</v>
      </c>
      <c r="B75" s="832" t="s">
        <v>3306</v>
      </c>
      <c r="C75" s="832" t="s">
        <v>3182</v>
      </c>
      <c r="D75" s="832" t="s">
        <v>3355</v>
      </c>
      <c r="E75" s="832" t="s">
        <v>3356</v>
      </c>
      <c r="F75" s="849"/>
      <c r="G75" s="849"/>
      <c r="H75" s="849"/>
      <c r="I75" s="849"/>
      <c r="J75" s="849"/>
      <c r="K75" s="849"/>
      <c r="L75" s="849"/>
      <c r="M75" s="849"/>
      <c r="N75" s="849">
        <v>0.6</v>
      </c>
      <c r="O75" s="849">
        <v>4166.08</v>
      </c>
      <c r="P75" s="837"/>
      <c r="Q75" s="850">
        <v>6943.4666666666672</v>
      </c>
    </row>
    <row r="76" spans="1:17" ht="14.45" customHeight="1" x14ac:dyDescent="0.2">
      <c r="A76" s="831" t="s">
        <v>577</v>
      </c>
      <c r="B76" s="832" t="s">
        <v>3306</v>
      </c>
      <c r="C76" s="832" t="s">
        <v>3357</v>
      </c>
      <c r="D76" s="832" t="s">
        <v>3358</v>
      </c>
      <c r="E76" s="832" t="s">
        <v>3359</v>
      </c>
      <c r="F76" s="849">
        <v>13</v>
      </c>
      <c r="G76" s="849">
        <v>27768.29</v>
      </c>
      <c r="H76" s="849">
        <v>3.2145623897349935</v>
      </c>
      <c r="I76" s="849">
        <v>2136.0223076923075</v>
      </c>
      <c r="J76" s="849">
        <v>4</v>
      </c>
      <c r="K76" s="849">
        <v>8638.2800000000007</v>
      </c>
      <c r="L76" s="849">
        <v>1</v>
      </c>
      <c r="M76" s="849">
        <v>2159.5700000000002</v>
      </c>
      <c r="N76" s="849">
        <v>4</v>
      </c>
      <c r="O76" s="849">
        <v>8711.2000000000007</v>
      </c>
      <c r="P76" s="837">
        <v>1.008441495297675</v>
      </c>
      <c r="Q76" s="850">
        <v>2177.8000000000002</v>
      </c>
    </row>
    <row r="77" spans="1:17" ht="14.45" customHeight="1" x14ac:dyDescent="0.2">
      <c r="A77" s="831" t="s">
        <v>577</v>
      </c>
      <c r="B77" s="832" t="s">
        <v>3306</v>
      </c>
      <c r="C77" s="832" t="s">
        <v>3357</v>
      </c>
      <c r="D77" s="832" t="s">
        <v>3360</v>
      </c>
      <c r="E77" s="832" t="s">
        <v>3361</v>
      </c>
      <c r="F77" s="849">
        <v>2</v>
      </c>
      <c r="G77" s="849">
        <v>5282.3</v>
      </c>
      <c r="H77" s="849">
        <v>0.66666666666666663</v>
      </c>
      <c r="I77" s="849">
        <v>2641.15</v>
      </c>
      <c r="J77" s="849">
        <v>3</v>
      </c>
      <c r="K77" s="849">
        <v>7923.4500000000007</v>
      </c>
      <c r="L77" s="849">
        <v>1</v>
      </c>
      <c r="M77" s="849">
        <v>2641.15</v>
      </c>
      <c r="N77" s="849">
        <v>4</v>
      </c>
      <c r="O77" s="849">
        <v>10648.8</v>
      </c>
      <c r="P77" s="837">
        <v>1.3439600174166555</v>
      </c>
      <c r="Q77" s="850">
        <v>2662.2</v>
      </c>
    </row>
    <row r="78" spans="1:17" ht="14.45" customHeight="1" x14ac:dyDescent="0.2">
      <c r="A78" s="831" t="s">
        <v>577</v>
      </c>
      <c r="B78" s="832" t="s">
        <v>3306</v>
      </c>
      <c r="C78" s="832" t="s">
        <v>3357</v>
      </c>
      <c r="D78" s="832" t="s">
        <v>3362</v>
      </c>
      <c r="E78" s="832" t="s">
        <v>3363</v>
      </c>
      <c r="F78" s="849">
        <v>9</v>
      </c>
      <c r="G78" s="849">
        <v>10904.49</v>
      </c>
      <c r="H78" s="849">
        <v>1.8000000000000003</v>
      </c>
      <c r="I78" s="849">
        <v>1211.6099999999999</v>
      </c>
      <c r="J78" s="849">
        <v>5</v>
      </c>
      <c r="K78" s="849">
        <v>6058.0499999999993</v>
      </c>
      <c r="L78" s="849">
        <v>1</v>
      </c>
      <c r="M78" s="849">
        <v>1211.6099999999999</v>
      </c>
      <c r="N78" s="849">
        <v>2</v>
      </c>
      <c r="O78" s="849">
        <v>2448.6999999999998</v>
      </c>
      <c r="P78" s="837">
        <v>0.40420597386947948</v>
      </c>
      <c r="Q78" s="850">
        <v>1224.3499999999999</v>
      </c>
    </row>
    <row r="79" spans="1:17" ht="14.45" customHeight="1" x14ac:dyDescent="0.2">
      <c r="A79" s="831" t="s">
        <v>577</v>
      </c>
      <c r="B79" s="832" t="s">
        <v>3306</v>
      </c>
      <c r="C79" s="832" t="s">
        <v>3364</v>
      </c>
      <c r="D79" s="832" t="s">
        <v>3365</v>
      </c>
      <c r="E79" s="832" t="s">
        <v>3366</v>
      </c>
      <c r="F79" s="849">
        <v>324</v>
      </c>
      <c r="G79" s="849">
        <v>222588</v>
      </c>
      <c r="H79" s="849">
        <v>1.0253164556962024</v>
      </c>
      <c r="I79" s="849">
        <v>687</v>
      </c>
      <c r="J79" s="849">
        <v>316</v>
      </c>
      <c r="K79" s="849">
        <v>217092</v>
      </c>
      <c r="L79" s="849">
        <v>1</v>
      </c>
      <c r="M79" s="849">
        <v>687</v>
      </c>
      <c r="N79" s="849">
        <v>329</v>
      </c>
      <c r="O79" s="849">
        <v>226023</v>
      </c>
      <c r="P79" s="837">
        <v>1.0411392405063291</v>
      </c>
      <c r="Q79" s="850">
        <v>687</v>
      </c>
    </row>
    <row r="80" spans="1:17" ht="14.45" customHeight="1" x14ac:dyDescent="0.2">
      <c r="A80" s="831" t="s">
        <v>577</v>
      </c>
      <c r="B80" s="832" t="s">
        <v>3306</v>
      </c>
      <c r="C80" s="832" t="s">
        <v>3364</v>
      </c>
      <c r="D80" s="832" t="s">
        <v>3367</v>
      </c>
      <c r="E80" s="832" t="s">
        <v>3368</v>
      </c>
      <c r="F80" s="849">
        <v>464</v>
      </c>
      <c r="G80" s="849">
        <v>111360</v>
      </c>
      <c r="H80" s="849">
        <v>0.97478991596638653</v>
      </c>
      <c r="I80" s="849">
        <v>240</v>
      </c>
      <c r="J80" s="849">
        <v>476</v>
      </c>
      <c r="K80" s="849">
        <v>114240</v>
      </c>
      <c r="L80" s="849">
        <v>1</v>
      </c>
      <c r="M80" s="849">
        <v>240</v>
      </c>
      <c r="N80" s="849">
        <v>422</v>
      </c>
      <c r="O80" s="849">
        <v>101280</v>
      </c>
      <c r="P80" s="837">
        <v>0.88655462184873945</v>
      </c>
      <c r="Q80" s="850">
        <v>240</v>
      </c>
    </row>
    <row r="81" spans="1:17" ht="14.45" customHeight="1" x14ac:dyDescent="0.2">
      <c r="A81" s="831" t="s">
        <v>577</v>
      </c>
      <c r="B81" s="832" t="s">
        <v>3306</v>
      </c>
      <c r="C81" s="832" t="s">
        <v>3364</v>
      </c>
      <c r="D81" s="832" t="s">
        <v>3369</v>
      </c>
      <c r="E81" s="832" t="s">
        <v>3368</v>
      </c>
      <c r="F81" s="849">
        <v>14</v>
      </c>
      <c r="G81" s="849">
        <v>3458</v>
      </c>
      <c r="H81" s="849">
        <v>1.75</v>
      </c>
      <c r="I81" s="849">
        <v>247</v>
      </c>
      <c r="J81" s="849">
        <v>8</v>
      </c>
      <c r="K81" s="849">
        <v>1976</v>
      </c>
      <c r="L81" s="849">
        <v>1</v>
      </c>
      <c r="M81" s="849">
        <v>247</v>
      </c>
      <c r="N81" s="849"/>
      <c r="O81" s="849"/>
      <c r="P81" s="837"/>
      <c r="Q81" s="850"/>
    </row>
    <row r="82" spans="1:17" ht="14.45" customHeight="1" x14ac:dyDescent="0.2">
      <c r="A82" s="831" t="s">
        <v>577</v>
      </c>
      <c r="B82" s="832" t="s">
        <v>3306</v>
      </c>
      <c r="C82" s="832" t="s">
        <v>3364</v>
      </c>
      <c r="D82" s="832" t="s">
        <v>3370</v>
      </c>
      <c r="E82" s="832" t="s">
        <v>3368</v>
      </c>
      <c r="F82" s="849">
        <v>23.909999999999997</v>
      </c>
      <c r="G82" s="849">
        <v>29074.560000000001</v>
      </c>
      <c r="H82" s="849">
        <v>0.90019273549723444</v>
      </c>
      <c r="I82" s="849">
        <v>1216.0000000000002</v>
      </c>
      <c r="J82" s="849">
        <v>26.57</v>
      </c>
      <c r="K82" s="849">
        <v>32298.149999999998</v>
      </c>
      <c r="L82" s="849">
        <v>1</v>
      </c>
      <c r="M82" s="849">
        <v>1215.5871283402332</v>
      </c>
      <c r="N82" s="849">
        <v>22.230000000000004</v>
      </c>
      <c r="O82" s="849">
        <v>27031.680000000004</v>
      </c>
      <c r="P82" s="837">
        <v>0.836942053956651</v>
      </c>
      <c r="Q82" s="850">
        <v>1216</v>
      </c>
    </row>
    <row r="83" spans="1:17" ht="14.45" customHeight="1" x14ac:dyDescent="0.2">
      <c r="A83" s="831" t="s">
        <v>577</v>
      </c>
      <c r="B83" s="832" t="s">
        <v>3306</v>
      </c>
      <c r="C83" s="832" t="s">
        <v>3364</v>
      </c>
      <c r="D83" s="832" t="s">
        <v>3371</v>
      </c>
      <c r="E83" s="832" t="s">
        <v>3372</v>
      </c>
      <c r="F83" s="849">
        <v>7.5</v>
      </c>
      <c r="G83" s="849">
        <v>33390.450000000004</v>
      </c>
      <c r="H83" s="849">
        <v>2.6155109694884668</v>
      </c>
      <c r="I83" s="849">
        <v>4452.0600000000004</v>
      </c>
      <c r="J83" s="849">
        <v>3</v>
      </c>
      <c r="K83" s="849">
        <v>12766.32</v>
      </c>
      <c r="L83" s="849">
        <v>1</v>
      </c>
      <c r="M83" s="849">
        <v>4255.4399999999996</v>
      </c>
      <c r="N83" s="849"/>
      <c r="O83" s="849"/>
      <c r="P83" s="837"/>
      <c r="Q83" s="850"/>
    </row>
    <row r="84" spans="1:17" ht="14.45" customHeight="1" x14ac:dyDescent="0.2">
      <c r="A84" s="831" t="s">
        <v>577</v>
      </c>
      <c r="B84" s="832" t="s">
        <v>3306</v>
      </c>
      <c r="C84" s="832" t="s">
        <v>3364</v>
      </c>
      <c r="D84" s="832" t="s">
        <v>3373</v>
      </c>
      <c r="E84" s="832" t="s">
        <v>3374</v>
      </c>
      <c r="F84" s="849">
        <v>1</v>
      </c>
      <c r="G84" s="849">
        <v>518.70000000000005</v>
      </c>
      <c r="H84" s="849"/>
      <c r="I84" s="849">
        <v>518.70000000000005</v>
      </c>
      <c r="J84" s="849"/>
      <c r="K84" s="849"/>
      <c r="L84" s="849"/>
      <c r="M84" s="849"/>
      <c r="N84" s="849">
        <v>1</v>
      </c>
      <c r="O84" s="849">
        <v>518.70000000000005</v>
      </c>
      <c r="P84" s="837"/>
      <c r="Q84" s="850">
        <v>518.70000000000005</v>
      </c>
    </row>
    <row r="85" spans="1:17" ht="14.45" customHeight="1" x14ac:dyDescent="0.2">
      <c r="A85" s="831" t="s">
        <v>577</v>
      </c>
      <c r="B85" s="832" t="s">
        <v>3306</v>
      </c>
      <c r="C85" s="832" t="s">
        <v>3364</v>
      </c>
      <c r="D85" s="832" t="s">
        <v>3375</v>
      </c>
      <c r="E85" s="832" t="s">
        <v>3376</v>
      </c>
      <c r="F85" s="849">
        <v>229</v>
      </c>
      <c r="G85" s="849">
        <v>51261.649999999994</v>
      </c>
      <c r="H85" s="849">
        <v>0.87072243346007616</v>
      </c>
      <c r="I85" s="849">
        <v>223.84999999999997</v>
      </c>
      <c r="J85" s="849">
        <v>263</v>
      </c>
      <c r="K85" s="849">
        <v>58872.549999999988</v>
      </c>
      <c r="L85" s="849">
        <v>1</v>
      </c>
      <c r="M85" s="849">
        <v>223.84999999999997</v>
      </c>
      <c r="N85" s="849">
        <v>294</v>
      </c>
      <c r="O85" s="849">
        <v>65811.899999999965</v>
      </c>
      <c r="P85" s="837">
        <v>1.1178707224334596</v>
      </c>
      <c r="Q85" s="850">
        <v>223.84999999999988</v>
      </c>
    </row>
    <row r="86" spans="1:17" ht="14.45" customHeight="1" x14ac:dyDescent="0.2">
      <c r="A86" s="831" t="s">
        <v>577</v>
      </c>
      <c r="B86" s="832" t="s">
        <v>3306</v>
      </c>
      <c r="C86" s="832" t="s">
        <v>3364</v>
      </c>
      <c r="D86" s="832" t="s">
        <v>3377</v>
      </c>
      <c r="E86" s="832" t="s">
        <v>3378</v>
      </c>
      <c r="F86" s="849">
        <v>1</v>
      </c>
      <c r="G86" s="849">
        <v>9375.98</v>
      </c>
      <c r="H86" s="849"/>
      <c r="I86" s="849">
        <v>9375.98</v>
      </c>
      <c r="J86" s="849"/>
      <c r="K86" s="849"/>
      <c r="L86" s="849"/>
      <c r="M86" s="849"/>
      <c r="N86" s="849"/>
      <c r="O86" s="849"/>
      <c r="P86" s="837"/>
      <c r="Q86" s="850"/>
    </row>
    <row r="87" spans="1:17" ht="14.45" customHeight="1" x14ac:dyDescent="0.2">
      <c r="A87" s="831" t="s">
        <v>577</v>
      </c>
      <c r="B87" s="832" t="s">
        <v>3306</v>
      </c>
      <c r="C87" s="832" t="s">
        <v>3364</v>
      </c>
      <c r="D87" s="832" t="s">
        <v>3379</v>
      </c>
      <c r="E87" s="832" t="s">
        <v>3380</v>
      </c>
      <c r="F87" s="849">
        <v>1</v>
      </c>
      <c r="G87" s="849">
        <v>6597.08</v>
      </c>
      <c r="H87" s="849"/>
      <c r="I87" s="849">
        <v>6597.08</v>
      </c>
      <c r="J87" s="849"/>
      <c r="K87" s="849"/>
      <c r="L87" s="849"/>
      <c r="M87" s="849"/>
      <c r="N87" s="849"/>
      <c r="O87" s="849"/>
      <c r="P87" s="837"/>
      <c r="Q87" s="850"/>
    </row>
    <row r="88" spans="1:17" ht="14.45" customHeight="1" x14ac:dyDescent="0.2">
      <c r="A88" s="831" t="s">
        <v>577</v>
      </c>
      <c r="B88" s="832" t="s">
        <v>3306</v>
      </c>
      <c r="C88" s="832" t="s">
        <v>3364</v>
      </c>
      <c r="D88" s="832" t="s">
        <v>3381</v>
      </c>
      <c r="E88" s="832" t="s">
        <v>3382</v>
      </c>
      <c r="F88" s="849">
        <v>4</v>
      </c>
      <c r="G88" s="849">
        <v>8626.68</v>
      </c>
      <c r="H88" s="849">
        <v>1.3333333333333333</v>
      </c>
      <c r="I88" s="849">
        <v>2156.67</v>
      </c>
      <c r="J88" s="849">
        <v>3</v>
      </c>
      <c r="K88" s="849">
        <v>6470.01</v>
      </c>
      <c r="L88" s="849">
        <v>1</v>
      </c>
      <c r="M88" s="849">
        <v>2156.67</v>
      </c>
      <c r="N88" s="849">
        <v>4</v>
      </c>
      <c r="O88" s="849">
        <v>8626.68</v>
      </c>
      <c r="P88" s="837">
        <v>1.3333333333333333</v>
      </c>
      <c r="Q88" s="850">
        <v>2156.67</v>
      </c>
    </row>
    <row r="89" spans="1:17" ht="14.45" customHeight="1" x14ac:dyDescent="0.2">
      <c r="A89" s="831" t="s">
        <v>577</v>
      </c>
      <c r="B89" s="832" t="s">
        <v>3306</v>
      </c>
      <c r="C89" s="832" t="s">
        <v>3364</v>
      </c>
      <c r="D89" s="832" t="s">
        <v>3383</v>
      </c>
      <c r="E89" s="832" t="s">
        <v>3382</v>
      </c>
      <c r="F89" s="849">
        <v>3</v>
      </c>
      <c r="G89" s="849">
        <v>17124.87</v>
      </c>
      <c r="H89" s="849"/>
      <c r="I89" s="849">
        <v>5708.29</v>
      </c>
      <c r="J89" s="849"/>
      <c r="K89" s="849"/>
      <c r="L89" s="849"/>
      <c r="M89" s="849"/>
      <c r="N89" s="849">
        <v>2</v>
      </c>
      <c r="O89" s="849">
        <v>11416.58</v>
      </c>
      <c r="P89" s="837"/>
      <c r="Q89" s="850">
        <v>5708.29</v>
      </c>
    </row>
    <row r="90" spans="1:17" ht="14.45" customHeight="1" x14ac:dyDescent="0.2">
      <c r="A90" s="831" t="s">
        <v>577</v>
      </c>
      <c r="B90" s="832" t="s">
        <v>3306</v>
      </c>
      <c r="C90" s="832" t="s">
        <v>3364</v>
      </c>
      <c r="D90" s="832" t="s">
        <v>3384</v>
      </c>
      <c r="E90" s="832" t="s">
        <v>3385</v>
      </c>
      <c r="F90" s="849">
        <v>4</v>
      </c>
      <c r="G90" s="849">
        <v>15752.72</v>
      </c>
      <c r="H90" s="849">
        <v>1.3333333333333335</v>
      </c>
      <c r="I90" s="849">
        <v>3938.18</v>
      </c>
      <c r="J90" s="849">
        <v>3</v>
      </c>
      <c r="K90" s="849">
        <v>11814.539999999999</v>
      </c>
      <c r="L90" s="849">
        <v>1</v>
      </c>
      <c r="M90" s="849">
        <v>3938.18</v>
      </c>
      <c r="N90" s="849">
        <v>5</v>
      </c>
      <c r="O90" s="849">
        <v>19690.899999999998</v>
      </c>
      <c r="P90" s="837">
        <v>1.6666666666666665</v>
      </c>
      <c r="Q90" s="850">
        <v>3938.1799999999994</v>
      </c>
    </row>
    <row r="91" spans="1:17" ht="14.45" customHeight="1" x14ac:dyDescent="0.2">
      <c r="A91" s="831" t="s">
        <v>577</v>
      </c>
      <c r="B91" s="832" t="s">
        <v>3306</v>
      </c>
      <c r="C91" s="832" t="s">
        <v>3364</v>
      </c>
      <c r="D91" s="832" t="s">
        <v>3386</v>
      </c>
      <c r="E91" s="832" t="s">
        <v>3387</v>
      </c>
      <c r="F91" s="849">
        <v>4</v>
      </c>
      <c r="G91" s="849">
        <v>15713.36</v>
      </c>
      <c r="H91" s="849"/>
      <c r="I91" s="849">
        <v>3928.34</v>
      </c>
      <c r="J91" s="849"/>
      <c r="K91" s="849"/>
      <c r="L91" s="849"/>
      <c r="M91" s="849"/>
      <c r="N91" s="849">
        <v>3</v>
      </c>
      <c r="O91" s="849">
        <v>11785.02</v>
      </c>
      <c r="P91" s="837"/>
      <c r="Q91" s="850">
        <v>3928.34</v>
      </c>
    </row>
    <row r="92" spans="1:17" ht="14.45" customHeight="1" x14ac:dyDescent="0.2">
      <c r="A92" s="831" t="s">
        <v>577</v>
      </c>
      <c r="B92" s="832" t="s">
        <v>3306</v>
      </c>
      <c r="C92" s="832" t="s">
        <v>3364</v>
      </c>
      <c r="D92" s="832" t="s">
        <v>3388</v>
      </c>
      <c r="E92" s="832" t="s">
        <v>3389</v>
      </c>
      <c r="F92" s="849">
        <v>3</v>
      </c>
      <c r="G92" s="849">
        <v>13156.11</v>
      </c>
      <c r="H92" s="849"/>
      <c r="I92" s="849">
        <v>4385.37</v>
      </c>
      <c r="J92" s="849"/>
      <c r="K92" s="849"/>
      <c r="L92" s="849"/>
      <c r="M92" s="849"/>
      <c r="N92" s="849">
        <v>1</v>
      </c>
      <c r="O92" s="849">
        <v>4385.37</v>
      </c>
      <c r="P92" s="837"/>
      <c r="Q92" s="850">
        <v>4385.37</v>
      </c>
    </row>
    <row r="93" spans="1:17" ht="14.45" customHeight="1" x14ac:dyDescent="0.2">
      <c r="A93" s="831" t="s">
        <v>577</v>
      </c>
      <c r="B93" s="832" t="s">
        <v>3306</v>
      </c>
      <c r="C93" s="832" t="s">
        <v>3364</v>
      </c>
      <c r="D93" s="832" t="s">
        <v>3390</v>
      </c>
      <c r="E93" s="832" t="s">
        <v>3391</v>
      </c>
      <c r="F93" s="849">
        <v>1</v>
      </c>
      <c r="G93" s="849">
        <v>5255.92</v>
      </c>
      <c r="H93" s="849"/>
      <c r="I93" s="849">
        <v>5255.92</v>
      </c>
      <c r="J93" s="849"/>
      <c r="K93" s="849"/>
      <c r="L93" s="849"/>
      <c r="M93" s="849"/>
      <c r="N93" s="849"/>
      <c r="O93" s="849"/>
      <c r="P93" s="837"/>
      <c r="Q93" s="850"/>
    </row>
    <row r="94" spans="1:17" ht="14.45" customHeight="1" x14ac:dyDescent="0.2">
      <c r="A94" s="831" t="s">
        <v>577</v>
      </c>
      <c r="B94" s="832" t="s">
        <v>3306</v>
      </c>
      <c r="C94" s="832" t="s">
        <v>3364</v>
      </c>
      <c r="D94" s="832" t="s">
        <v>3392</v>
      </c>
      <c r="E94" s="832" t="s">
        <v>3393</v>
      </c>
      <c r="F94" s="849"/>
      <c r="G94" s="849"/>
      <c r="H94" s="849"/>
      <c r="I94" s="849"/>
      <c r="J94" s="849">
        <v>1</v>
      </c>
      <c r="K94" s="849">
        <v>3928.34</v>
      </c>
      <c r="L94" s="849">
        <v>1</v>
      </c>
      <c r="M94" s="849">
        <v>3928.34</v>
      </c>
      <c r="N94" s="849">
        <v>3</v>
      </c>
      <c r="O94" s="849">
        <v>11785.02</v>
      </c>
      <c r="P94" s="837">
        <v>3</v>
      </c>
      <c r="Q94" s="850">
        <v>3928.34</v>
      </c>
    </row>
    <row r="95" spans="1:17" ht="14.45" customHeight="1" x14ac:dyDescent="0.2">
      <c r="A95" s="831" t="s">
        <v>577</v>
      </c>
      <c r="B95" s="832" t="s">
        <v>3306</v>
      </c>
      <c r="C95" s="832" t="s">
        <v>3364</v>
      </c>
      <c r="D95" s="832" t="s">
        <v>3394</v>
      </c>
      <c r="E95" s="832" t="s">
        <v>3395</v>
      </c>
      <c r="F95" s="849">
        <v>5</v>
      </c>
      <c r="G95" s="849">
        <v>16768.349999999999</v>
      </c>
      <c r="H95" s="849">
        <v>1.6666666666666665</v>
      </c>
      <c r="I95" s="849">
        <v>3353.6699999999996</v>
      </c>
      <c r="J95" s="849">
        <v>3</v>
      </c>
      <c r="K95" s="849">
        <v>10061.01</v>
      </c>
      <c r="L95" s="849">
        <v>1</v>
      </c>
      <c r="M95" s="849">
        <v>3353.67</v>
      </c>
      <c r="N95" s="849">
        <v>5</v>
      </c>
      <c r="O95" s="849">
        <v>16768.349999999999</v>
      </c>
      <c r="P95" s="837">
        <v>1.6666666666666665</v>
      </c>
      <c r="Q95" s="850">
        <v>3353.6699999999996</v>
      </c>
    </row>
    <row r="96" spans="1:17" ht="14.45" customHeight="1" x14ac:dyDescent="0.2">
      <c r="A96" s="831" t="s">
        <v>577</v>
      </c>
      <c r="B96" s="832" t="s">
        <v>3306</v>
      </c>
      <c r="C96" s="832" t="s">
        <v>3364</v>
      </c>
      <c r="D96" s="832" t="s">
        <v>3396</v>
      </c>
      <c r="E96" s="832" t="s">
        <v>3397</v>
      </c>
      <c r="F96" s="849">
        <v>3</v>
      </c>
      <c r="G96" s="849">
        <v>14028</v>
      </c>
      <c r="H96" s="849">
        <v>1</v>
      </c>
      <c r="I96" s="849">
        <v>4676</v>
      </c>
      <c r="J96" s="849">
        <v>3</v>
      </c>
      <c r="K96" s="849">
        <v>14028</v>
      </c>
      <c r="L96" s="849">
        <v>1</v>
      </c>
      <c r="M96" s="849">
        <v>4676</v>
      </c>
      <c r="N96" s="849">
        <v>5</v>
      </c>
      <c r="O96" s="849">
        <v>23380</v>
      </c>
      <c r="P96" s="837">
        <v>1.6666666666666667</v>
      </c>
      <c r="Q96" s="850">
        <v>4676</v>
      </c>
    </row>
    <row r="97" spans="1:17" ht="14.45" customHeight="1" x14ac:dyDescent="0.2">
      <c r="A97" s="831" t="s">
        <v>577</v>
      </c>
      <c r="B97" s="832" t="s">
        <v>3306</v>
      </c>
      <c r="C97" s="832" t="s">
        <v>3364</v>
      </c>
      <c r="D97" s="832" t="s">
        <v>3398</v>
      </c>
      <c r="E97" s="832" t="s">
        <v>3397</v>
      </c>
      <c r="F97" s="849">
        <v>1</v>
      </c>
      <c r="G97" s="849">
        <v>5239</v>
      </c>
      <c r="H97" s="849"/>
      <c r="I97" s="849">
        <v>5239</v>
      </c>
      <c r="J97" s="849"/>
      <c r="K97" s="849"/>
      <c r="L97" s="849"/>
      <c r="M97" s="849"/>
      <c r="N97" s="849">
        <v>1</v>
      </c>
      <c r="O97" s="849">
        <v>5239</v>
      </c>
      <c r="P97" s="837"/>
      <c r="Q97" s="850">
        <v>5239</v>
      </c>
    </row>
    <row r="98" spans="1:17" ht="14.45" customHeight="1" x14ac:dyDescent="0.2">
      <c r="A98" s="831" t="s">
        <v>577</v>
      </c>
      <c r="B98" s="832" t="s">
        <v>3306</v>
      </c>
      <c r="C98" s="832" t="s">
        <v>3364</v>
      </c>
      <c r="D98" s="832" t="s">
        <v>3399</v>
      </c>
      <c r="E98" s="832" t="s">
        <v>3397</v>
      </c>
      <c r="F98" s="849"/>
      <c r="G98" s="849"/>
      <c r="H98" s="849"/>
      <c r="I98" s="849"/>
      <c r="J98" s="849">
        <v>1</v>
      </c>
      <c r="K98" s="849">
        <v>5823</v>
      </c>
      <c r="L98" s="849">
        <v>1</v>
      </c>
      <c r="M98" s="849">
        <v>5823</v>
      </c>
      <c r="N98" s="849">
        <v>1</v>
      </c>
      <c r="O98" s="849">
        <v>5823</v>
      </c>
      <c r="P98" s="837">
        <v>1</v>
      </c>
      <c r="Q98" s="850">
        <v>5823</v>
      </c>
    </row>
    <row r="99" spans="1:17" ht="14.45" customHeight="1" x14ac:dyDescent="0.2">
      <c r="A99" s="831" t="s">
        <v>577</v>
      </c>
      <c r="B99" s="832" t="s">
        <v>3306</v>
      </c>
      <c r="C99" s="832" t="s">
        <v>3364</v>
      </c>
      <c r="D99" s="832" t="s">
        <v>3400</v>
      </c>
      <c r="E99" s="832" t="s">
        <v>3397</v>
      </c>
      <c r="F99" s="849">
        <v>1</v>
      </c>
      <c r="G99" s="849">
        <v>6376</v>
      </c>
      <c r="H99" s="849"/>
      <c r="I99" s="849">
        <v>6376</v>
      </c>
      <c r="J99" s="849"/>
      <c r="K99" s="849"/>
      <c r="L99" s="849"/>
      <c r="M99" s="849"/>
      <c r="N99" s="849">
        <v>1</v>
      </c>
      <c r="O99" s="849">
        <v>6376</v>
      </c>
      <c r="P99" s="837"/>
      <c r="Q99" s="850">
        <v>6376</v>
      </c>
    </row>
    <row r="100" spans="1:17" ht="14.45" customHeight="1" x14ac:dyDescent="0.2">
      <c r="A100" s="831" t="s">
        <v>577</v>
      </c>
      <c r="B100" s="832" t="s">
        <v>3306</v>
      </c>
      <c r="C100" s="832" t="s">
        <v>3364</v>
      </c>
      <c r="D100" s="832" t="s">
        <v>3401</v>
      </c>
      <c r="E100" s="832" t="s">
        <v>3397</v>
      </c>
      <c r="F100" s="849">
        <v>24</v>
      </c>
      <c r="G100" s="849">
        <v>14208</v>
      </c>
      <c r="H100" s="849">
        <v>1.0909090909090908</v>
      </c>
      <c r="I100" s="849">
        <v>592</v>
      </c>
      <c r="J100" s="849">
        <v>22</v>
      </c>
      <c r="K100" s="849">
        <v>13024</v>
      </c>
      <c r="L100" s="849">
        <v>1</v>
      </c>
      <c r="M100" s="849">
        <v>592</v>
      </c>
      <c r="N100" s="849">
        <v>41</v>
      </c>
      <c r="O100" s="849">
        <v>24272</v>
      </c>
      <c r="P100" s="837">
        <v>1.8636363636363635</v>
      </c>
      <c r="Q100" s="850">
        <v>592</v>
      </c>
    </row>
    <row r="101" spans="1:17" ht="14.45" customHeight="1" x14ac:dyDescent="0.2">
      <c r="A101" s="831" t="s">
        <v>577</v>
      </c>
      <c r="B101" s="832" t="s">
        <v>3306</v>
      </c>
      <c r="C101" s="832" t="s">
        <v>3364</v>
      </c>
      <c r="D101" s="832" t="s">
        <v>3402</v>
      </c>
      <c r="E101" s="832" t="s">
        <v>3403</v>
      </c>
      <c r="F101" s="849">
        <v>1</v>
      </c>
      <c r="G101" s="849">
        <v>6593.35</v>
      </c>
      <c r="H101" s="849">
        <v>1</v>
      </c>
      <c r="I101" s="849">
        <v>6593.35</v>
      </c>
      <c r="J101" s="849">
        <v>1</v>
      </c>
      <c r="K101" s="849">
        <v>6593.35</v>
      </c>
      <c r="L101" s="849">
        <v>1</v>
      </c>
      <c r="M101" s="849">
        <v>6593.35</v>
      </c>
      <c r="N101" s="849">
        <v>3</v>
      </c>
      <c r="O101" s="849">
        <v>19780.05</v>
      </c>
      <c r="P101" s="837">
        <v>2.9999999999999996</v>
      </c>
      <c r="Q101" s="850">
        <v>6593.3499999999995</v>
      </c>
    </row>
    <row r="102" spans="1:17" ht="14.45" customHeight="1" x14ac:dyDescent="0.2">
      <c r="A102" s="831" t="s">
        <v>577</v>
      </c>
      <c r="B102" s="832" t="s">
        <v>3306</v>
      </c>
      <c r="C102" s="832" t="s">
        <v>3364</v>
      </c>
      <c r="D102" s="832" t="s">
        <v>3404</v>
      </c>
      <c r="E102" s="832" t="s">
        <v>3403</v>
      </c>
      <c r="F102" s="849">
        <v>4</v>
      </c>
      <c r="G102" s="849">
        <v>7915.76</v>
      </c>
      <c r="H102" s="849">
        <v>2</v>
      </c>
      <c r="I102" s="849">
        <v>1978.94</v>
      </c>
      <c r="J102" s="849">
        <v>2</v>
      </c>
      <c r="K102" s="849">
        <v>3957.88</v>
      </c>
      <c r="L102" s="849">
        <v>1</v>
      </c>
      <c r="M102" s="849">
        <v>1978.94</v>
      </c>
      <c r="N102" s="849">
        <v>7</v>
      </c>
      <c r="O102" s="849">
        <v>13852.580000000002</v>
      </c>
      <c r="P102" s="837">
        <v>3.5000000000000004</v>
      </c>
      <c r="Q102" s="850">
        <v>1978.9400000000003</v>
      </c>
    </row>
    <row r="103" spans="1:17" ht="14.45" customHeight="1" x14ac:dyDescent="0.2">
      <c r="A103" s="831" t="s">
        <v>577</v>
      </c>
      <c r="B103" s="832" t="s">
        <v>3306</v>
      </c>
      <c r="C103" s="832" t="s">
        <v>3364</v>
      </c>
      <c r="D103" s="832" t="s">
        <v>3405</v>
      </c>
      <c r="E103" s="832" t="s">
        <v>3406</v>
      </c>
      <c r="F103" s="849">
        <v>3</v>
      </c>
      <c r="G103" s="849">
        <v>39273</v>
      </c>
      <c r="H103" s="849"/>
      <c r="I103" s="849">
        <v>13091</v>
      </c>
      <c r="J103" s="849"/>
      <c r="K103" s="849"/>
      <c r="L103" s="849"/>
      <c r="M103" s="849"/>
      <c r="N103" s="849"/>
      <c r="O103" s="849"/>
      <c r="P103" s="837"/>
      <c r="Q103" s="850"/>
    </row>
    <row r="104" spans="1:17" ht="14.45" customHeight="1" x14ac:dyDescent="0.2">
      <c r="A104" s="831" t="s">
        <v>577</v>
      </c>
      <c r="B104" s="832" t="s">
        <v>3306</v>
      </c>
      <c r="C104" s="832" t="s">
        <v>3364</v>
      </c>
      <c r="D104" s="832" t="s">
        <v>3407</v>
      </c>
      <c r="E104" s="832" t="s">
        <v>3408</v>
      </c>
      <c r="F104" s="849"/>
      <c r="G104" s="849"/>
      <c r="H104" s="849"/>
      <c r="I104" s="849"/>
      <c r="J104" s="849">
        <v>1</v>
      </c>
      <c r="K104" s="849">
        <v>10478</v>
      </c>
      <c r="L104" s="849">
        <v>1</v>
      </c>
      <c r="M104" s="849">
        <v>10478</v>
      </c>
      <c r="N104" s="849">
        <v>1</v>
      </c>
      <c r="O104" s="849">
        <v>10478</v>
      </c>
      <c r="P104" s="837">
        <v>1</v>
      </c>
      <c r="Q104" s="850">
        <v>10478</v>
      </c>
    </row>
    <row r="105" spans="1:17" ht="14.45" customHeight="1" x14ac:dyDescent="0.2">
      <c r="A105" s="831" t="s">
        <v>577</v>
      </c>
      <c r="B105" s="832" t="s">
        <v>3306</v>
      </c>
      <c r="C105" s="832" t="s">
        <v>3364</v>
      </c>
      <c r="D105" s="832" t="s">
        <v>3409</v>
      </c>
      <c r="E105" s="832" t="s">
        <v>3410</v>
      </c>
      <c r="F105" s="849">
        <v>8</v>
      </c>
      <c r="G105" s="849">
        <v>14732.96</v>
      </c>
      <c r="H105" s="849"/>
      <c r="I105" s="849">
        <v>1841.62</v>
      </c>
      <c r="J105" s="849"/>
      <c r="K105" s="849"/>
      <c r="L105" s="849"/>
      <c r="M105" s="849"/>
      <c r="N105" s="849"/>
      <c r="O105" s="849"/>
      <c r="P105" s="837"/>
      <c r="Q105" s="850"/>
    </row>
    <row r="106" spans="1:17" ht="14.45" customHeight="1" x14ac:dyDescent="0.2">
      <c r="A106" s="831" t="s">
        <v>577</v>
      </c>
      <c r="B106" s="832" t="s">
        <v>3306</v>
      </c>
      <c r="C106" s="832" t="s">
        <v>3364</v>
      </c>
      <c r="D106" s="832" t="s">
        <v>3411</v>
      </c>
      <c r="E106" s="832" t="s">
        <v>3410</v>
      </c>
      <c r="F106" s="849">
        <v>1</v>
      </c>
      <c r="G106" s="849">
        <v>16286.45</v>
      </c>
      <c r="H106" s="849"/>
      <c r="I106" s="849">
        <v>16286.45</v>
      </c>
      <c r="J106" s="849"/>
      <c r="K106" s="849"/>
      <c r="L106" s="849"/>
      <c r="M106" s="849"/>
      <c r="N106" s="849"/>
      <c r="O106" s="849"/>
      <c r="P106" s="837"/>
      <c r="Q106" s="850"/>
    </row>
    <row r="107" spans="1:17" ht="14.45" customHeight="1" x14ac:dyDescent="0.2">
      <c r="A107" s="831" t="s">
        <v>577</v>
      </c>
      <c r="B107" s="832" t="s">
        <v>3306</v>
      </c>
      <c r="C107" s="832" t="s">
        <v>3364</v>
      </c>
      <c r="D107" s="832" t="s">
        <v>3412</v>
      </c>
      <c r="E107" s="832" t="s">
        <v>3410</v>
      </c>
      <c r="F107" s="849">
        <v>1</v>
      </c>
      <c r="G107" s="849">
        <v>31129.25</v>
      </c>
      <c r="H107" s="849"/>
      <c r="I107" s="849">
        <v>31129.25</v>
      </c>
      <c r="J107" s="849"/>
      <c r="K107" s="849"/>
      <c r="L107" s="849"/>
      <c r="M107" s="849"/>
      <c r="N107" s="849"/>
      <c r="O107" s="849"/>
      <c r="P107" s="837"/>
      <c r="Q107" s="850"/>
    </row>
    <row r="108" spans="1:17" ht="14.45" customHeight="1" x14ac:dyDescent="0.2">
      <c r="A108" s="831" t="s">
        <v>577</v>
      </c>
      <c r="B108" s="832" t="s">
        <v>3306</v>
      </c>
      <c r="C108" s="832" t="s">
        <v>3364</v>
      </c>
      <c r="D108" s="832" t="s">
        <v>3413</v>
      </c>
      <c r="E108" s="832" t="s">
        <v>3414</v>
      </c>
      <c r="F108" s="849">
        <v>2</v>
      </c>
      <c r="G108" s="849">
        <v>11837.34</v>
      </c>
      <c r="H108" s="849">
        <v>1</v>
      </c>
      <c r="I108" s="849">
        <v>5918.67</v>
      </c>
      <c r="J108" s="849">
        <v>2</v>
      </c>
      <c r="K108" s="849">
        <v>11837.34</v>
      </c>
      <c r="L108" s="849">
        <v>1</v>
      </c>
      <c r="M108" s="849">
        <v>5918.67</v>
      </c>
      <c r="N108" s="849">
        <v>1</v>
      </c>
      <c r="O108" s="849">
        <v>5918.67</v>
      </c>
      <c r="P108" s="837">
        <v>0.5</v>
      </c>
      <c r="Q108" s="850">
        <v>5918.67</v>
      </c>
    </row>
    <row r="109" spans="1:17" ht="14.45" customHeight="1" x14ac:dyDescent="0.2">
      <c r="A109" s="831" t="s">
        <v>577</v>
      </c>
      <c r="B109" s="832" t="s">
        <v>3306</v>
      </c>
      <c r="C109" s="832" t="s">
        <v>3364</v>
      </c>
      <c r="D109" s="832" t="s">
        <v>3415</v>
      </c>
      <c r="E109" s="832" t="s">
        <v>3414</v>
      </c>
      <c r="F109" s="849">
        <v>1</v>
      </c>
      <c r="G109" s="849">
        <v>8286.76</v>
      </c>
      <c r="H109" s="849">
        <v>1</v>
      </c>
      <c r="I109" s="849">
        <v>8286.76</v>
      </c>
      <c r="J109" s="849">
        <v>1</v>
      </c>
      <c r="K109" s="849">
        <v>8286.76</v>
      </c>
      <c r="L109" s="849">
        <v>1</v>
      </c>
      <c r="M109" s="849">
        <v>8286.76</v>
      </c>
      <c r="N109" s="849">
        <v>1</v>
      </c>
      <c r="O109" s="849">
        <v>8286.76</v>
      </c>
      <c r="P109" s="837">
        <v>1</v>
      </c>
      <c r="Q109" s="850">
        <v>8286.76</v>
      </c>
    </row>
    <row r="110" spans="1:17" ht="14.45" customHeight="1" x14ac:dyDescent="0.2">
      <c r="A110" s="831" t="s">
        <v>577</v>
      </c>
      <c r="B110" s="832" t="s">
        <v>3306</v>
      </c>
      <c r="C110" s="832" t="s">
        <v>3364</v>
      </c>
      <c r="D110" s="832" t="s">
        <v>3416</v>
      </c>
      <c r="E110" s="832" t="s">
        <v>3414</v>
      </c>
      <c r="F110" s="849">
        <v>14</v>
      </c>
      <c r="G110" s="849">
        <v>40422.339999999997</v>
      </c>
      <c r="H110" s="849">
        <v>0.93333333333333324</v>
      </c>
      <c r="I110" s="849">
        <v>2887.31</v>
      </c>
      <c r="J110" s="849">
        <v>15</v>
      </c>
      <c r="K110" s="849">
        <v>43309.65</v>
      </c>
      <c r="L110" s="849">
        <v>1</v>
      </c>
      <c r="M110" s="849">
        <v>2887.31</v>
      </c>
      <c r="N110" s="849">
        <v>9</v>
      </c>
      <c r="O110" s="849">
        <v>25985.79</v>
      </c>
      <c r="P110" s="837">
        <v>0.6</v>
      </c>
      <c r="Q110" s="850">
        <v>2887.31</v>
      </c>
    </row>
    <row r="111" spans="1:17" ht="14.45" customHeight="1" x14ac:dyDescent="0.2">
      <c r="A111" s="831" t="s">
        <v>577</v>
      </c>
      <c r="B111" s="832" t="s">
        <v>3306</v>
      </c>
      <c r="C111" s="832" t="s">
        <v>3364</v>
      </c>
      <c r="D111" s="832" t="s">
        <v>3417</v>
      </c>
      <c r="E111" s="832" t="s">
        <v>3418</v>
      </c>
      <c r="F111" s="849">
        <v>3</v>
      </c>
      <c r="G111" s="849">
        <v>20551.079999999998</v>
      </c>
      <c r="H111" s="849">
        <v>0.75</v>
      </c>
      <c r="I111" s="849">
        <v>6850.36</v>
      </c>
      <c r="J111" s="849">
        <v>4</v>
      </c>
      <c r="K111" s="849">
        <v>27401.439999999999</v>
      </c>
      <c r="L111" s="849">
        <v>1</v>
      </c>
      <c r="M111" s="849">
        <v>6850.36</v>
      </c>
      <c r="N111" s="849">
        <v>8</v>
      </c>
      <c r="O111" s="849">
        <v>54802.879999999997</v>
      </c>
      <c r="P111" s="837">
        <v>2</v>
      </c>
      <c r="Q111" s="850">
        <v>6850.36</v>
      </c>
    </row>
    <row r="112" spans="1:17" ht="14.45" customHeight="1" x14ac:dyDescent="0.2">
      <c r="A112" s="831" t="s">
        <v>577</v>
      </c>
      <c r="B112" s="832" t="s">
        <v>3306</v>
      </c>
      <c r="C112" s="832" t="s">
        <v>3364</v>
      </c>
      <c r="D112" s="832" t="s">
        <v>3419</v>
      </c>
      <c r="E112" s="832" t="s">
        <v>3420</v>
      </c>
      <c r="F112" s="849">
        <v>38</v>
      </c>
      <c r="G112" s="849">
        <v>309054</v>
      </c>
      <c r="H112" s="849"/>
      <c r="I112" s="849">
        <v>8133</v>
      </c>
      <c r="J112" s="849"/>
      <c r="K112" s="849"/>
      <c r="L112" s="849"/>
      <c r="M112" s="849"/>
      <c r="N112" s="849"/>
      <c r="O112" s="849"/>
      <c r="P112" s="837"/>
      <c r="Q112" s="850"/>
    </row>
    <row r="113" spans="1:17" ht="14.45" customHeight="1" x14ac:dyDescent="0.2">
      <c r="A113" s="831" t="s">
        <v>577</v>
      </c>
      <c r="B113" s="832" t="s">
        <v>3306</v>
      </c>
      <c r="C113" s="832" t="s">
        <v>3364</v>
      </c>
      <c r="D113" s="832" t="s">
        <v>3421</v>
      </c>
      <c r="E113" s="832" t="s">
        <v>3420</v>
      </c>
      <c r="F113" s="849">
        <v>18</v>
      </c>
      <c r="G113" s="849">
        <v>103482</v>
      </c>
      <c r="H113" s="849"/>
      <c r="I113" s="849">
        <v>5749</v>
      </c>
      <c r="J113" s="849"/>
      <c r="K113" s="849"/>
      <c r="L113" s="849"/>
      <c r="M113" s="849"/>
      <c r="N113" s="849"/>
      <c r="O113" s="849"/>
      <c r="P113" s="837"/>
      <c r="Q113" s="850"/>
    </row>
    <row r="114" spans="1:17" ht="14.45" customHeight="1" x14ac:dyDescent="0.2">
      <c r="A114" s="831" t="s">
        <v>577</v>
      </c>
      <c r="B114" s="832" t="s">
        <v>3306</v>
      </c>
      <c r="C114" s="832" t="s">
        <v>3364</v>
      </c>
      <c r="D114" s="832" t="s">
        <v>3422</v>
      </c>
      <c r="E114" s="832" t="s">
        <v>3423</v>
      </c>
      <c r="F114" s="849">
        <v>38</v>
      </c>
      <c r="G114" s="849">
        <v>103436</v>
      </c>
      <c r="H114" s="849"/>
      <c r="I114" s="849">
        <v>2722</v>
      </c>
      <c r="J114" s="849"/>
      <c r="K114" s="849"/>
      <c r="L114" s="849"/>
      <c r="M114" s="849"/>
      <c r="N114" s="849"/>
      <c r="O114" s="849"/>
      <c r="P114" s="837"/>
      <c r="Q114" s="850"/>
    </row>
    <row r="115" spans="1:17" ht="14.45" customHeight="1" x14ac:dyDescent="0.2">
      <c r="A115" s="831" t="s">
        <v>577</v>
      </c>
      <c r="B115" s="832" t="s">
        <v>3306</v>
      </c>
      <c r="C115" s="832" t="s">
        <v>3364</v>
      </c>
      <c r="D115" s="832" t="s">
        <v>3424</v>
      </c>
      <c r="E115" s="832" t="s">
        <v>3425</v>
      </c>
      <c r="F115" s="849">
        <v>5</v>
      </c>
      <c r="G115" s="849">
        <v>30816.25</v>
      </c>
      <c r="H115" s="849">
        <v>0.83333333333333337</v>
      </c>
      <c r="I115" s="849">
        <v>6163.25</v>
      </c>
      <c r="J115" s="849">
        <v>6</v>
      </c>
      <c r="K115" s="849">
        <v>36979.5</v>
      </c>
      <c r="L115" s="849">
        <v>1</v>
      </c>
      <c r="M115" s="849">
        <v>6163.25</v>
      </c>
      <c r="N115" s="849"/>
      <c r="O115" s="849"/>
      <c r="P115" s="837"/>
      <c r="Q115" s="850"/>
    </row>
    <row r="116" spans="1:17" ht="14.45" customHeight="1" x14ac:dyDescent="0.2">
      <c r="A116" s="831" t="s">
        <v>577</v>
      </c>
      <c r="B116" s="832" t="s">
        <v>3306</v>
      </c>
      <c r="C116" s="832" t="s">
        <v>3364</v>
      </c>
      <c r="D116" s="832" t="s">
        <v>3426</v>
      </c>
      <c r="E116" s="832" t="s">
        <v>3425</v>
      </c>
      <c r="F116" s="849">
        <v>8</v>
      </c>
      <c r="G116" s="849">
        <v>8572.7999999999993</v>
      </c>
      <c r="H116" s="849">
        <v>1</v>
      </c>
      <c r="I116" s="849">
        <v>1071.5999999999999</v>
      </c>
      <c r="J116" s="849">
        <v>8</v>
      </c>
      <c r="K116" s="849">
        <v>8572.7999999999993</v>
      </c>
      <c r="L116" s="849">
        <v>1</v>
      </c>
      <c r="M116" s="849">
        <v>1071.5999999999999</v>
      </c>
      <c r="N116" s="849"/>
      <c r="O116" s="849"/>
      <c r="P116" s="837"/>
      <c r="Q116" s="850"/>
    </row>
    <row r="117" spans="1:17" ht="14.45" customHeight="1" x14ac:dyDescent="0.2">
      <c r="A117" s="831" t="s">
        <v>577</v>
      </c>
      <c r="B117" s="832" t="s">
        <v>3306</v>
      </c>
      <c r="C117" s="832" t="s">
        <v>3364</v>
      </c>
      <c r="D117" s="832" t="s">
        <v>3427</v>
      </c>
      <c r="E117" s="832" t="s">
        <v>3428</v>
      </c>
      <c r="F117" s="849"/>
      <c r="G117" s="849"/>
      <c r="H117" s="849"/>
      <c r="I117" s="849"/>
      <c r="J117" s="849">
        <v>1</v>
      </c>
      <c r="K117" s="849">
        <v>55245</v>
      </c>
      <c r="L117" s="849">
        <v>1</v>
      </c>
      <c r="M117" s="849">
        <v>55245</v>
      </c>
      <c r="N117" s="849">
        <v>1</v>
      </c>
      <c r="O117" s="849">
        <v>55245</v>
      </c>
      <c r="P117" s="837">
        <v>1</v>
      </c>
      <c r="Q117" s="850">
        <v>55245</v>
      </c>
    </row>
    <row r="118" spans="1:17" ht="14.45" customHeight="1" x14ac:dyDescent="0.2">
      <c r="A118" s="831" t="s">
        <v>577</v>
      </c>
      <c r="B118" s="832" t="s">
        <v>3306</v>
      </c>
      <c r="C118" s="832" t="s">
        <v>3364</v>
      </c>
      <c r="D118" s="832" t="s">
        <v>3429</v>
      </c>
      <c r="E118" s="832" t="s">
        <v>3428</v>
      </c>
      <c r="F118" s="849">
        <v>7</v>
      </c>
      <c r="G118" s="849">
        <v>438606</v>
      </c>
      <c r="H118" s="849">
        <v>2.3333333333333335</v>
      </c>
      <c r="I118" s="849">
        <v>62658</v>
      </c>
      <c r="J118" s="849">
        <v>3</v>
      </c>
      <c r="K118" s="849">
        <v>187974</v>
      </c>
      <c r="L118" s="849">
        <v>1</v>
      </c>
      <c r="M118" s="849">
        <v>62658</v>
      </c>
      <c r="N118" s="849">
        <v>3</v>
      </c>
      <c r="O118" s="849">
        <v>187974</v>
      </c>
      <c r="P118" s="837">
        <v>1</v>
      </c>
      <c r="Q118" s="850">
        <v>62658</v>
      </c>
    </row>
    <row r="119" spans="1:17" ht="14.45" customHeight="1" x14ac:dyDescent="0.2">
      <c r="A119" s="831" t="s">
        <v>577</v>
      </c>
      <c r="B119" s="832" t="s">
        <v>3306</v>
      </c>
      <c r="C119" s="832" t="s">
        <v>3364</v>
      </c>
      <c r="D119" s="832" t="s">
        <v>3430</v>
      </c>
      <c r="E119" s="832" t="s">
        <v>3431</v>
      </c>
      <c r="F119" s="849">
        <v>4</v>
      </c>
      <c r="G119" s="849">
        <v>23343.040000000001</v>
      </c>
      <c r="H119" s="849"/>
      <c r="I119" s="849">
        <v>5835.76</v>
      </c>
      <c r="J119" s="849"/>
      <c r="K119" s="849"/>
      <c r="L119" s="849"/>
      <c r="M119" s="849"/>
      <c r="N119" s="849">
        <v>1</v>
      </c>
      <c r="O119" s="849">
        <v>5835.76</v>
      </c>
      <c r="P119" s="837"/>
      <c r="Q119" s="850">
        <v>5835.76</v>
      </c>
    </row>
    <row r="120" spans="1:17" ht="14.45" customHeight="1" x14ac:dyDescent="0.2">
      <c r="A120" s="831" t="s">
        <v>577</v>
      </c>
      <c r="B120" s="832" t="s">
        <v>3306</v>
      </c>
      <c r="C120" s="832" t="s">
        <v>3364</v>
      </c>
      <c r="D120" s="832" t="s">
        <v>3317</v>
      </c>
      <c r="E120" s="832" t="s">
        <v>3432</v>
      </c>
      <c r="F120" s="849">
        <v>0.6</v>
      </c>
      <c r="G120" s="849">
        <v>2874.37</v>
      </c>
      <c r="H120" s="849"/>
      <c r="I120" s="849">
        <v>4790.6166666666668</v>
      </c>
      <c r="J120" s="849"/>
      <c r="K120" s="849"/>
      <c r="L120" s="849"/>
      <c r="M120" s="849"/>
      <c r="N120" s="849"/>
      <c r="O120" s="849"/>
      <c r="P120" s="837"/>
      <c r="Q120" s="850"/>
    </row>
    <row r="121" spans="1:17" ht="14.45" customHeight="1" x14ac:dyDescent="0.2">
      <c r="A121" s="831" t="s">
        <v>577</v>
      </c>
      <c r="B121" s="832" t="s">
        <v>3306</v>
      </c>
      <c r="C121" s="832" t="s">
        <v>3364</v>
      </c>
      <c r="D121" s="832" t="s">
        <v>3433</v>
      </c>
      <c r="E121" s="832" t="s">
        <v>3434</v>
      </c>
      <c r="F121" s="849"/>
      <c r="G121" s="849"/>
      <c r="H121" s="849"/>
      <c r="I121" s="849"/>
      <c r="J121" s="849"/>
      <c r="K121" s="849"/>
      <c r="L121" s="849"/>
      <c r="M121" s="849"/>
      <c r="N121" s="849">
        <v>1</v>
      </c>
      <c r="O121" s="849">
        <v>5610</v>
      </c>
      <c r="P121" s="837"/>
      <c r="Q121" s="850">
        <v>5610</v>
      </c>
    </row>
    <row r="122" spans="1:17" ht="14.45" customHeight="1" x14ac:dyDescent="0.2">
      <c r="A122" s="831" t="s">
        <v>577</v>
      </c>
      <c r="B122" s="832" t="s">
        <v>3306</v>
      </c>
      <c r="C122" s="832" t="s">
        <v>3364</v>
      </c>
      <c r="D122" s="832" t="s">
        <v>3435</v>
      </c>
      <c r="E122" s="832" t="s">
        <v>3434</v>
      </c>
      <c r="F122" s="849"/>
      <c r="G122" s="849"/>
      <c r="H122" s="849"/>
      <c r="I122" s="849"/>
      <c r="J122" s="849"/>
      <c r="K122" s="849"/>
      <c r="L122" s="849"/>
      <c r="M122" s="849"/>
      <c r="N122" s="849">
        <v>1</v>
      </c>
      <c r="O122" s="849">
        <v>6154</v>
      </c>
      <c r="P122" s="837"/>
      <c r="Q122" s="850">
        <v>6154</v>
      </c>
    </row>
    <row r="123" spans="1:17" ht="14.45" customHeight="1" x14ac:dyDescent="0.2">
      <c r="A123" s="831" t="s">
        <v>577</v>
      </c>
      <c r="B123" s="832" t="s">
        <v>3306</v>
      </c>
      <c r="C123" s="832" t="s">
        <v>3364</v>
      </c>
      <c r="D123" s="832" t="s">
        <v>3436</v>
      </c>
      <c r="E123" s="832" t="s">
        <v>3437</v>
      </c>
      <c r="F123" s="849">
        <v>1</v>
      </c>
      <c r="G123" s="849">
        <v>37620.9</v>
      </c>
      <c r="H123" s="849"/>
      <c r="I123" s="849">
        <v>37620.9</v>
      </c>
      <c r="J123" s="849"/>
      <c r="K123" s="849"/>
      <c r="L123" s="849"/>
      <c r="M123" s="849"/>
      <c r="N123" s="849"/>
      <c r="O123" s="849"/>
      <c r="P123" s="837"/>
      <c r="Q123" s="850"/>
    </row>
    <row r="124" spans="1:17" ht="14.45" customHeight="1" x14ac:dyDescent="0.2">
      <c r="A124" s="831" t="s">
        <v>577</v>
      </c>
      <c r="B124" s="832" t="s">
        <v>3306</v>
      </c>
      <c r="C124" s="832" t="s">
        <v>3364</v>
      </c>
      <c r="D124" s="832" t="s">
        <v>3438</v>
      </c>
      <c r="E124" s="832" t="s">
        <v>3439</v>
      </c>
      <c r="F124" s="849">
        <v>1</v>
      </c>
      <c r="G124" s="849">
        <v>15980.73</v>
      </c>
      <c r="H124" s="849">
        <v>1</v>
      </c>
      <c r="I124" s="849">
        <v>15980.73</v>
      </c>
      <c r="J124" s="849">
        <v>1</v>
      </c>
      <c r="K124" s="849">
        <v>15980.73</v>
      </c>
      <c r="L124" s="849">
        <v>1</v>
      </c>
      <c r="M124" s="849">
        <v>15980.73</v>
      </c>
      <c r="N124" s="849"/>
      <c r="O124" s="849"/>
      <c r="P124" s="837"/>
      <c r="Q124" s="850"/>
    </row>
    <row r="125" spans="1:17" ht="14.45" customHeight="1" x14ac:dyDescent="0.2">
      <c r="A125" s="831" t="s">
        <v>577</v>
      </c>
      <c r="B125" s="832" t="s">
        <v>3306</v>
      </c>
      <c r="C125" s="832" t="s">
        <v>3364</v>
      </c>
      <c r="D125" s="832" t="s">
        <v>3440</v>
      </c>
      <c r="E125" s="832" t="s">
        <v>3439</v>
      </c>
      <c r="F125" s="849">
        <v>3</v>
      </c>
      <c r="G125" s="849">
        <v>2462.4</v>
      </c>
      <c r="H125" s="849">
        <v>0.75000000000000011</v>
      </c>
      <c r="I125" s="849">
        <v>820.80000000000007</v>
      </c>
      <c r="J125" s="849">
        <v>4</v>
      </c>
      <c r="K125" s="849">
        <v>3283.2</v>
      </c>
      <c r="L125" s="849">
        <v>1</v>
      </c>
      <c r="M125" s="849">
        <v>820.8</v>
      </c>
      <c r="N125" s="849"/>
      <c r="O125" s="849"/>
      <c r="P125" s="837"/>
      <c r="Q125" s="850"/>
    </row>
    <row r="126" spans="1:17" ht="14.45" customHeight="1" x14ac:dyDescent="0.2">
      <c r="A126" s="831" t="s">
        <v>577</v>
      </c>
      <c r="B126" s="832" t="s">
        <v>3306</v>
      </c>
      <c r="C126" s="832" t="s">
        <v>3364</v>
      </c>
      <c r="D126" s="832" t="s">
        <v>3441</v>
      </c>
      <c r="E126" s="832" t="s">
        <v>3439</v>
      </c>
      <c r="F126" s="849">
        <v>2</v>
      </c>
      <c r="G126" s="849">
        <v>13630.26</v>
      </c>
      <c r="H126" s="849">
        <v>1</v>
      </c>
      <c r="I126" s="849">
        <v>6815.13</v>
      </c>
      <c r="J126" s="849">
        <v>2</v>
      </c>
      <c r="K126" s="849">
        <v>13630.26</v>
      </c>
      <c r="L126" s="849">
        <v>1</v>
      </c>
      <c r="M126" s="849">
        <v>6815.13</v>
      </c>
      <c r="N126" s="849"/>
      <c r="O126" s="849"/>
      <c r="P126" s="837"/>
      <c r="Q126" s="850"/>
    </row>
    <row r="127" spans="1:17" ht="14.45" customHeight="1" x14ac:dyDescent="0.2">
      <c r="A127" s="831" t="s">
        <v>577</v>
      </c>
      <c r="B127" s="832" t="s">
        <v>3306</v>
      </c>
      <c r="C127" s="832" t="s">
        <v>3364</v>
      </c>
      <c r="D127" s="832" t="s">
        <v>3442</v>
      </c>
      <c r="E127" s="832" t="s">
        <v>3443</v>
      </c>
      <c r="F127" s="849">
        <v>1</v>
      </c>
      <c r="G127" s="849">
        <v>5983</v>
      </c>
      <c r="H127" s="849"/>
      <c r="I127" s="849">
        <v>5983</v>
      </c>
      <c r="J127" s="849"/>
      <c r="K127" s="849"/>
      <c r="L127" s="849"/>
      <c r="M127" s="849"/>
      <c r="N127" s="849"/>
      <c r="O127" s="849"/>
      <c r="P127" s="837"/>
      <c r="Q127" s="850"/>
    </row>
    <row r="128" spans="1:17" ht="14.45" customHeight="1" x14ac:dyDescent="0.2">
      <c r="A128" s="831" t="s">
        <v>577</v>
      </c>
      <c r="B128" s="832" t="s">
        <v>3306</v>
      </c>
      <c r="C128" s="832" t="s">
        <v>3364</v>
      </c>
      <c r="D128" s="832" t="s">
        <v>3444</v>
      </c>
      <c r="E128" s="832" t="s">
        <v>3443</v>
      </c>
      <c r="F128" s="849">
        <v>4</v>
      </c>
      <c r="G128" s="849">
        <v>26068</v>
      </c>
      <c r="H128" s="849">
        <v>1.4035306862160235</v>
      </c>
      <c r="I128" s="849">
        <v>6517</v>
      </c>
      <c r="J128" s="849">
        <v>3</v>
      </c>
      <c r="K128" s="849">
        <v>18573.16</v>
      </c>
      <c r="L128" s="849">
        <v>1</v>
      </c>
      <c r="M128" s="849">
        <v>6191.0533333333333</v>
      </c>
      <c r="N128" s="849"/>
      <c r="O128" s="849"/>
      <c r="P128" s="837"/>
      <c r="Q128" s="850"/>
    </row>
    <row r="129" spans="1:17" ht="14.45" customHeight="1" x14ac:dyDescent="0.2">
      <c r="A129" s="831" t="s">
        <v>577</v>
      </c>
      <c r="B129" s="832" t="s">
        <v>3306</v>
      </c>
      <c r="C129" s="832" t="s">
        <v>3364</v>
      </c>
      <c r="D129" s="832" t="s">
        <v>3445</v>
      </c>
      <c r="E129" s="832" t="s">
        <v>3446</v>
      </c>
      <c r="F129" s="849">
        <v>2</v>
      </c>
      <c r="G129" s="849">
        <v>733256.3</v>
      </c>
      <c r="H129" s="849"/>
      <c r="I129" s="849">
        <v>366628.15</v>
      </c>
      <c r="J129" s="849"/>
      <c r="K129" s="849"/>
      <c r="L129" s="849"/>
      <c r="M129" s="849"/>
      <c r="N129" s="849"/>
      <c r="O129" s="849"/>
      <c r="P129" s="837"/>
      <c r="Q129" s="850"/>
    </row>
    <row r="130" spans="1:17" ht="14.45" customHeight="1" x14ac:dyDescent="0.2">
      <c r="A130" s="831" t="s">
        <v>577</v>
      </c>
      <c r="B130" s="832" t="s">
        <v>3306</v>
      </c>
      <c r="C130" s="832" t="s">
        <v>3364</v>
      </c>
      <c r="D130" s="832" t="s">
        <v>3447</v>
      </c>
      <c r="E130" s="832" t="s">
        <v>3448</v>
      </c>
      <c r="F130" s="849">
        <v>21</v>
      </c>
      <c r="G130" s="849">
        <v>355173</v>
      </c>
      <c r="H130" s="849">
        <v>1.1543687794391291</v>
      </c>
      <c r="I130" s="849">
        <v>16913</v>
      </c>
      <c r="J130" s="849">
        <v>19</v>
      </c>
      <c r="K130" s="849">
        <v>307677.24</v>
      </c>
      <c r="L130" s="849">
        <v>1</v>
      </c>
      <c r="M130" s="849">
        <v>16193.538947368421</v>
      </c>
      <c r="N130" s="849">
        <v>18</v>
      </c>
      <c r="O130" s="849">
        <v>156203.25</v>
      </c>
      <c r="P130" s="837">
        <v>0.50768542385520621</v>
      </c>
      <c r="Q130" s="850">
        <v>8677.9583333333339</v>
      </c>
    </row>
    <row r="131" spans="1:17" ht="14.45" customHeight="1" x14ac:dyDescent="0.2">
      <c r="A131" s="831" t="s">
        <v>577</v>
      </c>
      <c r="B131" s="832" t="s">
        <v>3306</v>
      </c>
      <c r="C131" s="832" t="s">
        <v>3364</v>
      </c>
      <c r="D131" s="832" t="s">
        <v>3328</v>
      </c>
      <c r="E131" s="832" t="s">
        <v>3449</v>
      </c>
      <c r="F131" s="849">
        <v>0.2</v>
      </c>
      <c r="G131" s="849">
        <v>316.2</v>
      </c>
      <c r="H131" s="849"/>
      <c r="I131" s="849">
        <v>1580.9999999999998</v>
      </c>
      <c r="J131" s="849"/>
      <c r="K131" s="849"/>
      <c r="L131" s="849"/>
      <c r="M131" s="849"/>
      <c r="N131" s="849"/>
      <c r="O131" s="849"/>
      <c r="P131" s="837"/>
      <c r="Q131" s="850"/>
    </row>
    <row r="132" spans="1:17" ht="14.45" customHeight="1" x14ac:dyDescent="0.2">
      <c r="A132" s="831" t="s">
        <v>577</v>
      </c>
      <c r="B132" s="832" t="s">
        <v>3306</v>
      </c>
      <c r="C132" s="832" t="s">
        <v>3364</v>
      </c>
      <c r="D132" s="832" t="s">
        <v>3450</v>
      </c>
      <c r="E132" s="832" t="s">
        <v>3451</v>
      </c>
      <c r="F132" s="849"/>
      <c r="G132" s="849"/>
      <c r="H132" s="849"/>
      <c r="I132" s="849"/>
      <c r="J132" s="849"/>
      <c r="K132" s="849"/>
      <c r="L132" s="849"/>
      <c r="M132" s="849"/>
      <c r="N132" s="849">
        <v>1</v>
      </c>
      <c r="O132" s="849">
        <v>11282</v>
      </c>
      <c r="P132" s="837"/>
      <c r="Q132" s="850">
        <v>11282</v>
      </c>
    </row>
    <row r="133" spans="1:17" ht="14.45" customHeight="1" x14ac:dyDescent="0.2">
      <c r="A133" s="831" t="s">
        <v>577</v>
      </c>
      <c r="B133" s="832" t="s">
        <v>3306</v>
      </c>
      <c r="C133" s="832" t="s">
        <v>3364</v>
      </c>
      <c r="D133" s="832" t="s">
        <v>3452</v>
      </c>
      <c r="E133" s="832" t="s">
        <v>3453</v>
      </c>
      <c r="F133" s="849">
        <v>5</v>
      </c>
      <c r="G133" s="849">
        <v>2373.25</v>
      </c>
      <c r="H133" s="849">
        <v>0.55555555555555547</v>
      </c>
      <c r="I133" s="849">
        <v>474.65</v>
      </c>
      <c r="J133" s="849">
        <v>9</v>
      </c>
      <c r="K133" s="849">
        <v>4271.8500000000004</v>
      </c>
      <c r="L133" s="849">
        <v>1</v>
      </c>
      <c r="M133" s="849">
        <v>474.65000000000003</v>
      </c>
      <c r="N133" s="849">
        <v>4</v>
      </c>
      <c r="O133" s="849">
        <v>1898.6</v>
      </c>
      <c r="P133" s="837">
        <v>0.44444444444444436</v>
      </c>
      <c r="Q133" s="850">
        <v>474.65</v>
      </c>
    </row>
    <row r="134" spans="1:17" ht="14.45" customHeight="1" x14ac:dyDescent="0.2">
      <c r="A134" s="831" t="s">
        <v>577</v>
      </c>
      <c r="B134" s="832" t="s">
        <v>3306</v>
      </c>
      <c r="C134" s="832" t="s">
        <v>3364</v>
      </c>
      <c r="D134" s="832" t="s">
        <v>3454</v>
      </c>
      <c r="E134" s="832" t="s">
        <v>3397</v>
      </c>
      <c r="F134" s="849"/>
      <c r="G134" s="849"/>
      <c r="H134" s="849"/>
      <c r="I134" s="849"/>
      <c r="J134" s="849"/>
      <c r="K134" s="849"/>
      <c r="L134" s="849"/>
      <c r="M134" s="849"/>
      <c r="N134" s="849">
        <v>1</v>
      </c>
      <c r="O134" s="849">
        <v>6919</v>
      </c>
      <c r="P134" s="837"/>
      <c r="Q134" s="850">
        <v>6919</v>
      </c>
    </row>
    <row r="135" spans="1:17" ht="14.45" customHeight="1" x14ac:dyDescent="0.2">
      <c r="A135" s="831" t="s">
        <v>577</v>
      </c>
      <c r="B135" s="832" t="s">
        <v>3306</v>
      </c>
      <c r="C135" s="832" t="s">
        <v>3364</v>
      </c>
      <c r="D135" s="832" t="s">
        <v>3455</v>
      </c>
      <c r="E135" s="832" t="s">
        <v>3456</v>
      </c>
      <c r="F135" s="849">
        <v>8</v>
      </c>
      <c r="G135" s="849">
        <v>477470.56</v>
      </c>
      <c r="H135" s="849">
        <v>2</v>
      </c>
      <c r="I135" s="849">
        <v>59683.82</v>
      </c>
      <c r="J135" s="849">
        <v>4</v>
      </c>
      <c r="K135" s="849">
        <v>238735.28</v>
      </c>
      <c r="L135" s="849">
        <v>1</v>
      </c>
      <c r="M135" s="849">
        <v>59683.82</v>
      </c>
      <c r="N135" s="849"/>
      <c r="O135" s="849"/>
      <c r="P135" s="837"/>
      <c r="Q135" s="850"/>
    </row>
    <row r="136" spans="1:17" ht="14.45" customHeight="1" x14ac:dyDescent="0.2">
      <c r="A136" s="831" t="s">
        <v>577</v>
      </c>
      <c r="B136" s="832" t="s">
        <v>3306</v>
      </c>
      <c r="C136" s="832" t="s">
        <v>3364</v>
      </c>
      <c r="D136" s="832" t="s">
        <v>3457</v>
      </c>
      <c r="E136" s="832" t="s">
        <v>3458</v>
      </c>
      <c r="F136" s="849">
        <v>3</v>
      </c>
      <c r="G136" s="849">
        <v>1085403.96</v>
      </c>
      <c r="H136" s="849">
        <v>0.75</v>
      </c>
      <c r="I136" s="849">
        <v>361801.32</v>
      </c>
      <c r="J136" s="849">
        <v>4</v>
      </c>
      <c r="K136" s="849">
        <v>1447205.28</v>
      </c>
      <c r="L136" s="849">
        <v>1</v>
      </c>
      <c r="M136" s="849">
        <v>361801.32</v>
      </c>
      <c r="N136" s="849">
        <v>4</v>
      </c>
      <c r="O136" s="849">
        <v>1302304</v>
      </c>
      <c r="P136" s="837">
        <v>0.89987510272212379</v>
      </c>
      <c r="Q136" s="850">
        <v>325576</v>
      </c>
    </row>
    <row r="137" spans="1:17" ht="14.45" customHeight="1" x14ac:dyDescent="0.2">
      <c r="A137" s="831" t="s">
        <v>577</v>
      </c>
      <c r="B137" s="832" t="s">
        <v>3306</v>
      </c>
      <c r="C137" s="832" t="s">
        <v>3364</v>
      </c>
      <c r="D137" s="832" t="s">
        <v>3459</v>
      </c>
      <c r="E137" s="832" t="s">
        <v>3460</v>
      </c>
      <c r="F137" s="849"/>
      <c r="G137" s="849"/>
      <c r="H137" s="849"/>
      <c r="I137" s="849"/>
      <c r="J137" s="849"/>
      <c r="K137" s="849"/>
      <c r="L137" s="849"/>
      <c r="M137" s="849"/>
      <c r="N137" s="849">
        <v>201</v>
      </c>
      <c r="O137" s="849">
        <v>70824.360000000044</v>
      </c>
      <c r="P137" s="837"/>
      <c r="Q137" s="850">
        <v>352.36000000000024</v>
      </c>
    </row>
    <row r="138" spans="1:17" ht="14.45" customHeight="1" x14ac:dyDescent="0.2">
      <c r="A138" s="831" t="s">
        <v>577</v>
      </c>
      <c r="B138" s="832" t="s">
        <v>3306</v>
      </c>
      <c r="C138" s="832" t="s">
        <v>3364</v>
      </c>
      <c r="D138" s="832" t="s">
        <v>3461</v>
      </c>
      <c r="E138" s="832" t="s">
        <v>3462</v>
      </c>
      <c r="F138" s="849">
        <v>2.5</v>
      </c>
      <c r="G138" s="849">
        <v>134215</v>
      </c>
      <c r="H138" s="849"/>
      <c r="I138" s="849">
        <v>53686</v>
      </c>
      <c r="J138" s="849"/>
      <c r="K138" s="849"/>
      <c r="L138" s="849"/>
      <c r="M138" s="849"/>
      <c r="N138" s="849">
        <v>1</v>
      </c>
      <c r="O138" s="849">
        <v>44351.88</v>
      </c>
      <c r="P138" s="837"/>
      <c r="Q138" s="850">
        <v>44351.88</v>
      </c>
    </row>
    <row r="139" spans="1:17" ht="14.45" customHeight="1" x14ac:dyDescent="0.2">
      <c r="A139" s="831" t="s">
        <v>577</v>
      </c>
      <c r="B139" s="832" t="s">
        <v>3306</v>
      </c>
      <c r="C139" s="832" t="s">
        <v>3364</v>
      </c>
      <c r="D139" s="832" t="s">
        <v>3463</v>
      </c>
      <c r="E139" s="832" t="s">
        <v>3403</v>
      </c>
      <c r="F139" s="849">
        <v>6</v>
      </c>
      <c r="G139" s="849">
        <v>25363.980000000003</v>
      </c>
      <c r="H139" s="849">
        <v>6.0000000000000009</v>
      </c>
      <c r="I139" s="849">
        <v>4227.3300000000008</v>
      </c>
      <c r="J139" s="849">
        <v>1</v>
      </c>
      <c r="K139" s="849">
        <v>4227.33</v>
      </c>
      <c r="L139" s="849">
        <v>1</v>
      </c>
      <c r="M139" s="849">
        <v>4227.33</v>
      </c>
      <c r="N139" s="849">
        <v>2</v>
      </c>
      <c r="O139" s="849">
        <v>8454.66</v>
      </c>
      <c r="P139" s="837">
        <v>2</v>
      </c>
      <c r="Q139" s="850">
        <v>4227.33</v>
      </c>
    </row>
    <row r="140" spans="1:17" ht="14.45" customHeight="1" x14ac:dyDescent="0.2">
      <c r="A140" s="831" t="s">
        <v>577</v>
      </c>
      <c r="B140" s="832" t="s">
        <v>3306</v>
      </c>
      <c r="C140" s="832" t="s">
        <v>3364</v>
      </c>
      <c r="D140" s="832" t="s">
        <v>3464</v>
      </c>
      <c r="E140" s="832" t="s">
        <v>3465</v>
      </c>
      <c r="F140" s="849">
        <v>2</v>
      </c>
      <c r="G140" s="849">
        <v>29501.119999999999</v>
      </c>
      <c r="H140" s="849"/>
      <c r="I140" s="849">
        <v>14750.56</v>
      </c>
      <c r="J140" s="849"/>
      <c r="K140" s="849"/>
      <c r="L140" s="849"/>
      <c r="M140" s="849"/>
      <c r="N140" s="849"/>
      <c r="O140" s="849"/>
      <c r="P140" s="837"/>
      <c r="Q140" s="850"/>
    </row>
    <row r="141" spans="1:17" ht="14.45" customHeight="1" x14ac:dyDescent="0.2">
      <c r="A141" s="831" t="s">
        <v>577</v>
      </c>
      <c r="B141" s="832" t="s">
        <v>3306</v>
      </c>
      <c r="C141" s="832" t="s">
        <v>3364</v>
      </c>
      <c r="D141" s="832" t="s">
        <v>3466</v>
      </c>
      <c r="E141" s="832" t="s">
        <v>3467</v>
      </c>
      <c r="F141" s="849">
        <v>14</v>
      </c>
      <c r="G141" s="849">
        <v>134290.38</v>
      </c>
      <c r="H141" s="849">
        <v>0.48275862068965519</v>
      </c>
      <c r="I141" s="849">
        <v>9592.17</v>
      </c>
      <c r="J141" s="849">
        <v>29</v>
      </c>
      <c r="K141" s="849">
        <v>278172.93</v>
      </c>
      <c r="L141" s="849">
        <v>1</v>
      </c>
      <c r="M141" s="849">
        <v>9592.17</v>
      </c>
      <c r="N141" s="849">
        <v>10.5</v>
      </c>
      <c r="O141" s="849">
        <v>100717.57999999999</v>
      </c>
      <c r="P141" s="837">
        <v>0.36206822856559046</v>
      </c>
      <c r="Q141" s="850">
        <v>9592.1504761904744</v>
      </c>
    </row>
    <row r="142" spans="1:17" ht="14.45" customHeight="1" x14ac:dyDescent="0.2">
      <c r="A142" s="831" t="s">
        <v>577</v>
      </c>
      <c r="B142" s="832" t="s">
        <v>3306</v>
      </c>
      <c r="C142" s="832" t="s">
        <v>3364</v>
      </c>
      <c r="D142" s="832" t="s">
        <v>3468</v>
      </c>
      <c r="E142" s="832" t="s">
        <v>3469</v>
      </c>
      <c r="F142" s="849"/>
      <c r="G142" s="849"/>
      <c r="H142" s="849"/>
      <c r="I142" s="849"/>
      <c r="J142" s="849">
        <v>4</v>
      </c>
      <c r="K142" s="849">
        <v>243939.28</v>
      </c>
      <c r="L142" s="849">
        <v>1</v>
      </c>
      <c r="M142" s="849">
        <v>60984.82</v>
      </c>
      <c r="N142" s="849"/>
      <c r="O142" s="849"/>
      <c r="P142" s="837"/>
      <c r="Q142" s="850"/>
    </row>
    <row r="143" spans="1:17" ht="14.45" customHeight="1" x14ac:dyDescent="0.2">
      <c r="A143" s="831" t="s">
        <v>577</v>
      </c>
      <c r="B143" s="832" t="s">
        <v>3306</v>
      </c>
      <c r="C143" s="832" t="s">
        <v>3364</v>
      </c>
      <c r="D143" s="832" t="s">
        <v>3470</v>
      </c>
      <c r="E143" s="832" t="s">
        <v>3471</v>
      </c>
      <c r="F143" s="849">
        <v>1</v>
      </c>
      <c r="G143" s="849">
        <v>20152.09</v>
      </c>
      <c r="H143" s="849">
        <v>1</v>
      </c>
      <c r="I143" s="849">
        <v>20152.09</v>
      </c>
      <c r="J143" s="849">
        <v>1</v>
      </c>
      <c r="K143" s="849">
        <v>20152.09</v>
      </c>
      <c r="L143" s="849">
        <v>1</v>
      </c>
      <c r="M143" s="849">
        <v>20152.09</v>
      </c>
      <c r="N143" s="849">
        <v>1</v>
      </c>
      <c r="O143" s="849">
        <v>20152.09</v>
      </c>
      <c r="P143" s="837">
        <v>1</v>
      </c>
      <c r="Q143" s="850">
        <v>20152.09</v>
      </c>
    </row>
    <row r="144" spans="1:17" ht="14.45" customHeight="1" x14ac:dyDescent="0.2">
      <c r="A144" s="831" t="s">
        <v>577</v>
      </c>
      <c r="B144" s="832" t="s">
        <v>3306</v>
      </c>
      <c r="C144" s="832" t="s">
        <v>3364</v>
      </c>
      <c r="D144" s="832" t="s">
        <v>3472</v>
      </c>
      <c r="E144" s="832" t="s">
        <v>3473</v>
      </c>
      <c r="F144" s="849">
        <v>5</v>
      </c>
      <c r="G144" s="849">
        <v>162185</v>
      </c>
      <c r="H144" s="849">
        <v>0.7142857142857143</v>
      </c>
      <c r="I144" s="849">
        <v>32437</v>
      </c>
      <c r="J144" s="849">
        <v>7</v>
      </c>
      <c r="K144" s="849">
        <v>227059</v>
      </c>
      <c r="L144" s="849">
        <v>1</v>
      </c>
      <c r="M144" s="849">
        <v>32437</v>
      </c>
      <c r="N144" s="849">
        <v>16</v>
      </c>
      <c r="O144" s="849">
        <v>518992</v>
      </c>
      <c r="P144" s="837">
        <v>2.2857142857142856</v>
      </c>
      <c r="Q144" s="850">
        <v>32437</v>
      </c>
    </row>
    <row r="145" spans="1:17" ht="14.45" customHeight="1" x14ac:dyDescent="0.2">
      <c r="A145" s="831" t="s">
        <v>577</v>
      </c>
      <c r="B145" s="832" t="s">
        <v>3306</v>
      </c>
      <c r="C145" s="832" t="s">
        <v>3364</v>
      </c>
      <c r="D145" s="832" t="s">
        <v>3474</v>
      </c>
      <c r="E145" s="832" t="s">
        <v>3475</v>
      </c>
      <c r="F145" s="849">
        <v>183</v>
      </c>
      <c r="G145" s="849">
        <v>1619550</v>
      </c>
      <c r="H145" s="849">
        <v>10.166666666666666</v>
      </c>
      <c r="I145" s="849">
        <v>8850</v>
      </c>
      <c r="J145" s="849">
        <v>18</v>
      </c>
      <c r="K145" s="849">
        <v>159300</v>
      </c>
      <c r="L145" s="849">
        <v>1</v>
      </c>
      <c r="M145" s="849">
        <v>8850</v>
      </c>
      <c r="N145" s="849"/>
      <c r="O145" s="849"/>
      <c r="P145" s="837"/>
      <c r="Q145" s="850"/>
    </row>
    <row r="146" spans="1:17" ht="14.45" customHeight="1" x14ac:dyDescent="0.2">
      <c r="A146" s="831" t="s">
        <v>577</v>
      </c>
      <c r="B146" s="832" t="s">
        <v>3306</v>
      </c>
      <c r="C146" s="832" t="s">
        <v>3364</v>
      </c>
      <c r="D146" s="832" t="s">
        <v>3476</v>
      </c>
      <c r="E146" s="832" t="s">
        <v>3475</v>
      </c>
      <c r="F146" s="849">
        <v>36</v>
      </c>
      <c r="G146" s="849">
        <v>163116</v>
      </c>
      <c r="H146" s="849">
        <v>2.4</v>
      </c>
      <c r="I146" s="849">
        <v>4531</v>
      </c>
      <c r="J146" s="849">
        <v>15</v>
      </c>
      <c r="K146" s="849">
        <v>67965</v>
      </c>
      <c r="L146" s="849">
        <v>1</v>
      </c>
      <c r="M146" s="849">
        <v>4531</v>
      </c>
      <c r="N146" s="849"/>
      <c r="O146" s="849"/>
      <c r="P146" s="837"/>
      <c r="Q146" s="850"/>
    </row>
    <row r="147" spans="1:17" ht="14.45" customHeight="1" x14ac:dyDescent="0.2">
      <c r="A147" s="831" t="s">
        <v>577</v>
      </c>
      <c r="B147" s="832" t="s">
        <v>3306</v>
      </c>
      <c r="C147" s="832" t="s">
        <v>3364</v>
      </c>
      <c r="D147" s="832" t="s">
        <v>3477</v>
      </c>
      <c r="E147" s="832" t="s">
        <v>3478</v>
      </c>
      <c r="F147" s="849">
        <v>132</v>
      </c>
      <c r="G147" s="849">
        <v>2413620</v>
      </c>
      <c r="H147" s="849">
        <v>0.97777777777777775</v>
      </c>
      <c r="I147" s="849">
        <v>18285</v>
      </c>
      <c r="J147" s="849">
        <v>135</v>
      </c>
      <c r="K147" s="849">
        <v>2468475</v>
      </c>
      <c r="L147" s="849">
        <v>1</v>
      </c>
      <c r="M147" s="849">
        <v>18285</v>
      </c>
      <c r="N147" s="849">
        <v>159</v>
      </c>
      <c r="O147" s="849">
        <v>1985815.2999999998</v>
      </c>
      <c r="P147" s="837">
        <v>0.80447049291566652</v>
      </c>
      <c r="Q147" s="850">
        <v>12489.404402515722</v>
      </c>
    </row>
    <row r="148" spans="1:17" ht="14.45" customHeight="1" x14ac:dyDescent="0.2">
      <c r="A148" s="831" t="s">
        <v>577</v>
      </c>
      <c r="B148" s="832" t="s">
        <v>3306</v>
      </c>
      <c r="C148" s="832" t="s">
        <v>3364</v>
      </c>
      <c r="D148" s="832" t="s">
        <v>3479</v>
      </c>
      <c r="E148" s="832" t="s">
        <v>3475</v>
      </c>
      <c r="F148" s="849">
        <v>180</v>
      </c>
      <c r="G148" s="849">
        <v>359280</v>
      </c>
      <c r="H148" s="849">
        <v>30</v>
      </c>
      <c r="I148" s="849">
        <v>1996</v>
      </c>
      <c r="J148" s="849">
        <v>6</v>
      </c>
      <c r="K148" s="849">
        <v>11976</v>
      </c>
      <c r="L148" s="849">
        <v>1</v>
      </c>
      <c r="M148" s="849">
        <v>1996</v>
      </c>
      <c r="N148" s="849"/>
      <c r="O148" s="849"/>
      <c r="P148" s="837"/>
      <c r="Q148" s="850"/>
    </row>
    <row r="149" spans="1:17" ht="14.45" customHeight="1" x14ac:dyDescent="0.2">
      <c r="A149" s="831" t="s">
        <v>577</v>
      </c>
      <c r="B149" s="832" t="s">
        <v>3306</v>
      </c>
      <c r="C149" s="832" t="s">
        <v>3364</v>
      </c>
      <c r="D149" s="832" t="s">
        <v>3480</v>
      </c>
      <c r="E149" s="832" t="s">
        <v>3481</v>
      </c>
      <c r="F149" s="849">
        <v>8</v>
      </c>
      <c r="G149" s="849">
        <v>20520</v>
      </c>
      <c r="H149" s="849">
        <v>0.66666666666666663</v>
      </c>
      <c r="I149" s="849">
        <v>2565</v>
      </c>
      <c r="J149" s="849">
        <v>12</v>
      </c>
      <c r="K149" s="849">
        <v>30780</v>
      </c>
      <c r="L149" s="849">
        <v>1</v>
      </c>
      <c r="M149" s="849">
        <v>2565</v>
      </c>
      <c r="N149" s="849">
        <v>8</v>
      </c>
      <c r="O149" s="849">
        <v>20520</v>
      </c>
      <c r="P149" s="837">
        <v>0.66666666666666663</v>
      </c>
      <c r="Q149" s="850">
        <v>2565</v>
      </c>
    </row>
    <row r="150" spans="1:17" ht="14.45" customHeight="1" x14ac:dyDescent="0.2">
      <c r="A150" s="831" t="s">
        <v>577</v>
      </c>
      <c r="B150" s="832" t="s">
        <v>3306</v>
      </c>
      <c r="C150" s="832" t="s">
        <v>3364</v>
      </c>
      <c r="D150" s="832" t="s">
        <v>3482</v>
      </c>
      <c r="E150" s="832" t="s">
        <v>3481</v>
      </c>
      <c r="F150" s="849">
        <v>17</v>
      </c>
      <c r="G150" s="849">
        <v>197455</v>
      </c>
      <c r="H150" s="849">
        <v>1.5454545454545454</v>
      </c>
      <c r="I150" s="849">
        <v>11615</v>
      </c>
      <c r="J150" s="849">
        <v>11</v>
      </c>
      <c r="K150" s="849">
        <v>127765</v>
      </c>
      <c r="L150" s="849">
        <v>1</v>
      </c>
      <c r="M150" s="849">
        <v>11615</v>
      </c>
      <c r="N150" s="849">
        <v>4</v>
      </c>
      <c r="O150" s="849">
        <v>46460</v>
      </c>
      <c r="P150" s="837">
        <v>0.36363636363636365</v>
      </c>
      <c r="Q150" s="850">
        <v>11615</v>
      </c>
    </row>
    <row r="151" spans="1:17" ht="14.45" customHeight="1" x14ac:dyDescent="0.2">
      <c r="A151" s="831" t="s">
        <v>577</v>
      </c>
      <c r="B151" s="832" t="s">
        <v>3306</v>
      </c>
      <c r="C151" s="832" t="s">
        <v>3364</v>
      </c>
      <c r="D151" s="832" t="s">
        <v>3483</v>
      </c>
      <c r="E151" s="832" t="s">
        <v>3481</v>
      </c>
      <c r="F151" s="849">
        <v>60</v>
      </c>
      <c r="G151" s="849">
        <v>149730</v>
      </c>
      <c r="H151" s="849">
        <v>12</v>
      </c>
      <c r="I151" s="849">
        <v>2495.5</v>
      </c>
      <c r="J151" s="849">
        <v>5</v>
      </c>
      <c r="K151" s="849">
        <v>12477.5</v>
      </c>
      <c r="L151" s="849">
        <v>1</v>
      </c>
      <c r="M151" s="849">
        <v>2495.5</v>
      </c>
      <c r="N151" s="849"/>
      <c r="O151" s="849"/>
      <c r="P151" s="837"/>
      <c r="Q151" s="850"/>
    </row>
    <row r="152" spans="1:17" ht="14.45" customHeight="1" x14ac:dyDescent="0.2">
      <c r="A152" s="831" t="s">
        <v>577</v>
      </c>
      <c r="B152" s="832" t="s">
        <v>3306</v>
      </c>
      <c r="C152" s="832" t="s">
        <v>3364</v>
      </c>
      <c r="D152" s="832" t="s">
        <v>3484</v>
      </c>
      <c r="E152" s="832" t="s">
        <v>3485</v>
      </c>
      <c r="F152" s="849">
        <v>12</v>
      </c>
      <c r="G152" s="849">
        <v>254544</v>
      </c>
      <c r="H152" s="849">
        <v>0.71123386490714269</v>
      </c>
      <c r="I152" s="849">
        <v>21212</v>
      </c>
      <c r="J152" s="849">
        <v>18</v>
      </c>
      <c r="K152" s="849">
        <v>357890.72</v>
      </c>
      <c r="L152" s="849">
        <v>1</v>
      </c>
      <c r="M152" s="849">
        <v>19882.817777777775</v>
      </c>
      <c r="N152" s="849">
        <v>20</v>
      </c>
      <c r="O152" s="849">
        <v>314158.19999999995</v>
      </c>
      <c r="P152" s="837">
        <v>0.87780482265648008</v>
      </c>
      <c r="Q152" s="850">
        <v>15707.909999999998</v>
      </c>
    </row>
    <row r="153" spans="1:17" ht="14.45" customHeight="1" x14ac:dyDescent="0.2">
      <c r="A153" s="831" t="s">
        <v>577</v>
      </c>
      <c r="B153" s="832" t="s">
        <v>3306</v>
      </c>
      <c r="C153" s="832" t="s">
        <v>3364</v>
      </c>
      <c r="D153" s="832" t="s">
        <v>3486</v>
      </c>
      <c r="E153" s="832" t="s">
        <v>3431</v>
      </c>
      <c r="F153" s="849">
        <v>1</v>
      </c>
      <c r="G153" s="849">
        <v>3122.56</v>
      </c>
      <c r="H153" s="849"/>
      <c r="I153" s="849">
        <v>3122.56</v>
      </c>
      <c r="J153" s="849"/>
      <c r="K153" s="849"/>
      <c r="L153" s="849"/>
      <c r="M153" s="849"/>
      <c r="N153" s="849"/>
      <c r="O153" s="849"/>
      <c r="P153" s="837"/>
      <c r="Q153" s="850"/>
    </row>
    <row r="154" spans="1:17" ht="14.45" customHeight="1" x14ac:dyDescent="0.2">
      <c r="A154" s="831" t="s">
        <v>577</v>
      </c>
      <c r="B154" s="832" t="s">
        <v>3306</v>
      </c>
      <c r="C154" s="832" t="s">
        <v>3364</v>
      </c>
      <c r="D154" s="832" t="s">
        <v>3487</v>
      </c>
      <c r="E154" s="832" t="s">
        <v>3488</v>
      </c>
      <c r="F154" s="849">
        <v>1</v>
      </c>
      <c r="G154" s="849">
        <v>20540.98</v>
      </c>
      <c r="H154" s="849">
        <v>1</v>
      </c>
      <c r="I154" s="849">
        <v>20540.98</v>
      </c>
      <c r="J154" s="849">
        <v>1</v>
      </c>
      <c r="K154" s="849">
        <v>20540.98</v>
      </c>
      <c r="L154" s="849">
        <v>1</v>
      </c>
      <c r="M154" s="849">
        <v>20540.98</v>
      </c>
      <c r="N154" s="849"/>
      <c r="O154" s="849"/>
      <c r="P154" s="837"/>
      <c r="Q154" s="850"/>
    </row>
    <row r="155" spans="1:17" ht="14.45" customHeight="1" x14ac:dyDescent="0.2">
      <c r="A155" s="831" t="s">
        <v>577</v>
      </c>
      <c r="B155" s="832" t="s">
        <v>3306</v>
      </c>
      <c r="C155" s="832" t="s">
        <v>3364</v>
      </c>
      <c r="D155" s="832" t="s">
        <v>3489</v>
      </c>
      <c r="E155" s="832" t="s">
        <v>3490</v>
      </c>
      <c r="F155" s="849"/>
      <c r="G155" s="849"/>
      <c r="H155" s="849"/>
      <c r="I155" s="849"/>
      <c r="J155" s="849">
        <v>6</v>
      </c>
      <c r="K155" s="849">
        <v>239940</v>
      </c>
      <c r="L155" s="849">
        <v>1</v>
      </c>
      <c r="M155" s="849">
        <v>39990</v>
      </c>
      <c r="N155" s="849">
        <v>11</v>
      </c>
      <c r="O155" s="849">
        <v>436425</v>
      </c>
      <c r="P155" s="837">
        <v>1.818892223055764</v>
      </c>
      <c r="Q155" s="850">
        <v>39675</v>
      </c>
    </row>
    <row r="156" spans="1:17" ht="14.45" customHeight="1" x14ac:dyDescent="0.2">
      <c r="A156" s="831" t="s">
        <v>577</v>
      </c>
      <c r="B156" s="832" t="s">
        <v>3306</v>
      </c>
      <c r="C156" s="832" t="s">
        <v>3364</v>
      </c>
      <c r="D156" s="832" t="s">
        <v>3491</v>
      </c>
      <c r="E156" s="832" t="s">
        <v>3492</v>
      </c>
      <c r="F156" s="849"/>
      <c r="G156" s="849"/>
      <c r="H156" s="849"/>
      <c r="I156" s="849"/>
      <c r="J156" s="849">
        <v>1</v>
      </c>
      <c r="K156" s="849">
        <v>65000</v>
      </c>
      <c r="L156" s="849">
        <v>1</v>
      </c>
      <c r="M156" s="849">
        <v>65000</v>
      </c>
      <c r="N156" s="849"/>
      <c r="O156" s="849"/>
      <c r="P156" s="837"/>
      <c r="Q156" s="850"/>
    </row>
    <row r="157" spans="1:17" ht="14.45" customHeight="1" x14ac:dyDescent="0.2">
      <c r="A157" s="831" t="s">
        <v>577</v>
      </c>
      <c r="B157" s="832" t="s">
        <v>3306</v>
      </c>
      <c r="C157" s="832" t="s">
        <v>3364</v>
      </c>
      <c r="D157" s="832" t="s">
        <v>3493</v>
      </c>
      <c r="E157" s="832" t="s">
        <v>3494</v>
      </c>
      <c r="F157" s="849">
        <v>4</v>
      </c>
      <c r="G157" s="849">
        <v>51382</v>
      </c>
      <c r="H157" s="849">
        <v>1.0810813085413882</v>
      </c>
      <c r="I157" s="849">
        <v>12845.5</v>
      </c>
      <c r="J157" s="849">
        <v>4</v>
      </c>
      <c r="K157" s="849">
        <v>47528.34</v>
      </c>
      <c r="L157" s="849">
        <v>1</v>
      </c>
      <c r="M157" s="849">
        <v>11882.084999999999</v>
      </c>
      <c r="N157" s="849"/>
      <c r="O157" s="849"/>
      <c r="P157" s="837"/>
      <c r="Q157" s="850"/>
    </row>
    <row r="158" spans="1:17" ht="14.45" customHeight="1" x14ac:dyDescent="0.2">
      <c r="A158" s="831" t="s">
        <v>577</v>
      </c>
      <c r="B158" s="832" t="s">
        <v>3306</v>
      </c>
      <c r="C158" s="832" t="s">
        <v>3364</v>
      </c>
      <c r="D158" s="832" t="s">
        <v>3495</v>
      </c>
      <c r="E158" s="832" t="s">
        <v>3494</v>
      </c>
      <c r="F158" s="849">
        <v>3</v>
      </c>
      <c r="G158" s="849">
        <v>193701.90000000002</v>
      </c>
      <c r="H158" s="849">
        <v>1.5665816553065677</v>
      </c>
      <c r="I158" s="849">
        <v>64567.30000000001</v>
      </c>
      <c r="J158" s="849">
        <v>2</v>
      </c>
      <c r="K158" s="849">
        <v>123646.22</v>
      </c>
      <c r="L158" s="849">
        <v>1</v>
      </c>
      <c r="M158" s="849">
        <v>61823.11</v>
      </c>
      <c r="N158" s="849">
        <v>1</v>
      </c>
      <c r="O158" s="849">
        <v>59078.92</v>
      </c>
      <c r="P158" s="837">
        <v>0.47780611489781083</v>
      </c>
      <c r="Q158" s="850">
        <v>59078.92</v>
      </c>
    </row>
    <row r="159" spans="1:17" ht="14.45" customHeight="1" x14ac:dyDescent="0.2">
      <c r="A159" s="831" t="s">
        <v>577</v>
      </c>
      <c r="B159" s="832" t="s">
        <v>3306</v>
      </c>
      <c r="C159" s="832" t="s">
        <v>3364</v>
      </c>
      <c r="D159" s="832" t="s">
        <v>3496</v>
      </c>
      <c r="E159" s="832" t="s">
        <v>3497</v>
      </c>
      <c r="F159" s="849"/>
      <c r="G159" s="849"/>
      <c r="H159" s="849"/>
      <c r="I159" s="849"/>
      <c r="J159" s="849">
        <v>1</v>
      </c>
      <c r="K159" s="849">
        <v>741805.25</v>
      </c>
      <c r="L159" s="849">
        <v>1</v>
      </c>
      <c r="M159" s="849">
        <v>741805.25</v>
      </c>
      <c r="N159" s="849"/>
      <c r="O159" s="849"/>
      <c r="P159" s="837"/>
      <c r="Q159" s="850"/>
    </row>
    <row r="160" spans="1:17" ht="14.45" customHeight="1" x14ac:dyDescent="0.2">
      <c r="A160" s="831" t="s">
        <v>577</v>
      </c>
      <c r="B160" s="832" t="s">
        <v>3306</v>
      </c>
      <c r="C160" s="832" t="s">
        <v>3364</v>
      </c>
      <c r="D160" s="832" t="s">
        <v>3498</v>
      </c>
      <c r="E160" s="832" t="s">
        <v>3431</v>
      </c>
      <c r="F160" s="849">
        <v>1</v>
      </c>
      <c r="G160" s="849">
        <v>8630.84</v>
      </c>
      <c r="H160" s="849"/>
      <c r="I160" s="849">
        <v>8630.84</v>
      </c>
      <c r="J160" s="849"/>
      <c r="K160" s="849"/>
      <c r="L160" s="849"/>
      <c r="M160" s="849"/>
      <c r="N160" s="849"/>
      <c r="O160" s="849"/>
      <c r="P160" s="837"/>
      <c r="Q160" s="850"/>
    </row>
    <row r="161" spans="1:17" ht="14.45" customHeight="1" x14ac:dyDescent="0.2">
      <c r="A161" s="831" t="s">
        <v>577</v>
      </c>
      <c r="B161" s="832" t="s">
        <v>3306</v>
      </c>
      <c r="C161" s="832" t="s">
        <v>3364</v>
      </c>
      <c r="D161" s="832" t="s">
        <v>3499</v>
      </c>
      <c r="E161" s="832" t="s">
        <v>3500</v>
      </c>
      <c r="F161" s="849">
        <v>26</v>
      </c>
      <c r="G161" s="849">
        <v>101361</v>
      </c>
      <c r="H161" s="849">
        <v>0.16774193548387098</v>
      </c>
      <c r="I161" s="849">
        <v>3898.5</v>
      </c>
      <c r="J161" s="849">
        <v>155</v>
      </c>
      <c r="K161" s="849">
        <v>604267.5</v>
      </c>
      <c r="L161" s="849">
        <v>1</v>
      </c>
      <c r="M161" s="849">
        <v>3898.5</v>
      </c>
      <c r="N161" s="849">
        <v>160</v>
      </c>
      <c r="O161" s="849">
        <v>88320</v>
      </c>
      <c r="P161" s="837">
        <v>0.14616043391378819</v>
      </c>
      <c r="Q161" s="850">
        <v>552</v>
      </c>
    </row>
    <row r="162" spans="1:17" ht="14.45" customHeight="1" x14ac:dyDescent="0.2">
      <c r="A162" s="831" t="s">
        <v>577</v>
      </c>
      <c r="B162" s="832" t="s">
        <v>3306</v>
      </c>
      <c r="C162" s="832" t="s">
        <v>3364</v>
      </c>
      <c r="D162" s="832" t="s">
        <v>3501</v>
      </c>
      <c r="E162" s="832" t="s">
        <v>3502</v>
      </c>
      <c r="F162" s="849">
        <v>35</v>
      </c>
      <c r="G162" s="849">
        <v>81515</v>
      </c>
      <c r="H162" s="849">
        <v>0.11986301369863013</v>
      </c>
      <c r="I162" s="849">
        <v>2329</v>
      </c>
      <c r="J162" s="849">
        <v>292</v>
      </c>
      <c r="K162" s="849">
        <v>680068</v>
      </c>
      <c r="L162" s="849">
        <v>1</v>
      </c>
      <c r="M162" s="849">
        <v>2329</v>
      </c>
      <c r="N162" s="849">
        <v>331</v>
      </c>
      <c r="O162" s="849">
        <v>338651.74000000005</v>
      </c>
      <c r="P162" s="837">
        <v>0.49796746795908653</v>
      </c>
      <c r="Q162" s="850">
        <v>1023.1170392749247</v>
      </c>
    </row>
    <row r="163" spans="1:17" ht="14.45" customHeight="1" x14ac:dyDescent="0.2">
      <c r="A163" s="831" t="s">
        <v>577</v>
      </c>
      <c r="B163" s="832" t="s">
        <v>3306</v>
      </c>
      <c r="C163" s="832" t="s">
        <v>3364</v>
      </c>
      <c r="D163" s="832" t="s">
        <v>3503</v>
      </c>
      <c r="E163" s="832" t="s">
        <v>3502</v>
      </c>
      <c r="F163" s="849">
        <v>14</v>
      </c>
      <c r="G163" s="849">
        <v>130914</v>
      </c>
      <c r="H163" s="849">
        <v>5.2631578947368418E-2</v>
      </c>
      <c r="I163" s="849">
        <v>9351</v>
      </c>
      <c r="J163" s="849">
        <v>266</v>
      </c>
      <c r="K163" s="849">
        <v>2487366</v>
      </c>
      <c r="L163" s="849">
        <v>1</v>
      </c>
      <c r="M163" s="849">
        <v>9351</v>
      </c>
      <c r="N163" s="849">
        <v>343</v>
      </c>
      <c r="O163" s="849">
        <v>1777654.3100000005</v>
      </c>
      <c r="P163" s="837">
        <v>0.71467339748151282</v>
      </c>
      <c r="Q163" s="850">
        <v>5182.6656268221586</v>
      </c>
    </row>
    <row r="164" spans="1:17" ht="14.45" customHeight="1" x14ac:dyDescent="0.2">
      <c r="A164" s="831" t="s">
        <v>577</v>
      </c>
      <c r="B164" s="832" t="s">
        <v>3306</v>
      </c>
      <c r="C164" s="832" t="s">
        <v>3364</v>
      </c>
      <c r="D164" s="832" t="s">
        <v>3504</v>
      </c>
      <c r="E164" s="832" t="s">
        <v>3475</v>
      </c>
      <c r="F164" s="849">
        <v>1</v>
      </c>
      <c r="G164" s="849">
        <v>9918</v>
      </c>
      <c r="H164" s="849"/>
      <c r="I164" s="849">
        <v>9918</v>
      </c>
      <c r="J164" s="849"/>
      <c r="K164" s="849"/>
      <c r="L164" s="849"/>
      <c r="M164" s="849"/>
      <c r="N164" s="849"/>
      <c r="O164" s="849"/>
      <c r="P164" s="837"/>
      <c r="Q164" s="850"/>
    </row>
    <row r="165" spans="1:17" ht="14.45" customHeight="1" x14ac:dyDescent="0.2">
      <c r="A165" s="831" t="s">
        <v>577</v>
      </c>
      <c r="B165" s="832" t="s">
        <v>3306</v>
      </c>
      <c r="C165" s="832" t="s">
        <v>3364</v>
      </c>
      <c r="D165" s="832" t="s">
        <v>3505</v>
      </c>
      <c r="E165" s="832" t="s">
        <v>3506</v>
      </c>
      <c r="F165" s="849">
        <v>9</v>
      </c>
      <c r="G165" s="849">
        <v>23180.670000000002</v>
      </c>
      <c r="H165" s="849"/>
      <c r="I165" s="849">
        <v>2575.63</v>
      </c>
      <c r="J165" s="849"/>
      <c r="K165" s="849"/>
      <c r="L165" s="849"/>
      <c r="M165" s="849"/>
      <c r="N165" s="849"/>
      <c r="O165" s="849"/>
      <c r="P165" s="837"/>
      <c r="Q165" s="850"/>
    </row>
    <row r="166" spans="1:17" ht="14.45" customHeight="1" x14ac:dyDescent="0.2">
      <c r="A166" s="831" t="s">
        <v>577</v>
      </c>
      <c r="B166" s="832" t="s">
        <v>3306</v>
      </c>
      <c r="C166" s="832" t="s">
        <v>3364</v>
      </c>
      <c r="D166" s="832" t="s">
        <v>3507</v>
      </c>
      <c r="E166" s="832" t="s">
        <v>3502</v>
      </c>
      <c r="F166" s="849">
        <v>2</v>
      </c>
      <c r="G166" s="849">
        <v>18966</v>
      </c>
      <c r="H166" s="849">
        <v>7.6923076923076927E-2</v>
      </c>
      <c r="I166" s="849">
        <v>9483</v>
      </c>
      <c r="J166" s="849">
        <v>26</v>
      </c>
      <c r="K166" s="849">
        <v>246558</v>
      </c>
      <c r="L166" s="849">
        <v>1</v>
      </c>
      <c r="M166" s="849">
        <v>9483</v>
      </c>
      <c r="N166" s="849"/>
      <c r="O166" s="849"/>
      <c r="P166" s="837"/>
      <c r="Q166" s="850"/>
    </row>
    <row r="167" spans="1:17" ht="14.45" customHeight="1" x14ac:dyDescent="0.2">
      <c r="A167" s="831" t="s">
        <v>577</v>
      </c>
      <c r="B167" s="832" t="s">
        <v>3306</v>
      </c>
      <c r="C167" s="832" t="s">
        <v>3364</v>
      </c>
      <c r="D167" s="832" t="s">
        <v>3508</v>
      </c>
      <c r="E167" s="832" t="s">
        <v>3481</v>
      </c>
      <c r="F167" s="849">
        <v>1</v>
      </c>
      <c r="G167" s="849">
        <v>11255</v>
      </c>
      <c r="H167" s="849"/>
      <c r="I167" s="849">
        <v>11255</v>
      </c>
      <c r="J167" s="849"/>
      <c r="K167" s="849"/>
      <c r="L167" s="849"/>
      <c r="M167" s="849"/>
      <c r="N167" s="849"/>
      <c r="O167" s="849"/>
      <c r="P167" s="837"/>
      <c r="Q167" s="850"/>
    </row>
    <row r="168" spans="1:17" ht="14.45" customHeight="1" x14ac:dyDescent="0.2">
      <c r="A168" s="831" t="s">
        <v>577</v>
      </c>
      <c r="B168" s="832" t="s">
        <v>3306</v>
      </c>
      <c r="C168" s="832" t="s">
        <v>3364</v>
      </c>
      <c r="D168" s="832" t="s">
        <v>3509</v>
      </c>
      <c r="E168" s="832" t="s">
        <v>3510</v>
      </c>
      <c r="F168" s="849">
        <v>8</v>
      </c>
      <c r="G168" s="849">
        <v>96320</v>
      </c>
      <c r="H168" s="849"/>
      <c r="I168" s="849">
        <v>12040</v>
      </c>
      <c r="J168" s="849"/>
      <c r="K168" s="849"/>
      <c r="L168" s="849"/>
      <c r="M168" s="849"/>
      <c r="N168" s="849"/>
      <c r="O168" s="849"/>
      <c r="P168" s="837"/>
      <c r="Q168" s="850"/>
    </row>
    <row r="169" spans="1:17" ht="14.45" customHeight="1" x14ac:dyDescent="0.2">
      <c r="A169" s="831" t="s">
        <v>577</v>
      </c>
      <c r="B169" s="832" t="s">
        <v>3306</v>
      </c>
      <c r="C169" s="832" t="s">
        <v>3364</v>
      </c>
      <c r="D169" s="832" t="s">
        <v>3511</v>
      </c>
      <c r="E169" s="832" t="s">
        <v>3512</v>
      </c>
      <c r="F169" s="849">
        <v>50</v>
      </c>
      <c r="G169" s="849">
        <v>604082</v>
      </c>
      <c r="H169" s="849">
        <v>2.5</v>
      </c>
      <c r="I169" s="849">
        <v>12081.64</v>
      </c>
      <c r="J169" s="849">
        <v>20</v>
      </c>
      <c r="K169" s="849">
        <v>241632.8</v>
      </c>
      <c r="L169" s="849">
        <v>1</v>
      </c>
      <c r="M169" s="849">
        <v>12081.64</v>
      </c>
      <c r="N169" s="849">
        <v>4</v>
      </c>
      <c r="O169" s="849">
        <v>33073.519999999997</v>
      </c>
      <c r="P169" s="837">
        <v>0.13687512622458539</v>
      </c>
      <c r="Q169" s="850">
        <v>8268.3799999999992</v>
      </c>
    </row>
    <row r="170" spans="1:17" ht="14.45" customHeight="1" x14ac:dyDescent="0.2">
      <c r="A170" s="831" t="s">
        <v>577</v>
      </c>
      <c r="B170" s="832" t="s">
        <v>3306</v>
      </c>
      <c r="C170" s="832" t="s">
        <v>3364</v>
      </c>
      <c r="D170" s="832" t="s">
        <v>3513</v>
      </c>
      <c r="E170" s="832" t="s">
        <v>3510</v>
      </c>
      <c r="F170" s="849">
        <v>2</v>
      </c>
      <c r="G170" s="849">
        <v>17294</v>
      </c>
      <c r="H170" s="849"/>
      <c r="I170" s="849">
        <v>8647</v>
      </c>
      <c r="J170" s="849"/>
      <c r="K170" s="849"/>
      <c r="L170" s="849"/>
      <c r="M170" s="849"/>
      <c r="N170" s="849"/>
      <c r="O170" s="849"/>
      <c r="P170" s="837"/>
      <c r="Q170" s="850"/>
    </row>
    <row r="171" spans="1:17" ht="14.45" customHeight="1" x14ac:dyDescent="0.2">
      <c r="A171" s="831" t="s">
        <v>577</v>
      </c>
      <c r="B171" s="832" t="s">
        <v>3306</v>
      </c>
      <c r="C171" s="832" t="s">
        <v>3364</v>
      </c>
      <c r="D171" s="832" t="s">
        <v>3514</v>
      </c>
      <c r="E171" s="832" t="s">
        <v>3515</v>
      </c>
      <c r="F171" s="849">
        <v>1</v>
      </c>
      <c r="G171" s="849">
        <v>7199.62</v>
      </c>
      <c r="H171" s="849"/>
      <c r="I171" s="849">
        <v>7199.62</v>
      </c>
      <c r="J171" s="849"/>
      <c r="K171" s="849"/>
      <c r="L171" s="849"/>
      <c r="M171" s="849"/>
      <c r="N171" s="849"/>
      <c r="O171" s="849"/>
      <c r="P171" s="837"/>
      <c r="Q171" s="850"/>
    </row>
    <row r="172" spans="1:17" ht="14.45" customHeight="1" x14ac:dyDescent="0.2">
      <c r="A172" s="831" t="s">
        <v>577</v>
      </c>
      <c r="B172" s="832" t="s">
        <v>3306</v>
      </c>
      <c r="C172" s="832" t="s">
        <v>3364</v>
      </c>
      <c r="D172" s="832" t="s">
        <v>3516</v>
      </c>
      <c r="E172" s="832" t="s">
        <v>3510</v>
      </c>
      <c r="F172" s="849">
        <v>8</v>
      </c>
      <c r="G172" s="849">
        <v>16288</v>
      </c>
      <c r="H172" s="849"/>
      <c r="I172" s="849">
        <v>2036</v>
      </c>
      <c r="J172" s="849"/>
      <c r="K172" s="849"/>
      <c r="L172" s="849"/>
      <c r="M172" s="849"/>
      <c r="N172" s="849"/>
      <c r="O172" s="849"/>
      <c r="P172" s="837"/>
      <c r="Q172" s="850"/>
    </row>
    <row r="173" spans="1:17" ht="14.45" customHeight="1" x14ac:dyDescent="0.2">
      <c r="A173" s="831" t="s">
        <v>577</v>
      </c>
      <c r="B173" s="832" t="s">
        <v>3306</v>
      </c>
      <c r="C173" s="832" t="s">
        <v>3364</v>
      </c>
      <c r="D173" s="832" t="s">
        <v>3517</v>
      </c>
      <c r="E173" s="832" t="s">
        <v>3518</v>
      </c>
      <c r="F173" s="849">
        <v>4</v>
      </c>
      <c r="G173" s="849">
        <v>30980.48</v>
      </c>
      <c r="H173" s="849"/>
      <c r="I173" s="849">
        <v>7745.12</v>
      </c>
      <c r="J173" s="849"/>
      <c r="K173" s="849"/>
      <c r="L173" s="849"/>
      <c r="M173" s="849"/>
      <c r="N173" s="849"/>
      <c r="O173" s="849"/>
      <c r="P173" s="837"/>
      <c r="Q173" s="850"/>
    </row>
    <row r="174" spans="1:17" ht="14.45" customHeight="1" x14ac:dyDescent="0.2">
      <c r="A174" s="831" t="s">
        <v>577</v>
      </c>
      <c r="B174" s="832" t="s">
        <v>3306</v>
      </c>
      <c r="C174" s="832" t="s">
        <v>3364</v>
      </c>
      <c r="D174" s="832" t="s">
        <v>3519</v>
      </c>
      <c r="E174" s="832" t="s">
        <v>3502</v>
      </c>
      <c r="F174" s="849">
        <v>2</v>
      </c>
      <c r="G174" s="849">
        <v>11040</v>
      </c>
      <c r="H174" s="849">
        <v>0.4</v>
      </c>
      <c r="I174" s="849">
        <v>5520</v>
      </c>
      <c r="J174" s="849">
        <v>5</v>
      </c>
      <c r="K174" s="849">
        <v>27600</v>
      </c>
      <c r="L174" s="849">
        <v>1</v>
      </c>
      <c r="M174" s="849">
        <v>5520</v>
      </c>
      <c r="N174" s="849">
        <v>14</v>
      </c>
      <c r="O174" s="849">
        <v>77280</v>
      </c>
      <c r="P174" s="837">
        <v>2.8</v>
      </c>
      <c r="Q174" s="850">
        <v>5520</v>
      </c>
    </row>
    <row r="175" spans="1:17" ht="14.45" customHeight="1" x14ac:dyDescent="0.2">
      <c r="A175" s="831" t="s">
        <v>577</v>
      </c>
      <c r="B175" s="832" t="s">
        <v>3306</v>
      </c>
      <c r="C175" s="832" t="s">
        <v>3364</v>
      </c>
      <c r="D175" s="832" t="s">
        <v>3520</v>
      </c>
      <c r="E175" s="832" t="s">
        <v>3502</v>
      </c>
      <c r="F175" s="849">
        <v>1</v>
      </c>
      <c r="G175" s="849">
        <v>1920.5</v>
      </c>
      <c r="H175" s="849">
        <v>0.33333333333333331</v>
      </c>
      <c r="I175" s="849">
        <v>1920.5</v>
      </c>
      <c r="J175" s="849">
        <v>3</v>
      </c>
      <c r="K175" s="849">
        <v>5761.5</v>
      </c>
      <c r="L175" s="849">
        <v>1</v>
      </c>
      <c r="M175" s="849">
        <v>1920.5</v>
      </c>
      <c r="N175" s="849">
        <v>7</v>
      </c>
      <c r="O175" s="849">
        <v>13443.5</v>
      </c>
      <c r="P175" s="837">
        <v>2.3333333333333335</v>
      </c>
      <c r="Q175" s="850">
        <v>1920.5</v>
      </c>
    </row>
    <row r="176" spans="1:17" ht="14.45" customHeight="1" x14ac:dyDescent="0.2">
      <c r="A176" s="831" t="s">
        <v>577</v>
      </c>
      <c r="B176" s="832" t="s">
        <v>3306</v>
      </c>
      <c r="C176" s="832" t="s">
        <v>3364</v>
      </c>
      <c r="D176" s="832" t="s">
        <v>3521</v>
      </c>
      <c r="E176" s="832" t="s">
        <v>3512</v>
      </c>
      <c r="F176" s="849">
        <v>12</v>
      </c>
      <c r="G176" s="849">
        <v>10275</v>
      </c>
      <c r="H176" s="849">
        <v>3</v>
      </c>
      <c r="I176" s="849">
        <v>856.25</v>
      </c>
      <c r="J176" s="849">
        <v>4</v>
      </c>
      <c r="K176" s="849">
        <v>3425</v>
      </c>
      <c r="L176" s="849">
        <v>1</v>
      </c>
      <c r="M176" s="849">
        <v>856.25</v>
      </c>
      <c r="N176" s="849"/>
      <c r="O176" s="849"/>
      <c r="P176" s="837"/>
      <c r="Q176" s="850"/>
    </row>
    <row r="177" spans="1:17" ht="14.45" customHeight="1" x14ac:dyDescent="0.2">
      <c r="A177" s="831" t="s">
        <v>577</v>
      </c>
      <c r="B177" s="832" t="s">
        <v>3306</v>
      </c>
      <c r="C177" s="832" t="s">
        <v>3364</v>
      </c>
      <c r="D177" s="832" t="s">
        <v>3522</v>
      </c>
      <c r="E177" s="832" t="s">
        <v>3408</v>
      </c>
      <c r="F177" s="849"/>
      <c r="G177" s="849"/>
      <c r="H177" s="849"/>
      <c r="I177" s="849"/>
      <c r="J177" s="849">
        <v>1</v>
      </c>
      <c r="K177" s="849">
        <v>6960</v>
      </c>
      <c r="L177" s="849">
        <v>1</v>
      </c>
      <c r="M177" s="849">
        <v>6960</v>
      </c>
      <c r="N177" s="849"/>
      <c r="O177" s="849"/>
      <c r="P177" s="837"/>
      <c r="Q177" s="850"/>
    </row>
    <row r="178" spans="1:17" ht="14.45" customHeight="1" x14ac:dyDescent="0.2">
      <c r="A178" s="831" t="s">
        <v>577</v>
      </c>
      <c r="B178" s="832" t="s">
        <v>3306</v>
      </c>
      <c r="C178" s="832" t="s">
        <v>3364</v>
      </c>
      <c r="D178" s="832" t="s">
        <v>3523</v>
      </c>
      <c r="E178" s="832" t="s">
        <v>3512</v>
      </c>
      <c r="F178" s="849">
        <v>16</v>
      </c>
      <c r="G178" s="849">
        <v>23289.919999999998</v>
      </c>
      <c r="H178" s="849">
        <v>1</v>
      </c>
      <c r="I178" s="849">
        <v>1455.62</v>
      </c>
      <c r="J178" s="849">
        <v>16</v>
      </c>
      <c r="K178" s="849">
        <v>23289.919999999998</v>
      </c>
      <c r="L178" s="849">
        <v>1</v>
      </c>
      <c r="M178" s="849">
        <v>1455.62</v>
      </c>
      <c r="N178" s="849">
        <v>4</v>
      </c>
      <c r="O178" s="849">
        <v>5822.48</v>
      </c>
      <c r="P178" s="837">
        <v>0.25</v>
      </c>
      <c r="Q178" s="850">
        <v>1455.62</v>
      </c>
    </row>
    <row r="179" spans="1:17" ht="14.45" customHeight="1" x14ac:dyDescent="0.2">
      <c r="A179" s="831" t="s">
        <v>577</v>
      </c>
      <c r="B179" s="832" t="s">
        <v>3306</v>
      </c>
      <c r="C179" s="832" t="s">
        <v>3364</v>
      </c>
      <c r="D179" s="832" t="s">
        <v>3524</v>
      </c>
      <c r="E179" s="832" t="s">
        <v>3481</v>
      </c>
      <c r="F179" s="849"/>
      <c r="G179" s="849"/>
      <c r="H179" s="849"/>
      <c r="I179" s="849"/>
      <c r="J179" s="849"/>
      <c r="K179" s="849"/>
      <c r="L179" s="849"/>
      <c r="M179" s="849"/>
      <c r="N179" s="849">
        <v>2</v>
      </c>
      <c r="O179" s="849">
        <v>3676</v>
      </c>
      <c r="P179" s="837"/>
      <c r="Q179" s="850">
        <v>1838</v>
      </c>
    </row>
    <row r="180" spans="1:17" ht="14.45" customHeight="1" x14ac:dyDescent="0.2">
      <c r="A180" s="831" t="s">
        <v>577</v>
      </c>
      <c r="B180" s="832" t="s">
        <v>3306</v>
      </c>
      <c r="C180" s="832" t="s">
        <v>3364</v>
      </c>
      <c r="D180" s="832" t="s">
        <v>3525</v>
      </c>
      <c r="E180" s="832" t="s">
        <v>3526</v>
      </c>
      <c r="F180" s="849"/>
      <c r="G180" s="849"/>
      <c r="H180" s="849"/>
      <c r="I180" s="849"/>
      <c r="J180" s="849"/>
      <c r="K180" s="849"/>
      <c r="L180" s="849"/>
      <c r="M180" s="849"/>
      <c r="N180" s="849">
        <v>1</v>
      </c>
      <c r="O180" s="849">
        <v>47653</v>
      </c>
      <c r="P180" s="837"/>
      <c r="Q180" s="850">
        <v>47653</v>
      </c>
    </row>
    <row r="181" spans="1:17" ht="14.45" customHeight="1" x14ac:dyDescent="0.2">
      <c r="A181" s="831" t="s">
        <v>577</v>
      </c>
      <c r="B181" s="832" t="s">
        <v>3306</v>
      </c>
      <c r="C181" s="832" t="s">
        <v>3364</v>
      </c>
      <c r="D181" s="832" t="s">
        <v>3527</v>
      </c>
      <c r="E181" s="832" t="s">
        <v>3528</v>
      </c>
      <c r="F181" s="849"/>
      <c r="G181" s="849"/>
      <c r="H181" s="849"/>
      <c r="I181" s="849"/>
      <c r="J181" s="849">
        <v>42</v>
      </c>
      <c r="K181" s="849">
        <v>97323.66</v>
      </c>
      <c r="L181" s="849">
        <v>1</v>
      </c>
      <c r="M181" s="849">
        <v>2317.23</v>
      </c>
      <c r="N181" s="849">
        <v>23</v>
      </c>
      <c r="O181" s="849">
        <v>53296.29</v>
      </c>
      <c r="P181" s="837">
        <v>0.54761904761904756</v>
      </c>
      <c r="Q181" s="850">
        <v>2317.23</v>
      </c>
    </row>
    <row r="182" spans="1:17" ht="14.45" customHeight="1" x14ac:dyDescent="0.2">
      <c r="A182" s="831" t="s">
        <v>577</v>
      </c>
      <c r="B182" s="832" t="s">
        <v>3306</v>
      </c>
      <c r="C182" s="832" t="s">
        <v>3364</v>
      </c>
      <c r="D182" s="832" t="s">
        <v>3529</v>
      </c>
      <c r="E182" s="832" t="s">
        <v>3528</v>
      </c>
      <c r="F182" s="849"/>
      <c r="G182" s="849"/>
      <c r="H182" s="849"/>
      <c r="I182" s="849"/>
      <c r="J182" s="849">
        <v>13</v>
      </c>
      <c r="K182" s="849">
        <v>704900.42999999993</v>
      </c>
      <c r="L182" s="849">
        <v>1</v>
      </c>
      <c r="M182" s="849">
        <v>54223.109999999993</v>
      </c>
      <c r="N182" s="849">
        <v>6</v>
      </c>
      <c r="O182" s="849">
        <v>315814.21999999997</v>
      </c>
      <c r="P182" s="837">
        <v>0.44802670924743232</v>
      </c>
      <c r="Q182" s="850">
        <v>52635.703333333331</v>
      </c>
    </row>
    <row r="183" spans="1:17" ht="14.45" customHeight="1" x14ac:dyDescent="0.2">
      <c r="A183" s="831" t="s">
        <v>577</v>
      </c>
      <c r="B183" s="832" t="s">
        <v>3306</v>
      </c>
      <c r="C183" s="832" t="s">
        <v>3364</v>
      </c>
      <c r="D183" s="832" t="s">
        <v>3530</v>
      </c>
      <c r="E183" s="832" t="s">
        <v>3531</v>
      </c>
      <c r="F183" s="849"/>
      <c r="G183" s="849"/>
      <c r="H183" s="849"/>
      <c r="I183" s="849"/>
      <c r="J183" s="849">
        <v>1</v>
      </c>
      <c r="K183" s="849">
        <v>290170.88</v>
      </c>
      <c r="L183" s="849">
        <v>1</v>
      </c>
      <c r="M183" s="849">
        <v>290170.88</v>
      </c>
      <c r="N183" s="849">
        <v>1</v>
      </c>
      <c r="O183" s="849">
        <v>290170.88</v>
      </c>
      <c r="P183" s="837">
        <v>1</v>
      </c>
      <c r="Q183" s="850">
        <v>290170.88</v>
      </c>
    </row>
    <row r="184" spans="1:17" ht="14.45" customHeight="1" x14ac:dyDescent="0.2">
      <c r="A184" s="831" t="s">
        <v>577</v>
      </c>
      <c r="B184" s="832" t="s">
        <v>3306</v>
      </c>
      <c r="C184" s="832" t="s">
        <v>3364</v>
      </c>
      <c r="D184" s="832" t="s">
        <v>3532</v>
      </c>
      <c r="E184" s="832" t="s">
        <v>3533</v>
      </c>
      <c r="F184" s="849"/>
      <c r="G184" s="849"/>
      <c r="H184" s="849"/>
      <c r="I184" s="849"/>
      <c r="J184" s="849">
        <v>1</v>
      </c>
      <c r="K184" s="849">
        <v>35562.61</v>
      </c>
      <c r="L184" s="849">
        <v>1</v>
      </c>
      <c r="M184" s="849">
        <v>35562.61</v>
      </c>
      <c r="N184" s="849"/>
      <c r="O184" s="849"/>
      <c r="P184" s="837"/>
      <c r="Q184" s="850"/>
    </row>
    <row r="185" spans="1:17" ht="14.45" customHeight="1" x14ac:dyDescent="0.2">
      <c r="A185" s="831" t="s">
        <v>577</v>
      </c>
      <c r="B185" s="832" t="s">
        <v>3306</v>
      </c>
      <c r="C185" s="832" t="s">
        <v>3364</v>
      </c>
      <c r="D185" s="832" t="s">
        <v>3534</v>
      </c>
      <c r="E185" s="832" t="s">
        <v>3535</v>
      </c>
      <c r="F185" s="849"/>
      <c r="G185" s="849"/>
      <c r="H185" s="849"/>
      <c r="I185" s="849"/>
      <c r="J185" s="849">
        <v>7</v>
      </c>
      <c r="K185" s="849">
        <v>45246.6</v>
      </c>
      <c r="L185" s="849">
        <v>1</v>
      </c>
      <c r="M185" s="849">
        <v>6463.8</v>
      </c>
      <c r="N185" s="849"/>
      <c r="O185" s="849"/>
      <c r="P185" s="837"/>
      <c r="Q185" s="850"/>
    </row>
    <row r="186" spans="1:17" ht="14.45" customHeight="1" x14ac:dyDescent="0.2">
      <c r="A186" s="831" t="s">
        <v>577</v>
      </c>
      <c r="B186" s="832" t="s">
        <v>3306</v>
      </c>
      <c r="C186" s="832" t="s">
        <v>3364</v>
      </c>
      <c r="D186" s="832" t="s">
        <v>3536</v>
      </c>
      <c r="E186" s="832" t="s">
        <v>3535</v>
      </c>
      <c r="F186" s="849"/>
      <c r="G186" s="849"/>
      <c r="H186" s="849"/>
      <c r="I186" s="849"/>
      <c r="J186" s="849">
        <v>7</v>
      </c>
      <c r="K186" s="849">
        <v>7457.66</v>
      </c>
      <c r="L186" s="849">
        <v>1</v>
      </c>
      <c r="M186" s="849">
        <v>1065.3799999999999</v>
      </c>
      <c r="N186" s="849"/>
      <c r="O186" s="849"/>
      <c r="P186" s="837"/>
      <c r="Q186" s="850"/>
    </row>
    <row r="187" spans="1:17" ht="14.45" customHeight="1" x14ac:dyDescent="0.2">
      <c r="A187" s="831" t="s">
        <v>577</v>
      </c>
      <c r="B187" s="832" t="s">
        <v>3306</v>
      </c>
      <c r="C187" s="832" t="s">
        <v>3364</v>
      </c>
      <c r="D187" s="832" t="s">
        <v>3537</v>
      </c>
      <c r="E187" s="832" t="s">
        <v>3535</v>
      </c>
      <c r="F187" s="849"/>
      <c r="G187" s="849"/>
      <c r="H187" s="849"/>
      <c r="I187" s="849"/>
      <c r="J187" s="849">
        <v>1</v>
      </c>
      <c r="K187" s="849">
        <v>1250.8900000000001</v>
      </c>
      <c r="L187" s="849">
        <v>1</v>
      </c>
      <c r="M187" s="849">
        <v>1250.8900000000001</v>
      </c>
      <c r="N187" s="849"/>
      <c r="O187" s="849"/>
      <c r="P187" s="837"/>
      <c r="Q187" s="850"/>
    </row>
    <row r="188" spans="1:17" ht="14.45" customHeight="1" x14ac:dyDescent="0.2">
      <c r="A188" s="831" t="s">
        <v>577</v>
      </c>
      <c r="B188" s="832" t="s">
        <v>3306</v>
      </c>
      <c r="C188" s="832" t="s">
        <v>3364</v>
      </c>
      <c r="D188" s="832" t="s">
        <v>3538</v>
      </c>
      <c r="E188" s="832" t="s">
        <v>3539</v>
      </c>
      <c r="F188" s="849"/>
      <c r="G188" s="849"/>
      <c r="H188" s="849"/>
      <c r="I188" s="849"/>
      <c r="J188" s="849"/>
      <c r="K188" s="849"/>
      <c r="L188" s="849"/>
      <c r="M188" s="849"/>
      <c r="N188" s="849">
        <v>8</v>
      </c>
      <c r="O188" s="849">
        <v>19714.48</v>
      </c>
      <c r="P188" s="837"/>
      <c r="Q188" s="850">
        <v>2464.31</v>
      </c>
    </row>
    <row r="189" spans="1:17" ht="14.45" customHeight="1" x14ac:dyDescent="0.2">
      <c r="A189" s="831" t="s">
        <v>577</v>
      </c>
      <c r="B189" s="832" t="s">
        <v>3306</v>
      </c>
      <c r="C189" s="832" t="s">
        <v>3364</v>
      </c>
      <c r="D189" s="832" t="s">
        <v>3540</v>
      </c>
      <c r="E189" s="832" t="s">
        <v>3539</v>
      </c>
      <c r="F189" s="849"/>
      <c r="G189" s="849"/>
      <c r="H189" s="849"/>
      <c r="I189" s="849"/>
      <c r="J189" s="849"/>
      <c r="K189" s="849"/>
      <c r="L189" s="849"/>
      <c r="M189" s="849"/>
      <c r="N189" s="849">
        <v>1</v>
      </c>
      <c r="O189" s="849">
        <v>16000</v>
      </c>
      <c r="P189" s="837"/>
      <c r="Q189" s="850">
        <v>16000</v>
      </c>
    </row>
    <row r="190" spans="1:17" ht="14.45" customHeight="1" x14ac:dyDescent="0.2">
      <c r="A190" s="831" t="s">
        <v>577</v>
      </c>
      <c r="B190" s="832" t="s">
        <v>3306</v>
      </c>
      <c r="C190" s="832" t="s">
        <v>3364</v>
      </c>
      <c r="D190" s="832" t="s">
        <v>3541</v>
      </c>
      <c r="E190" s="832" t="s">
        <v>3467</v>
      </c>
      <c r="F190" s="849"/>
      <c r="G190" s="849"/>
      <c r="H190" s="849"/>
      <c r="I190" s="849"/>
      <c r="J190" s="849"/>
      <c r="K190" s="849"/>
      <c r="L190" s="849"/>
      <c r="M190" s="849"/>
      <c r="N190" s="849">
        <v>1</v>
      </c>
      <c r="O190" s="849">
        <v>13317.17</v>
      </c>
      <c r="P190" s="837"/>
      <c r="Q190" s="850">
        <v>13317.17</v>
      </c>
    </row>
    <row r="191" spans="1:17" ht="14.45" customHeight="1" x14ac:dyDescent="0.2">
      <c r="A191" s="831" t="s">
        <v>577</v>
      </c>
      <c r="B191" s="832" t="s">
        <v>3306</v>
      </c>
      <c r="C191" s="832" t="s">
        <v>3364</v>
      </c>
      <c r="D191" s="832" t="s">
        <v>3542</v>
      </c>
      <c r="E191" s="832" t="s">
        <v>3543</v>
      </c>
      <c r="F191" s="849"/>
      <c r="G191" s="849"/>
      <c r="H191" s="849"/>
      <c r="I191" s="849"/>
      <c r="J191" s="849"/>
      <c r="K191" s="849"/>
      <c r="L191" s="849"/>
      <c r="M191" s="849"/>
      <c r="N191" s="849">
        <v>2</v>
      </c>
      <c r="O191" s="849">
        <v>120481.42</v>
      </c>
      <c r="P191" s="837"/>
      <c r="Q191" s="850">
        <v>60240.71</v>
      </c>
    </row>
    <row r="192" spans="1:17" ht="14.45" customHeight="1" x14ac:dyDescent="0.2">
      <c r="A192" s="831" t="s">
        <v>577</v>
      </c>
      <c r="B192" s="832" t="s">
        <v>3306</v>
      </c>
      <c r="C192" s="832" t="s">
        <v>3364</v>
      </c>
      <c r="D192" s="832" t="s">
        <v>3544</v>
      </c>
      <c r="E192" s="832" t="s">
        <v>3545</v>
      </c>
      <c r="F192" s="849"/>
      <c r="G192" s="849"/>
      <c r="H192" s="849"/>
      <c r="I192" s="849"/>
      <c r="J192" s="849"/>
      <c r="K192" s="849"/>
      <c r="L192" s="849"/>
      <c r="M192" s="849"/>
      <c r="N192" s="849">
        <v>7</v>
      </c>
      <c r="O192" s="849">
        <v>9670.2899999999991</v>
      </c>
      <c r="P192" s="837"/>
      <c r="Q192" s="850">
        <v>1381.4699999999998</v>
      </c>
    </row>
    <row r="193" spans="1:17" ht="14.45" customHeight="1" x14ac:dyDescent="0.2">
      <c r="A193" s="831" t="s">
        <v>577</v>
      </c>
      <c r="B193" s="832" t="s">
        <v>3306</v>
      </c>
      <c r="C193" s="832" t="s">
        <v>3364</v>
      </c>
      <c r="D193" s="832" t="s">
        <v>3546</v>
      </c>
      <c r="E193" s="832" t="s">
        <v>3547</v>
      </c>
      <c r="F193" s="849"/>
      <c r="G193" s="849"/>
      <c r="H193" s="849"/>
      <c r="I193" s="849"/>
      <c r="J193" s="849"/>
      <c r="K193" s="849"/>
      <c r="L193" s="849"/>
      <c r="M193" s="849"/>
      <c r="N193" s="849">
        <v>7</v>
      </c>
      <c r="O193" s="849">
        <v>1533</v>
      </c>
      <c r="P193" s="837"/>
      <c r="Q193" s="850">
        <v>219</v>
      </c>
    </row>
    <row r="194" spans="1:17" ht="14.45" customHeight="1" x14ac:dyDescent="0.2">
      <c r="A194" s="831" t="s">
        <v>577</v>
      </c>
      <c r="B194" s="832" t="s">
        <v>3306</v>
      </c>
      <c r="C194" s="832" t="s">
        <v>3364</v>
      </c>
      <c r="D194" s="832" t="s">
        <v>3548</v>
      </c>
      <c r="E194" s="832" t="s">
        <v>3549</v>
      </c>
      <c r="F194" s="849"/>
      <c r="G194" s="849"/>
      <c r="H194" s="849"/>
      <c r="I194" s="849"/>
      <c r="J194" s="849"/>
      <c r="K194" s="849"/>
      <c r="L194" s="849"/>
      <c r="M194" s="849"/>
      <c r="N194" s="849">
        <v>16</v>
      </c>
      <c r="O194" s="849">
        <v>6713.9199999999992</v>
      </c>
      <c r="P194" s="837"/>
      <c r="Q194" s="850">
        <v>419.61999999999995</v>
      </c>
    </row>
    <row r="195" spans="1:17" ht="14.45" customHeight="1" x14ac:dyDescent="0.2">
      <c r="A195" s="831" t="s">
        <v>577</v>
      </c>
      <c r="B195" s="832" t="s">
        <v>3306</v>
      </c>
      <c r="C195" s="832" t="s">
        <v>3364</v>
      </c>
      <c r="D195" s="832" t="s">
        <v>3550</v>
      </c>
      <c r="E195" s="832" t="s">
        <v>3551</v>
      </c>
      <c r="F195" s="849"/>
      <c r="G195" s="849"/>
      <c r="H195" s="849"/>
      <c r="I195" s="849"/>
      <c r="J195" s="849"/>
      <c r="K195" s="849"/>
      <c r="L195" s="849"/>
      <c r="M195" s="849"/>
      <c r="N195" s="849">
        <v>1</v>
      </c>
      <c r="O195" s="849">
        <v>1428</v>
      </c>
      <c r="P195" s="837"/>
      <c r="Q195" s="850">
        <v>1428</v>
      </c>
    </row>
    <row r="196" spans="1:17" ht="14.45" customHeight="1" x14ac:dyDescent="0.2">
      <c r="A196" s="831" t="s">
        <v>577</v>
      </c>
      <c r="B196" s="832" t="s">
        <v>3306</v>
      </c>
      <c r="C196" s="832" t="s">
        <v>3364</v>
      </c>
      <c r="D196" s="832" t="s">
        <v>3552</v>
      </c>
      <c r="E196" s="832" t="s">
        <v>3512</v>
      </c>
      <c r="F196" s="849"/>
      <c r="G196" s="849"/>
      <c r="H196" s="849"/>
      <c r="I196" s="849"/>
      <c r="J196" s="849"/>
      <c r="K196" s="849"/>
      <c r="L196" s="849"/>
      <c r="M196" s="849"/>
      <c r="N196" s="849">
        <v>6</v>
      </c>
      <c r="O196" s="849">
        <v>27742.38</v>
      </c>
      <c r="P196" s="837"/>
      <c r="Q196" s="850">
        <v>4623.7300000000005</v>
      </c>
    </row>
    <row r="197" spans="1:17" ht="14.45" customHeight="1" x14ac:dyDescent="0.2">
      <c r="A197" s="831" t="s">
        <v>577</v>
      </c>
      <c r="B197" s="832" t="s">
        <v>3306</v>
      </c>
      <c r="C197" s="832" t="s">
        <v>3364</v>
      </c>
      <c r="D197" s="832" t="s">
        <v>3553</v>
      </c>
      <c r="E197" s="832" t="s">
        <v>3554</v>
      </c>
      <c r="F197" s="849">
        <v>6</v>
      </c>
      <c r="G197" s="849">
        <v>113136</v>
      </c>
      <c r="H197" s="849"/>
      <c r="I197" s="849">
        <v>18856</v>
      </c>
      <c r="J197" s="849"/>
      <c r="K197" s="849"/>
      <c r="L197" s="849"/>
      <c r="M197" s="849"/>
      <c r="N197" s="849"/>
      <c r="O197" s="849"/>
      <c r="P197" s="837"/>
      <c r="Q197" s="850"/>
    </row>
    <row r="198" spans="1:17" ht="14.45" customHeight="1" x14ac:dyDescent="0.2">
      <c r="A198" s="831" t="s">
        <v>577</v>
      </c>
      <c r="B198" s="832" t="s">
        <v>3306</v>
      </c>
      <c r="C198" s="832" t="s">
        <v>3364</v>
      </c>
      <c r="D198" s="832" t="s">
        <v>3555</v>
      </c>
      <c r="E198" s="832" t="s">
        <v>3556</v>
      </c>
      <c r="F198" s="849"/>
      <c r="G198" s="849"/>
      <c r="H198" s="849"/>
      <c r="I198" s="849"/>
      <c r="J198" s="849"/>
      <c r="K198" s="849"/>
      <c r="L198" s="849"/>
      <c r="M198" s="849"/>
      <c r="N198" s="849">
        <v>1</v>
      </c>
      <c r="O198" s="849">
        <v>9073.5</v>
      </c>
      <c r="P198" s="837"/>
      <c r="Q198" s="850">
        <v>9073.5</v>
      </c>
    </row>
    <row r="199" spans="1:17" ht="14.45" customHeight="1" x14ac:dyDescent="0.2">
      <c r="A199" s="831" t="s">
        <v>577</v>
      </c>
      <c r="B199" s="832" t="s">
        <v>3306</v>
      </c>
      <c r="C199" s="832" t="s">
        <v>3364</v>
      </c>
      <c r="D199" s="832" t="s">
        <v>3557</v>
      </c>
      <c r="E199" s="832" t="s">
        <v>3558</v>
      </c>
      <c r="F199" s="849"/>
      <c r="G199" s="849"/>
      <c r="H199" s="849"/>
      <c r="I199" s="849"/>
      <c r="J199" s="849"/>
      <c r="K199" s="849"/>
      <c r="L199" s="849"/>
      <c r="M199" s="849"/>
      <c r="N199" s="849">
        <v>10.56</v>
      </c>
      <c r="O199" s="849">
        <v>41867.629999999997</v>
      </c>
      <c r="P199" s="837"/>
      <c r="Q199" s="850">
        <v>3964.737689393939</v>
      </c>
    </row>
    <row r="200" spans="1:17" ht="14.45" customHeight="1" x14ac:dyDescent="0.2">
      <c r="A200" s="831" t="s">
        <v>577</v>
      </c>
      <c r="B200" s="832" t="s">
        <v>3306</v>
      </c>
      <c r="C200" s="832" t="s">
        <v>3364</v>
      </c>
      <c r="D200" s="832" t="s">
        <v>3559</v>
      </c>
      <c r="E200" s="832" t="s">
        <v>3558</v>
      </c>
      <c r="F200" s="849"/>
      <c r="G200" s="849"/>
      <c r="H200" s="849"/>
      <c r="I200" s="849"/>
      <c r="J200" s="849"/>
      <c r="K200" s="849"/>
      <c r="L200" s="849"/>
      <c r="M200" s="849"/>
      <c r="N200" s="849">
        <v>18</v>
      </c>
      <c r="O200" s="849">
        <v>22197.599999999999</v>
      </c>
      <c r="P200" s="837"/>
      <c r="Q200" s="850">
        <v>1233.1999999999998</v>
      </c>
    </row>
    <row r="201" spans="1:17" ht="14.45" customHeight="1" x14ac:dyDescent="0.2">
      <c r="A201" s="831" t="s">
        <v>577</v>
      </c>
      <c r="B201" s="832" t="s">
        <v>3306</v>
      </c>
      <c r="C201" s="832" t="s">
        <v>3364</v>
      </c>
      <c r="D201" s="832" t="s">
        <v>3560</v>
      </c>
      <c r="E201" s="832" t="s">
        <v>3561</v>
      </c>
      <c r="F201" s="849"/>
      <c r="G201" s="849"/>
      <c r="H201" s="849"/>
      <c r="I201" s="849"/>
      <c r="J201" s="849"/>
      <c r="K201" s="849"/>
      <c r="L201" s="849"/>
      <c r="M201" s="849"/>
      <c r="N201" s="849">
        <v>1</v>
      </c>
      <c r="O201" s="849">
        <v>625813</v>
      </c>
      <c r="P201" s="837"/>
      <c r="Q201" s="850">
        <v>625813</v>
      </c>
    </row>
    <row r="202" spans="1:17" ht="14.45" customHeight="1" x14ac:dyDescent="0.2">
      <c r="A202" s="831" t="s">
        <v>577</v>
      </c>
      <c r="B202" s="832" t="s">
        <v>3306</v>
      </c>
      <c r="C202" s="832" t="s">
        <v>3364</v>
      </c>
      <c r="D202" s="832" t="s">
        <v>3562</v>
      </c>
      <c r="E202" s="832" t="s">
        <v>3563</v>
      </c>
      <c r="F202" s="849">
        <v>1</v>
      </c>
      <c r="G202" s="849">
        <v>499134.49</v>
      </c>
      <c r="H202" s="849">
        <v>1.0703718617202562</v>
      </c>
      <c r="I202" s="849">
        <v>499134.49</v>
      </c>
      <c r="J202" s="849">
        <v>1</v>
      </c>
      <c r="K202" s="849">
        <v>466318.77</v>
      </c>
      <c r="L202" s="849">
        <v>1</v>
      </c>
      <c r="M202" s="849">
        <v>466318.77</v>
      </c>
      <c r="N202" s="849"/>
      <c r="O202" s="849"/>
      <c r="P202" s="837"/>
      <c r="Q202" s="850"/>
    </row>
    <row r="203" spans="1:17" ht="14.45" customHeight="1" x14ac:dyDescent="0.2">
      <c r="A203" s="831" t="s">
        <v>577</v>
      </c>
      <c r="B203" s="832" t="s">
        <v>3306</v>
      </c>
      <c r="C203" s="832" t="s">
        <v>3364</v>
      </c>
      <c r="D203" s="832" t="s">
        <v>3564</v>
      </c>
      <c r="E203" s="832" t="s">
        <v>3565</v>
      </c>
      <c r="F203" s="849">
        <v>1</v>
      </c>
      <c r="G203" s="849">
        <v>24640.2</v>
      </c>
      <c r="H203" s="849"/>
      <c r="I203" s="849">
        <v>24640.2</v>
      </c>
      <c r="J203" s="849"/>
      <c r="K203" s="849"/>
      <c r="L203" s="849"/>
      <c r="M203" s="849"/>
      <c r="N203" s="849"/>
      <c r="O203" s="849"/>
      <c r="P203" s="837"/>
      <c r="Q203" s="850"/>
    </row>
    <row r="204" spans="1:17" ht="14.45" customHeight="1" x14ac:dyDescent="0.2">
      <c r="A204" s="831" t="s">
        <v>577</v>
      </c>
      <c r="B204" s="832" t="s">
        <v>3306</v>
      </c>
      <c r="C204" s="832" t="s">
        <v>3178</v>
      </c>
      <c r="D204" s="832" t="s">
        <v>3566</v>
      </c>
      <c r="E204" s="832" t="s">
        <v>3567</v>
      </c>
      <c r="F204" s="849">
        <v>28</v>
      </c>
      <c r="G204" s="849">
        <v>8314</v>
      </c>
      <c r="H204" s="849">
        <v>1.5551814440703329</v>
      </c>
      <c r="I204" s="849">
        <v>296.92857142857144</v>
      </c>
      <c r="J204" s="849">
        <v>18</v>
      </c>
      <c r="K204" s="849">
        <v>5346</v>
      </c>
      <c r="L204" s="849">
        <v>1</v>
      </c>
      <c r="M204" s="849">
        <v>297</v>
      </c>
      <c r="N204" s="849">
        <v>8</v>
      </c>
      <c r="O204" s="849">
        <v>2400</v>
      </c>
      <c r="P204" s="837">
        <v>0.44893378226711561</v>
      </c>
      <c r="Q204" s="850">
        <v>300</v>
      </c>
    </row>
    <row r="205" spans="1:17" ht="14.45" customHeight="1" x14ac:dyDescent="0.2">
      <c r="A205" s="831" t="s">
        <v>577</v>
      </c>
      <c r="B205" s="832" t="s">
        <v>3306</v>
      </c>
      <c r="C205" s="832" t="s">
        <v>3178</v>
      </c>
      <c r="D205" s="832" t="s">
        <v>3568</v>
      </c>
      <c r="E205" s="832" t="s">
        <v>3569</v>
      </c>
      <c r="F205" s="849">
        <v>1</v>
      </c>
      <c r="G205" s="849">
        <v>8689</v>
      </c>
      <c r="H205" s="849">
        <v>0.99827665441176472</v>
      </c>
      <c r="I205" s="849">
        <v>8689</v>
      </c>
      <c r="J205" s="849">
        <v>1</v>
      </c>
      <c r="K205" s="849">
        <v>8704</v>
      </c>
      <c r="L205" s="849">
        <v>1</v>
      </c>
      <c r="M205" s="849">
        <v>8704</v>
      </c>
      <c r="N205" s="849"/>
      <c r="O205" s="849"/>
      <c r="P205" s="837"/>
      <c r="Q205" s="850"/>
    </row>
    <row r="206" spans="1:17" ht="14.45" customHeight="1" x14ac:dyDescent="0.2">
      <c r="A206" s="831" t="s">
        <v>577</v>
      </c>
      <c r="B206" s="832" t="s">
        <v>3306</v>
      </c>
      <c r="C206" s="832" t="s">
        <v>3178</v>
      </c>
      <c r="D206" s="832" t="s">
        <v>3570</v>
      </c>
      <c r="E206" s="832" t="s">
        <v>3571</v>
      </c>
      <c r="F206" s="849">
        <v>20</v>
      </c>
      <c r="G206" s="849">
        <v>114095</v>
      </c>
      <c r="H206" s="849">
        <v>0.76717993544916618</v>
      </c>
      <c r="I206" s="849">
        <v>5704.75</v>
      </c>
      <c r="J206" s="849">
        <v>26</v>
      </c>
      <c r="K206" s="849">
        <v>148720</v>
      </c>
      <c r="L206" s="849">
        <v>1</v>
      </c>
      <c r="M206" s="849">
        <v>5720</v>
      </c>
      <c r="N206" s="849">
        <v>24</v>
      </c>
      <c r="O206" s="849">
        <v>138432</v>
      </c>
      <c r="P206" s="837">
        <v>0.93082302313071541</v>
      </c>
      <c r="Q206" s="850">
        <v>5768</v>
      </c>
    </row>
    <row r="207" spans="1:17" ht="14.45" customHeight="1" x14ac:dyDescent="0.2">
      <c r="A207" s="831" t="s">
        <v>577</v>
      </c>
      <c r="B207" s="832" t="s">
        <v>3306</v>
      </c>
      <c r="C207" s="832" t="s">
        <v>3178</v>
      </c>
      <c r="D207" s="832" t="s">
        <v>3572</v>
      </c>
      <c r="E207" s="832" t="s">
        <v>3573</v>
      </c>
      <c r="F207" s="849">
        <v>1</v>
      </c>
      <c r="G207" s="849">
        <v>11815</v>
      </c>
      <c r="H207" s="849">
        <v>0.16640845070422536</v>
      </c>
      <c r="I207" s="849">
        <v>11815</v>
      </c>
      <c r="J207" s="849">
        <v>6</v>
      </c>
      <c r="K207" s="849">
        <v>71000</v>
      </c>
      <c r="L207" s="849">
        <v>1</v>
      </c>
      <c r="M207" s="849">
        <v>11833.333333333334</v>
      </c>
      <c r="N207" s="849">
        <v>6</v>
      </c>
      <c r="O207" s="849">
        <v>71460</v>
      </c>
      <c r="P207" s="837">
        <v>1.0064788732394365</v>
      </c>
      <c r="Q207" s="850">
        <v>11910</v>
      </c>
    </row>
    <row r="208" spans="1:17" ht="14.45" customHeight="1" x14ac:dyDescent="0.2">
      <c r="A208" s="831" t="s">
        <v>577</v>
      </c>
      <c r="B208" s="832" t="s">
        <v>3306</v>
      </c>
      <c r="C208" s="832" t="s">
        <v>3178</v>
      </c>
      <c r="D208" s="832" t="s">
        <v>3574</v>
      </c>
      <c r="E208" s="832" t="s">
        <v>3575</v>
      </c>
      <c r="F208" s="849"/>
      <c r="G208" s="849"/>
      <c r="H208" s="849"/>
      <c r="I208" s="849"/>
      <c r="J208" s="849">
        <v>2</v>
      </c>
      <c r="K208" s="849">
        <v>22370</v>
      </c>
      <c r="L208" s="849">
        <v>1</v>
      </c>
      <c r="M208" s="849">
        <v>11185</v>
      </c>
      <c r="N208" s="849"/>
      <c r="O208" s="849"/>
      <c r="P208" s="837"/>
      <c r="Q208" s="850"/>
    </row>
    <row r="209" spans="1:17" ht="14.45" customHeight="1" x14ac:dyDescent="0.2">
      <c r="A209" s="831" t="s">
        <v>577</v>
      </c>
      <c r="B209" s="832" t="s">
        <v>3306</v>
      </c>
      <c r="C209" s="832" t="s">
        <v>3178</v>
      </c>
      <c r="D209" s="832" t="s">
        <v>3576</v>
      </c>
      <c r="E209" s="832" t="s">
        <v>3577</v>
      </c>
      <c r="F209" s="849">
        <v>36</v>
      </c>
      <c r="G209" s="849">
        <v>84527</v>
      </c>
      <c r="H209" s="849">
        <v>0.97089397089397089</v>
      </c>
      <c r="I209" s="849">
        <v>2347.9722222222222</v>
      </c>
      <c r="J209" s="849">
        <v>37</v>
      </c>
      <c r="K209" s="849">
        <v>87061</v>
      </c>
      <c r="L209" s="849">
        <v>1</v>
      </c>
      <c r="M209" s="849">
        <v>2353</v>
      </c>
      <c r="N209" s="849">
        <v>44</v>
      </c>
      <c r="O209" s="849">
        <v>104236</v>
      </c>
      <c r="P209" s="837">
        <v>1.1972754735185673</v>
      </c>
      <c r="Q209" s="850">
        <v>2369</v>
      </c>
    </row>
    <row r="210" spans="1:17" ht="14.45" customHeight="1" x14ac:dyDescent="0.2">
      <c r="A210" s="831" t="s">
        <v>577</v>
      </c>
      <c r="B210" s="832" t="s">
        <v>3306</v>
      </c>
      <c r="C210" s="832" t="s">
        <v>3178</v>
      </c>
      <c r="D210" s="832" t="s">
        <v>3578</v>
      </c>
      <c r="E210" s="832" t="s">
        <v>3579</v>
      </c>
      <c r="F210" s="849">
        <v>13</v>
      </c>
      <c r="G210" s="849">
        <v>68094</v>
      </c>
      <c r="H210" s="849">
        <v>0.56470178464804621</v>
      </c>
      <c r="I210" s="849">
        <v>5238</v>
      </c>
      <c r="J210" s="849">
        <v>23</v>
      </c>
      <c r="K210" s="849">
        <v>120584</v>
      </c>
      <c r="L210" s="849">
        <v>1</v>
      </c>
      <c r="M210" s="849">
        <v>5242.782608695652</v>
      </c>
      <c r="N210" s="849">
        <v>8</v>
      </c>
      <c r="O210" s="849">
        <v>42072</v>
      </c>
      <c r="P210" s="837">
        <v>0.34890201021694423</v>
      </c>
      <c r="Q210" s="850">
        <v>5259</v>
      </c>
    </row>
    <row r="211" spans="1:17" ht="14.45" customHeight="1" x14ac:dyDescent="0.2">
      <c r="A211" s="831" t="s">
        <v>577</v>
      </c>
      <c r="B211" s="832" t="s">
        <v>3306</v>
      </c>
      <c r="C211" s="832" t="s">
        <v>3178</v>
      </c>
      <c r="D211" s="832" t="s">
        <v>3580</v>
      </c>
      <c r="E211" s="832" t="s">
        <v>3581</v>
      </c>
      <c r="F211" s="849">
        <v>2</v>
      </c>
      <c r="G211" s="849">
        <v>39066</v>
      </c>
      <c r="H211" s="849"/>
      <c r="I211" s="849">
        <v>19533</v>
      </c>
      <c r="J211" s="849"/>
      <c r="K211" s="849"/>
      <c r="L211" s="849"/>
      <c r="M211" s="849"/>
      <c r="N211" s="849"/>
      <c r="O211" s="849"/>
      <c r="P211" s="837"/>
      <c r="Q211" s="850"/>
    </row>
    <row r="212" spans="1:17" ht="14.45" customHeight="1" x14ac:dyDescent="0.2">
      <c r="A212" s="831" t="s">
        <v>577</v>
      </c>
      <c r="B212" s="832" t="s">
        <v>3306</v>
      </c>
      <c r="C212" s="832" t="s">
        <v>3178</v>
      </c>
      <c r="D212" s="832" t="s">
        <v>3582</v>
      </c>
      <c r="E212" s="832" t="s">
        <v>3583</v>
      </c>
      <c r="F212" s="849">
        <v>1</v>
      </c>
      <c r="G212" s="849">
        <v>4105</v>
      </c>
      <c r="H212" s="849">
        <v>0.33260411602657591</v>
      </c>
      <c r="I212" s="849">
        <v>4105</v>
      </c>
      <c r="J212" s="849">
        <v>3</v>
      </c>
      <c r="K212" s="849">
        <v>12342</v>
      </c>
      <c r="L212" s="849">
        <v>1</v>
      </c>
      <c r="M212" s="849">
        <v>4114</v>
      </c>
      <c r="N212" s="849">
        <v>1</v>
      </c>
      <c r="O212" s="849">
        <v>4147</v>
      </c>
      <c r="P212" s="837">
        <v>0.33600713012477718</v>
      </c>
      <c r="Q212" s="850">
        <v>4147</v>
      </c>
    </row>
    <row r="213" spans="1:17" ht="14.45" customHeight="1" x14ac:dyDescent="0.2">
      <c r="A213" s="831" t="s">
        <v>577</v>
      </c>
      <c r="B213" s="832" t="s">
        <v>3306</v>
      </c>
      <c r="C213" s="832" t="s">
        <v>3178</v>
      </c>
      <c r="D213" s="832" t="s">
        <v>3584</v>
      </c>
      <c r="E213" s="832" t="s">
        <v>3585</v>
      </c>
      <c r="F213" s="849">
        <v>1</v>
      </c>
      <c r="G213" s="849">
        <v>14888</v>
      </c>
      <c r="H213" s="849"/>
      <c r="I213" s="849">
        <v>14888</v>
      </c>
      <c r="J213" s="849"/>
      <c r="K213" s="849"/>
      <c r="L213" s="849"/>
      <c r="M213" s="849"/>
      <c r="N213" s="849"/>
      <c r="O213" s="849"/>
      <c r="P213" s="837"/>
      <c r="Q213" s="850"/>
    </row>
    <row r="214" spans="1:17" ht="14.45" customHeight="1" x14ac:dyDescent="0.2">
      <c r="A214" s="831" t="s">
        <v>577</v>
      </c>
      <c r="B214" s="832" t="s">
        <v>3306</v>
      </c>
      <c r="C214" s="832" t="s">
        <v>3178</v>
      </c>
      <c r="D214" s="832" t="s">
        <v>3586</v>
      </c>
      <c r="E214" s="832" t="s">
        <v>3587</v>
      </c>
      <c r="F214" s="849">
        <v>24</v>
      </c>
      <c r="G214" s="849">
        <v>61296</v>
      </c>
      <c r="H214" s="849">
        <v>0.91983552927758938</v>
      </c>
      <c r="I214" s="849">
        <v>2554</v>
      </c>
      <c r="J214" s="849">
        <v>26</v>
      </c>
      <c r="K214" s="849">
        <v>66638</v>
      </c>
      <c r="L214" s="849">
        <v>1</v>
      </c>
      <c r="M214" s="849">
        <v>2563</v>
      </c>
      <c r="N214" s="849">
        <v>30</v>
      </c>
      <c r="O214" s="849">
        <v>77820</v>
      </c>
      <c r="P214" s="837">
        <v>1.1678021549266184</v>
      </c>
      <c r="Q214" s="850">
        <v>2594</v>
      </c>
    </row>
    <row r="215" spans="1:17" ht="14.45" customHeight="1" x14ac:dyDescent="0.2">
      <c r="A215" s="831" t="s">
        <v>577</v>
      </c>
      <c r="B215" s="832" t="s">
        <v>3306</v>
      </c>
      <c r="C215" s="832" t="s">
        <v>3178</v>
      </c>
      <c r="D215" s="832" t="s">
        <v>3588</v>
      </c>
      <c r="E215" s="832" t="s">
        <v>3589</v>
      </c>
      <c r="F215" s="849"/>
      <c r="G215" s="849"/>
      <c r="H215" s="849"/>
      <c r="I215" s="849"/>
      <c r="J215" s="849"/>
      <c r="K215" s="849"/>
      <c r="L215" s="849"/>
      <c r="M215" s="849"/>
      <c r="N215" s="849">
        <v>1</v>
      </c>
      <c r="O215" s="849">
        <v>6026</v>
      </c>
      <c r="P215" s="837"/>
      <c r="Q215" s="850">
        <v>6026</v>
      </c>
    </row>
    <row r="216" spans="1:17" ht="14.45" customHeight="1" x14ac:dyDescent="0.2">
      <c r="A216" s="831" t="s">
        <v>577</v>
      </c>
      <c r="B216" s="832" t="s">
        <v>3306</v>
      </c>
      <c r="C216" s="832" t="s">
        <v>3178</v>
      </c>
      <c r="D216" s="832" t="s">
        <v>3590</v>
      </c>
      <c r="E216" s="832" t="s">
        <v>3591</v>
      </c>
      <c r="F216" s="849">
        <v>1</v>
      </c>
      <c r="G216" s="849">
        <v>5994</v>
      </c>
      <c r="H216" s="849"/>
      <c r="I216" s="849">
        <v>5994</v>
      </c>
      <c r="J216" s="849"/>
      <c r="K216" s="849"/>
      <c r="L216" s="849"/>
      <c r="M216" s="849"/>
      <c r="N216" s="849">
        <v>1</v>
      </c>
      <c r="O216" s="849">
        <v>6063</v>
      </c>
      <c r="P216" s="837"/>
      <c r="Q216" s="850">
        <v>6063</v>
      </c>
    </row>
    <row r="217" spans="1:17" ht="14.45" customHeight="1" x14ac:dyDescent="0.2">
      <c r="A217" s="831" t="s">
        <v>577</v>
      </c>
      <c r="B217" s="832" t="s">
        <v>3306</v>
      </c>
      <c r="C217" s="832" t="s">
        <v>3178</v>
      </c>
      <c r="D217" s="832" t="s">
        <v>3592</v>
      </c>
      <c r="E217" s="832" t="s">
        <v>3593</v>
      </c>
      <c r="F217" s="849">
        <v>2322</v>
      </c>
      <c r="G217" s="849">
        <v>404028</v>
      </c>
      <c r="H217" s="849">
        <v>1.0942210715040164</v>
      </c>
      <c r="I217" s="849">
        <v>174</v>
      </c>
      <c r="J217" s="849">
        <v>2110</v>
      </c>
      <c r="K217" s="849">
        <v>369238</v>
      </c>
      <c r="L217" s="849">
        <v>1</v>
      </c>
      <c r="M217" s="849">
        <v>174.99431279620853</v>
      </c>
      <c r="N217" s="849">
        <v>2112</v>
      </c>
      <c r="O217" s="849">
        <v>371684</v>
      </c>
      <c r="P217" s="837">
        <v>1.0066244536044502</v>
      </c>
      <c r="Q217" s="850">
        <v>175.98674242424244</v>
      </c>
    </row>
    <row r="218" spans="1:17" ht="14.45" customHeight="1" x14ac:dyDescent="0.2">
      <c r="A218" s="831" t="s">
        <v>577</v>
      </c>
      <c r="B218" s="832" t="s">
        <v>3306</v>
      </c>
      <c r="C218" s="832" t="s">
        <v>3178</v>
      </c>
      <c r="D218" s="832" t="s">
        <v>3594</v>
      </c>
      <c r="E218" s="832" t="s">
        <v>3595</v>
      </c>
      <c r="F218" s="849">
        <v>6</v>
      </c>
      <c r="G218" s="849">
        <v>8994</v>
      </c>
      <c r="H218" s="849">
        <v>0.59880159786950737</v>
      </c>
      <c r="I218" s="849">
        <v>1499</v>
      </c>
      <c r="J218" s="849">
        <v>10</v>
      </c>
      <c r="K218" s="849">
        <v>15020</v>
      </c>
      <c r="L218" s="849">
        <v>1</v>
      </c>
      <c r="M218" s="849">
        <v>1502</v>
      </c>
      <c r="N218" s="849">
        <v>13</v>
      </c>
      <c r="O218" s="849">
        <v>19656</v>
      </c>
      <c r="P218" s="837">
        <v>1.3086551264980026</v>
      </c>
      <c r="Q218" s="850">
        <v>1512</v>
      </c>
    </row>
    <row r="219" spans="1:17" ht="14.45" customHeight="1" x14ac:dyDescent="0.2">
      <c r="A219" s="831" t="s">
        <v>577</v>
      </c>
      <c r="B219" s="832" t="s">
        <v>3306</v>
      </c>
      <c r="C219" s="832" t="s">
        <v>3178</v>
      </c>
      <c r="D219" s="832" t="s">
        <v>3596</v>
      </c>
      <c r="E219" s="832" t="s">
        <v>3597</v>
      </c>
      <c r="F219" s="849">
        <v>19</v>
      </c>
      <c r="G219" s="849">
        <v>106509</v>
      </c>
      <c r="H219" s="849">
        <v>0.75793631026507735</v>
      </c>
      <c r="I219" s="849">
        <v>5605.7368421052633</v>
      </c>
      <c r="J219" s="849">
        <v>25</v>
      </c>
      <c r="K219" s="849">
        <v>140525</v>
      </c>
      <c r="L219" s="849">
        <v>1</v>
      </c>
      <c r="M219" s="849">
        <v>5621</v>
      </c>
      <c r="N219" s="849">
        <v>22</v>
      </c>
      <c r="O219" s="849">
        <v>124718</v>
      </c>
      <c r="P219" s="837">
        <v>0.88751467710371823</v>
      </c>
      <c r="Q219" s="850">
        <v>5669</v>
      </c>
    </row>
    <row r="220" spans="1:17" ht="14.45" customHeight="1" x14ac:dyDescent="0.2">
      <c r="A220" s="831" t="s">
        <v>577</v>
      </c>
      <c r="B220" s="832" t="s">
        <v>3306</v>
      </c>
      <c r="C220" s="832" t="s">
        <v>3178</v>
      </c>
      <c r="D220" s="832" t="s">
        <v>3598</v>
      </c>
      <c r="E220" s="832" t="s">
        <v>3599</v>
      </c>
      <c r="F220" s="849">
        <v>742</v>
      </c>
      <c r="G220" s="849">
        <v>2837384</v>
      </c>
      <c r="H220" s="849">
        <v>0.94060472333819434</v>
      </c>
      <c r="I220" s="849">
        <v>3823.967654986523</v>
      </c>
      <c r="J220" s="849">
        <v>787</v>
      </c>
      <c r="K220" s="849">
        <v>3016553</v>
      </c>
      <c r="L220" s="849">
        <v>1</v>
      </c>
      <c r="M220" s="849">
        <v>3832.9771283354512</v>
      </c>
      <c r="N220" s="849">
        <v>964</v>
      </c>
      <c r="O220" s="849">
        <v>3726593</v>
      </c>
      <c r="P220" s="837">
        <v>1.2353812447518742</v>
      </c>
      <c r="Q220" s="850">
        <v>3865.7603734439836</v>
      </c>
    </row>
    <row r="221" spans="1:17" ht="14.45" customHeight="1" x14ac:dyDescent="0.2">
      <c r="A221" s="831" t="s">
        <v>577</v>
      </c>
      <c r="B221" s="832" t="s">
        <v>3306</v>
      </c>
      <c r="C221" s="832" t="s">
        <v>3178</v>
      </c>
      <c r="D221" s="832" t="s">
        <v>3600</v>
      </c>
      <c r="E221" s="832" t="s">
        <v>3601</v>
      </c>
      <c r="F221" s="849">
        <v>346</v>
      </c>
      <c r="G221" s="849">
        <v>551524</v>
      </c>
      <c r="H221" s="849">
        <v>0.98329452623846925</v>
      </c>
      <c r="I221" s="849">
        <v>1594</v>
      </c>
      <c r="J221" s="849">
        <v>351</v>
      </c>
      <c r="K221" s="849">
        <v>560894</v>
      </c>
      <c r="L221" s="849">
        <v>1</v>
      </c>
      <c r="M221" s="849">
        <v>1597.9886039886039</v>
      </c>
      <c r="N221" s="849">
        <v>367</v>
      </c>
      <c r="O221" s="849">
        <v>591198</v>
      </c>
      <c r="P221" s="837">
        <v>1.0540280338174415</v>
      </c>
      <c r="Q221" s="850">
        <v>1610.8937329700273</v>
      </c>
    </row>
    <row r="222" spans="1:17" ht="14.45" customHeight="1" x14ac:dyDescent="0.2">
      <c r="A222" s="831" t="s">
        <v>577</v>
      </c>
      <c r="B222" s="832" t="s">
        <v>3306</v>
      </c>
      <c r="C222" s="832" t="s">
        <v>3178</v>
      </c>
      <c r="D222" s="832" t="s">
        <v>3602</v>
      </c>
      <c r="E222" s="832" t="s">
        <v>3603</v>
      </c>
      <c r="F222" s="849">
        <v>128</v>
      </c>
      <c r="G222" s="849">
        <v>367104</v>
      </c>
      <c r="H222" s="849">
        <v>0.81851505016722403</v>
      </c>
      <c r="I222" s="849">
        <v>2868</v>
      </c>
      <c r="J222" s="849">
        <v>156</v>
      </c>
      <c r="K222" s="849">
        <v>448500</v>
      </c>
      <c r="L222" s="849">
        <v>1</v>
      </c>
      <c r="M222" s="849">
        <v>2875</v>
      </c>
      <c r="N222" s="849">
        <v>170</v>
      </c>
      <c r="O222" s="849">
        <v>492950</v>
      </c>
      <c r="P222" s="837">
        <v>1.099108138238573</v>
      </c>
      <c r="Q222" s="850">
        <v>2899.705882352941</v>
      </c>
    </row>
    <row r="223" spans="1:17" ht="14.45" customHeight="1" x14ac:dyDescent="0.2">
      <c r="A223" s="831" t="s">
        <v>577</v>
      </c>
      <c r="B223" s="832" t="s">
        <v>3306</v>
      </c>
      <c r="C223" s="832" t="s">
        <v>3178</v>
      </c>
      <c r="D223" s="832" t="s">
        <v>3604</v>
      </c>
      <c r="E223" s="832" t="s">
        <v>3605</v>
      </c>
      <c r="F223" s="849">
        <v>159</v>
      </c>
      <c r="G223" s="849">
        <v>189369</v>
      </c>
      <c r="H223" s="849">
        <v>1.0093489326546385</v>
      </c>
      <c r="I223" s="849">
        <v>1191</v>
      </c>
      <c r="J223" s="849">
        <v>157</v>
      </c>
      <c r="K223" s="849">
        <v>187615</v>
      </c>
      <c r="L223" s="849">
        <v>1</v>
      </c>
      <c r="M223" s="849">
        <v>1195</v>
      </c>
      <c r="N223" s="849">
        <v>181</v>
      </c>
      <c r="O223" s="849">
        <v>218609</v>
      </c>
      <c r="P223" s="837">
        <v>1.1652000106601283</v>
      </c>
      <c r="Q223" s="850">
        <v>1207.7845303867402</v>
      </c>
    </row>
    <row r="224" spans="1:17" ht="14.45" customHeight="1" x14ac:dyDescent="0.2">
      <c r="A224" s="831" t="s">
        <v>577</v>
      </c>
      <c r="B224" s="832" t="s">
        <v>3306</v>
      </c>
      <c r="C224" s="832" t="s">
        <v>3178</v>
      </c>
      <c r="D224" s="832" t="s">
        <v>3606</v>
      </c>
      <c r="E224" s="832" t="s">
        <v>3607</v>
      </c>
      <c r="F224" s="849">
        <v>25</v>
      </c>
      <c r="G224" s="849">
        <v>160550</v>
      </c>
      <c r="H224" s="849">
        <v>0.67441547858085005</v>
      </c>
      <c r="I224" s="849">
        <v>6422</v>
      </c>
      <c r="J224" s="849">
        <v>37</v>
      </c>
      <c r="K224" s="849">
        <v>238058</v>
      </c>
      <c r="L224" s="849">
        <v>1</v>
      </c>
      <c r="M224" s="849">
        <v>6434</v>
      </c>
      <c r="N224" s="849">
        <v>43</v>
      </c>
      <c r="O224" s="849">
        <v>278382</v>
      </c>
      <c r="P224" s="837">
        <v>1.1693872921724957</v>
      </c>
      <c r="Q224" s="850">
        <v>6474</v>
      </c>
    </row>
    <row r="225" spans="1:17" ht="14.45" customHeight="1" x14ac:dyDescent="0.2">
      <c r="A225" s="831" t="s">
        <v>577</v>
      </c>
      <c r="B225" s="832" t="s">
        <v>3306</v>
      </c>
      <c r="C225" s="832" t="s">
        <v>3178</v>
      </c>
      <c r="D225" s="832" t="s">
        <v>3608</v>
      </c>
      <c r="E225" s="832" t="s">
        <v>3609</v>
      </c>
      <c r="F225" s="849">
        <v>309</v>
      </c>
      <c r="G225" s="849">
        <v>1230432</v>
      </c>
      <c r="H225" s="849">
        <v>0.98840676571898622</v>
      </c>
      <c r="I225" s="849">
        <v>3981.980582524272</v>
      </c>
      <c r="J225" s="849">
        <v>312</v>
      </c>
      <c r="K225" s="849">
        <v>1244864</v>
      </c>
      <c r="L225" s="849">
        <v>1</v>
      </c>
      <c r="M225" s="849">
        <v>3989.9487179487178</v>
      </c>
      <c r="N225" s="849">
        <v>334</v>
      </c>
      <c r="O225" s="849">
        <v>1341651</v>
      </c>
      <c r="P225" s="837">
        <v>1.0777490553184925</v>
      </c>
      <c r="Q225" s="850">
        <v>4016.9191616766466</v>
      </c>
    </row>
    <row r="226" spans="1:17" ht="14.45" customHeight="1" x14ac:dyDescent="0.2">
      <c r="A226" s="831" t="s">
        <v>577</v>
      </c>
      <c r="B226" s="832" t="s">
        <v>3306</v>
      </c>
      <c r="C226" s="832" t="s">
        <v>3178</v>
      </c>
      <c r="D226" s="832" t="s">
        <v>3610</v>
      </c>
      <c r="E226" s="832" t="s">
        <v>3611</v>
      </c>
      <c r="F226" s="849">
        <v>2</v>
      </c>
      <c r="G226" s="849">
        <v>8798</v>
      </c>
      <c r="H226" s="849"/>
      <c r="I226" s="849">
        <v>4399</v>
      </c>
      <c r="J226" s="849"/>
      <c r="K226" s="849"/>
      <c r="L226" s="849"/>
      <c r="M226" s="849"/>
      <c r="N226" s="849"/>
      <c r="O226" s="849"/>
      <c r="P226" s="837"/>
      <c r="Q226" s="850"/>
    </row>
    <row r="227" spans="1:17" ht="14.45" customHeight="1" x14ac:dyDescent="0.2">
      <c r="A227" s="831" t="s">
        <v>577</v>
      </c>
      <c r="B227" s="832" t="s">
        <v>3306</v>
      </c>
      <c r="C227" s="832" t="s">
        <v>3178</v>
      </c>
      <c r="D227" s="832" t="s">
        <v>3612</v>
      </c>
      <c r="E227" s="832" t="s">
        <v>3613</v>
      </c>
      <c r="F227" s="849"/>
      <c r="G227" s="849"/>
      <c r="H227" s="849"/>
      <c r="I227" s="849"/>
      <c r="J227" s="849">
        <v>1</v>
      </c>
      <c r="K227" s="849">
        <v>839</v>
      </c>
      <c r="L227" s="849">
        <v>1</v>
      </c>
      <c r="M227" s="849">
        <v>839</v>
      </c>
      <c r="N227" s="849"/>
      <c r="O227" s="849"/>
      <c r="P227" s="837"/>
      <c r="Q227" s="850"/>
    </row>
    <row r="228" spans="1:17" ht="14.45" customHeight="1" x14ac:dyDescent="0.2">
      <c r="A228" s="831" t="s">
        <v>577</v>
      </c>
      <c r="B228" s="832" t="s">
        <v>3306</v>
      </c>
      <c r="C228" s="832" t="s">
        <v>3178</v>
      </c>
      <c r="D228" s="832" t="s">
        <v>3614</v>
      </c>
      <c r="E228" s="832" t="s">
        <v>3615</v>
      </c>
      <c r="F228" s="849">
        <v>1</v>
      </c>
      <c r="G228" s="849">
        <v>2090</v>
      </c>
      <c r="H228" s="849">
        <v>0.99904397705544934</v>
      </c>
      <c r="I228" s="849">
        <v>2090</v>
      </c>
      <c r="J228" s="849">
        <v>1</v>
      </c>
      <c r="K228" s="849">
        <v>2092</v>
      </c>
      <c r="L228" s="849">
        <v>1</v>
      </c>
      <c r="M228" s="849">
        <v>2092</v>
      </c>
      <c r="N228" s="849"/>
      <c r="O228" s="849"/>
      <c r="P228" s="837"/>
      <c r="Q228" s="850"/>
    </row>
    <row r="229" spans="1:17" ht="14.45" customHeight="1" x14ac:dyDescent="0.2">
      <c r="A229" s="831" t="s">
        <v>577</v>
      </c>
      <c r="B229" s="832" t="s">
        <v>3306</v>
      </c>
      <c r="C229" s="832" t="s">
        <v>3178</v>
      </c>
      <c r="D229" s="832" t="s">
        <v>3616</v>
      </c>
      <c r="E229" s="832" t="s">
        <v>3617</v>
      </c>
      <c r="F229" s="849">
        <v>0</v>
      </c>
      <c r="G229" s="849">
        <v>0</v>
      </c>
      <c r="H229" s="849"/>
      <c r="I229" s="849"/>
      <c r="J229" s="849">
        <v>0</v>
      </c>
      <c r="K229" s="849">
        <v>0</v>
      </c>
      <c r="L229" s="849"/>
      <c r="M229" s="849"/>
      <c r="N229" s="849">
        <v>0</v>
      </c>
      <c r="O229" s="849">
        <v>0</v>
      </c>
      <c r="P229" s="837"/>
      <c r="Q229" s="850"/>
    </row>
    <row r="230" spans="1:17" ht="14.45" customHeight="1" x14ac:dyDescent="0.2">
      <c r="A230" s="831" t="s">
        <v>577</v>
      </c>
      <c r="B230" s="832" t="s">
        <v>3306</v>
      </c>
      <c r="C230" s="832" t="s">
        <v>3178</v>
      </c>
      <c r="D230" s="832" t="s">
        <v>3618</v>
      </c>
      <c r="E230" s="832" t="s">
        <v>3619</v>
      </c>
      <c r="F230" s="849">
        <v>667</v>
      </c>
      <c r="G230" s="849">
        <v>0</v>
      </c>
      <c r="H230" s="849"/>
      <c r="I230" s="849">
        <v>0</v>
      </c>
      <c r="J230" s="849">
        <v>874</v>
      </c>
      <c r="K230" s="849">
        <v>0</v>
      </c>
      <c r="L230" s="849"/>
      <c r="M230" s="849">
        <v>0</v>
      </c>
      <c r="N230" s="849">
        <v>770</v>
      </c>
      <c r="O230" s="849">
        <v>0</v>
      </c>
      <c r="P230" s="837"/>
      <c r="Q230" s="850">
        <v>0</v>
      </c>
    </row>
    <row r="231" spans="1:17" ht="14.45" customHeight="1" x14ac:dyDescent="0.2">
      <c r="A231" s="831" t="s">
        <v>577</v>
      </c>
      <c r="B231" s="832" t="s">
        <v>3306</v>
      </c>
      <c r="C231" s="832" t="s">
        <v>3178</v>
      </c>
      <c r="D231" s="832" t="s">
        <v>3620</v>
      </c>
      <c r="E231" s="832" t="s">
        <v>3621</v>
      </c>
      <c r="F231" s="849">
        <v>53</v>
      </c>
      <c r="G231" s="849">
        <v>0</v>
      </c>
      <c r="H231" s="849"/>
      <c r="I231" s="849">
        <v>0</v>
      </c>
      <c r="J231" s="849">
        <v>32</v>
      </c>
      <c r="K231" s="849">
        <v>0</v>
      </c>
      <c r="L231" s="849"/>
      <c r="M231" s="849">
        <v>0</v>
      </c>
      <c r="N231" s="849">
        <v>29</v>
      </c>
      <c r="O231" s="849">
        <v>0</v>
      </c>
      <c r="P231" s="837"/>
      <c r="Q231" s="850">
        <v>0</v>
      </c>
    </row>
    <row r="232" spans="1:17" ht="14.45" customHeight="1" x14ac:dyDescent="0.2">
      <c r="A232" s="831" t="s">
        <v>577</v>
      </c>
      <c r="B232" s="832" t="s">
        <v>3306</v>
      </c>
      <c r="C232" s="832" t="s">
        <v>3178</v>
      </c>
      <c r="D232" s="832" t="s">
        <v>3219</v>
      </c>
      <c r="E232" s="832" t="s">
        <v>3220</v>
      </c>
      <c r="F232" s="849">
        <v>732</v>
      </c>
      <c r="G232" s="849">
        <v>183732</v>
      </c>
      <c r="H232" s="849">
        <v>0.9468769325912183</v>
      </c>
      <c r="I232" s="849">
        <v>251</v>
      </c>
      <c r="J232" s="849">
        <v>770</v>
      </c>
      <c r="K232" s="849">
        <v>194040</v>
      </c>
      <c r="L232" s="849">
        <v>1</v>
      </c>
      <c r="M232" s="849">
        <v>252</v>
      </c>
      <c r="N232" s="849">
        <v>769</v>
      </c>
      <c r="O232" s="849">
        <v>195326</v>
      </c>
      <c r="P232" s="837">
        <v>1.0066274994846423</v>
      </c>
      <c r="Q232" s="850">
        <v>254</v>
      </c>
    </row>
    <row r="233" spans="1:17" ht="14.45" customHeight="1" x14ac:dyDescent="0.2">
      <c r="A233" s="831" t="s">
        <v>577</v>
      </c>
      <c r="B233" s="832" t="s">
        <v>3306</v>
      </c>
      <c r="C233" s="832" t="s">
        <v>3178</v>
      </c>
      <c r="D233" s="832" t="s">
        <v>3622</v>
      </c>
      <c r="E233" s="832" t="s">
        <v>3623</v>
      </c>
      <c r="F233" s="849">
        <v>97</v>
      </c>
      <c r="G233" s="849">
        <v>538447</v>
      </c>
      <c r="H233" s="849">
        <v>0.88846775790376875</v>
      </c>
      <c r="I233" s="849">
        <v>5551</v>
      </c>
      <c r="J233" s="849">
        <v>109</v>
      </c>
      <c r="K233" s="849">
        <v>606040</v>
      </c>
      <c r="L233" s="849">
        <v>1</v>
      </c>
      <c r="M233" s="849">
        <v>5560</v>
      </c>
      <c r="N233" s="849">
        <v>113</v>
      </c>
      <c r="O233" s="849">
        <v>632056</v>
      </c>
      <c r="P233" s="837">
        <v>1.0429278595472247</v>
      </c>
      <c r="Q233" s="850">
        <v>5593.4159292035401</v>
      </c>
    </row>
    <row r="234" spans="1:17" ht="14.45" customHeight="1" x14ac:dyDescent="0.2">
      <c r="A234" s="831" t="s">
        <v>577</v>
      </c>
      <c r="B234" s="832" t="s">
        <v>3306</v>
      </c>
      <c r="C234" s="832" t="s">
        <v>3178</v>
      </c>
      <c r="D234" s="832" t="s">
        <v>3624</v>
      </c>
      <c r="E234" s="832" t="s">
        <v>3625</v>
      </c>
      <c r="F234" s="849">
        <v>3220</v>
      </c>
      <c r="G234" s="849">
        <v>3574954</v>
      </c>
      <c r="H234" s="849">
        <v>0.97820236106885106</v>
      </c>
      <c r="I234" s="849">
        <v>1110.2341614906832</v>
      </c>
      <c r="J234" s="849">
        <v>3310</v>
      </c>
      <c r="K234" s="849">
        <v>3654616</v>
      </c>
      <c r="L234" s="849">
        <v>1</v>
      </c>
      <c r="M234" s="849">
        <v>1104.1135951661631</v>
      </c>
      <c r="N234" s="849">
        <v>3262</v>
      </c>
      <c r="O234" s="849">
        <v>3642474</v>
      </c>
      <c r="P234" s="837">
        <v>0.99667762632243717</v>
      </c>
      <c r="Q234" s="850">
        <v>1116.6382587369712</v>
      </c>
    </row>
    <row r="235" spans="1:17" ht="14.45" customHeight="1" x14ac:dyDescent="0.2">
      <c r="A235" s="831" t="s">
        <v>577</v>
      </c>
      <c r="B235" s="832" t="s">
        <v>3306</v>
      </c>
      <c r="C235" s="832" t="s">
        <v>3178</v>
      </c>
      <c r="D235" s="832" t="s">
        <v>3626</v>
      </c>
      <c r="E235" s="832" t="s">
        <v>3627</v>
      </c>
      <c r="F235" s="849">
        <v>518</v>
      </c>
      <c r="G235" s="849">
        <v>685828</v>
      </c>
      <c r="H235" s="849">
        <v>0.8774768389093528</v>
      </c>
      <c r="I235" s="849">
        <v>1323.9922779922781</v>
      </c>
      <c r="J235" s="849">
        <v>589</v>
      </c>
      <c r="K235" s="849">
        <v>781591</v>
      </c>
      <c r="L235" s="849">
        <v>1</v>
      </c>
      <c r="M235" s="849">
        <v>1326.9796264855688</v>
      </c>
      <c r="N235" s="849">
        <v>640</v>
      </c>
      <c r="O235" s="849">
        <v>856254</v>
      </c>
      <c r="P235" s="837">
        <v>1.0955269443993085</v>
      </c>
      <c r="Q235" s="850">
        <v>1337.8968749999999</v>
      </c>
    </row>
    <row r="236" spans="1:17" ht="14.45" customHeight="1" x14ac:dyDescent="0.2">
      <c r="A236" s="831" t="s">
        <v>577</v>
      </c>
      <c r="B236" s="832" t="s">
        <v>3306</v>
      </c>
      <c r="C236" s="832" t="s">
        <v>3178</v>
      </c>
      <c r="D236" s="832" t="s">
        <v>3628</v>
      </c>
      <c r="E236" s="832" t="s">
        <v>3629</v>
      </c>
      <c r="F236" s="849"/>
      <c r="G236" s="849"/>
      <c r="H236" s="849"/>
      <c r="I236" s="849"/>
      <c r="J236" s="849"/>
      <c r="K236" s="849"/>
      <c r="L236" s="849"/>
      <c r="M236" s="849"/>
      <c r="N236" s="849">
        <v>8</v>
      </c>
      <c r="O236" s="849">
        <v>0</v>
      </c>
      <c r="P236" s="837"/>
      <c r="Q236" s="850">
        <v>0</v>
      </c>
    </row>
    <row r="237" spans="1:17" ht="14.45" customHeight="1" x14ac:dyDescent="0.2">
      <c r="A237" s="831" t="s">
        <v>577</v>
      </c>
      <c r="B237" s="832" t="s">
        <v>3306</v>
      </c>
      <c r="C237" s="832" t="s">
        <v>3178</v>
      </c>
      <c r="D237" s="832" t="s">
        <v>3630</v>
      </c>
      <c r="E237" s="832" t="s">
        <v>3631</v>
      </c>
      <c r="F237" s="849">
        <v>280</v>
      </c>
      <c r="G237" s="849">
        <v>133280</v>
      </c>
      <c r="H237" s="849">
        <v>0.97356445262565838</v>
      </c>
      <c r="I237" s="849">
        <v>476</v>
      </c>
      <c r="J237" s="849">
        <v>287</v>
      </c>
      <c r="K237" s="849">
        <v>136899</v>
      </c>
      <c r="L237" s="849">
        <v>1</v>
      </c>
      <c r="M237" s="849">
        <v>477</v>
      </c>
      <c r="N237" s="849">
        <v>330</v>
      </c>
      <c r="O237" s="849">
        <v>159360</v>
      </c>
      <c r="P237" s="837">
        <v>1.164069861722876</v>
      </c>
      <c r="Q237" s="850">
        <v>482.90909090909093</v>
      </c>
    </row>
    <row r="238" spans="1:17" ht="14.45" customHeight="1" x14ac:dyDescent="0.2">
      <c r="A238" s="831" t="s">
        <v>577</v>
      </c>
      <c r="B238" s="832" t="s">
        <v>3306</v>
      </c>
      <c r="C238" s="832" t="s">
        <v>3178</v>
      </c>
      <c r="D238" s="832" t="s">
        <v>3632</v>
      </c>
      <c r="E238" s="832" t="s">
        <v>3633</v>
      </c>
      <c r="F238" s="849">
        <v>3</v>
      </c>
      <c r="G238" s="849">
        <v>13797</v>
      </c>
      <c r="H238" s="849">
        <v>0.42745608327911516</v>
      </c>
      <c r="I238" s="849">
        <v>4599</v>
      </c>
      <c r="J238" s="849">
        <v>7</v>
      </c>
      <c r="K238" s="849">
        <v>32277</v>
      </c>
      <c r="L238" s="849">
        <v>1</v>
      </c>
      <c r="M238" s="849">
        <v>4611</v>
      </c>
      <c r="N238" s="849">
        <v>11</v>
      </c>
      <c r="O238" s="849">
        <v>51110</v>
      </c>
      <c r="P238" s="837">
        <v>1.5834804969482914</v>
      </c>
      <c r="Q238" s="850">
        <v>4646.363636363636</v>
      </c>
    </row>
    <row r="239" spans="1:17" ht="14.45" customHeight="1" x14ac:dyDescent="0.2">
      <c r="A239" s="831" t="s">
        <v>577</v>
      </c>
      <c r="B239" s="832" t="s">
        <v>3306</v>
      </c>
      <c r="C239" s="832" t="s">
        <v>3178</v>
      </c>
      <c r="D239" s="832" t="s">
        <v>3634</v>
      </c>
      <c r="E239" s="832" t="s">
        <v>3635</v>
      </c>
      <c r="F239" s="849">
        <v>65</v>
      </c>
      <c r="G239" s="849">
        <v>267408</v>
      </c>
      <c r="H239" s="849">
        <v>0.90147454438803376</v>
      </c>
      <c r="I239" s="849">
        <v>4113.9692307692312</v>
      </c>
      <c r="J239" s="849">
        <v>72</v>
      </c>
      <c r="K239" s="849">
        <v>296634</v>
      </c>
      <c r="L239" s="849">
        <v>1</v>
      </c>
      <c r="M239" s="849">
        <v>4119.916666666667</v>
      </c>
      <c r="N239" s="849">
        <v>60</v>
      </c>
      <c r="O239" s="849">
        <v>248498</v>
      </c>
      <c r="P239" s="837">
        <v>0.8377259518463831</v>
      </c>
      <c r="Q239" s="850">
        <v>4141.6333333333332</v>
      </c>
    </row>
    <row r="240" spans="1:17" ht="14.45" customHeight="1" x14ac:dyDescent="0.2">
      <c r="A240" s="831" t="s">
        <v>577</v>
      </c>
      <c r="B240" s="832" t="s">
        <v>3306</v>
      </c>
      <c r="C240" s="832" t="s">
        <v>3178</v>
      </c>
      <c r="D240" s="832" t="s">
        <v>3636</v>
      </c>
      <c r="E240" s="832" t="s">
        <v>3637</v>
      </c>
      <c r="F240" s="849">
        <v>3</v>
      </c>
      <c r="G240" s="849">
        <v>31089</v>
      </c>
      <c r="H240" s="849">
        <v>0.59890194567520705</v>
      </c>
      <c r="I240" s="849">
        <v>10363</v>
      </c>
      <c r="J240" s="849">
        <v>5</v>
      </c>
      <c r="K240" s="849">
        <v>51910</v>
      </c>
      <c r="L240" s="849">
        <v>1</v>
      </c>
      <c r="M240" s="849">
        <v>10382</v>
      </c>
      <c r="N240" s="849">
        <v>4</v>
      </c>
      <c r="O240" s="849">
        <v>41788</v>
      </c>
      <c r="P240" s="837">
        <v>0.80500866884993261</v>
      </c>
      <c r="Q240" s="850">
        <v>10447</v>
      </c>
    </row>
    <row r="241" spans="1:17" ht="14.45" customHeight="1" x14ac:dyDescent="0.2">
      <c r="A241" s="831" t="s">
        <v>577</v>
      </c>
      <c r="B241" s="832" t="s">
        <v>3306</v>
      </c>
      <c r="C241" s="832" t="s">
        <v>3178</v>
      </c>
      <c r="D241" s="832" t="s">
        <v>3638</v>
      </c>
      <c r="E241" s="832" t="s">
        <v>3639</v>
      </c>
      <c r="F241" s="849">
        <v>476</v>
      </c>
      <c r="G241" s="849">
        <v>169932</v>
      </c>
      <c r="H241" s="849">
        <v>0.9448487914996303</v>
      </c>
      <c r="I241" s="849">
        <v>357</v>
      </c>
      <c r="J241" s="849">
        <v>501</v>
      </c>
      <c r="K241" s="849">
        <v>179851</v>
      </c>
      <c r="L241" s="849">
        <v>1</v>
      </c>
      <c r="M241" s="849">
        <v>358.98403193612774</v>
      </c>
      <c r="N241" s="849">
        <v>533</v>
      </c>
      <c r="O241" s="849">
        <v>193471</v>
      </c>
      <c r="P241" s="837">
        <v>1.0757293537428205</v>
      </c>
      <c r="Q241" s="850">
        <v>362.98499061913697</v>
      </c>
    </row>
    <row r="242" spans="1:17" ht="14.45" customHeight="1" x14ac:dyDescent="0.2">
      <c r="A242" s="831" t="s">
        <v>577</v>
      </c>
      <c r="B242" s="832" t="s">
        <v>3306</v>
      </c>
      <c r="C242" s="832" t="s">
        <v>3178</v>
      </c>
      <c r="D242" s="832" t="s">
        <v>3235</v>
      </c>
      <c r="E242" s="832" t="s">
        <v>3236</v>
      </c>
      <c r="F242" s="849">
        <v>1</v>
      </c>
      <c r="G242" s="849">
        <v>183</v>
      </c>
      <c r="H242" s="849"/>
      <c r="I242" s="849">
        <v>183</v>
      </c>
      <c r="J242" s="849"/>
      <c r="K242" s="849"/>
      <c r="L242" s="849"/>
      <c r="M242" s="849"/>
      <c r="N242" s="849"/>
      <c r="O242" s="849"/>
      <c r="P242" s="837"/>
      <c r="Q242" s="850"/>
    </row>
    <row r="243" spans="1:17" ht="14.45" customHeight="1" x14ac:dyDescent="0.2">
      <c r="A243" s="831" t="s">
        <v>577</v>
      </c>
      <c r="B243" s="832" t="s">
        <v>3306</v>
      </c>
      <c r="C243" s="832" t="s">
        <v>3178</v>
      </c>
      <c r="D243" s="832" t="s">
        <v>3640</v>
      </c>
      <c r="E243" s="832" t="s">
        <v>3641</v>
      </c>
      <c r="F243" s="849">
        <v>5</v>
      </c>
      <c r="G243" s="849">
        <v>25270</v>
      </c>
      <c r="H243" s="849">
        <v>0.62388899861742053</v>
      </c>
      <c r="I243" s="849">
        <v>5054</v>
      </c>
      <c r="J243" s="849">
        <v>8</v>
      </c>
      <c r="K243" s="849">
        <v>40504</v>
      </c>
      <c r="L243" s="849">
        <v>1</v>
      </c>
      <c r="M243" s="849">
        <v>5063</v>
      </c>
      <c r="N243" s="849">
        <v>7</v>
      </c>
      <c r="O243" s="849">
        <v>35665</v>
      </c>
      <c r="P243" s="837">
        <v>0.88053031799328463</v>
      </c>
      <c r="Q243" s="850">
        <v>5095</v>
      </c>
    </row>
    <row r="244" spans="1:17" ht="14.45" customHeight="1" x14ac:dyDescent="0.2">
      <c r="A244" s="831" t="s">
        <v>577</v>
      </c>
      <c r="B244" s="832" t="s">
        <v>3306</v>
      </c>
      <c r="C244" s="832" t="s">
        <v>3178</v>
      </c>
      <c r="D244" s="832" t="s">
        <v>3237</v>
      </c>
      <c r="E244" s="832" t="s">
        <v>3238</v>
      </c>
      <c r="F244" s="849">
        <v>669</v>
      </c>
      <c r="G244" s="849">
        <v>249532</v>
      </c>
      <c r="H244" s="849">
        <v>1.0607324278943229</v>
      </c>
      <c r="I244" s="849">
        <v>372.99252615844546</v>
      </c>
      <c r="J244" s="849">
        <v>629</v>
      </c>
      <c r="K244" s="849">
        <v>235245</v>
      </c>
      <c r="L244" s="849">
        <v>1</v>
      </c>
      <c r="M244" s="849">
        <v>373.99841017488075</v>
      </c>
      <c r="N244" s="849">
        <v>695</v>
      </c>
      <c r="O244" s="849">
        <v>261310</v>
      </c>
      <c r="P244" s="837">
        <v>1.1107993793704436</v>
      </c>
      <c r="Q244" s="850">
        <v>375.98561151079139</v>
      </c>
    </row>
    <row r="245" spans="1:17" ht="14.45" customHeight="1" x14ac:dyDescent="0.2">
      <c r="A245" s="831" t="s">
        <v>577</v>
      </c>
      <c r="B245" s="832" t="s">
        <v>3306</v>
      </c>
      <c r="C245" s="832" t="s">
        <v>3178</v>
      </c>
      <c r="D245" s="832" t="s">
        <v>3642</v>
      </c>
      <c r="E245" s="832" t="s">
        <v>3643</v>
      </c>
      <c r="F245" s="849">
        <v>169</v>
      </c>
      <c r="G245" s="849">
        <v>25857</v>
      </c>
      <c r="H245" s="849">
        <v>0.81112365894974592</v>
      </c>
      <c r="I245" s="849">
        <v>153</v>
      </c>
      <c r="J245" s="849">
        <v>207</v>
      </c>
      <c r="K245" s="849">
        <v>31878</v>
      </c>
      <c r="L245" s="849">
        <v>1</v>
      </c>
      <c r="M245" s="849">
        <v>154</v>
      </c>
      <c r="N245" s="849">
        <v>326</v>
      </c>
      <c r="O245" s="849">
        <v>50527</v>
      </c>
      <c r="P245" s="837">
        <v>1.5850116067507372</v>
      </c>
      <c r="Q245" s="850">
        <v>154.99079754601226</v>
      </c>
    </row>
    <row r="246" spans="1:17" ht="14.45" customHeight="1" x14ac:dyDescent="0.2">
      <c r="A246" s="831" t="s">
        <v>577</v>
      </c>
      <c r="B246" s="832" t="s">
        <v>3306</v>
      </c>
      <c r="C246" s="832" t="s">
        <v>3178</v>
      </c>
      <c r="D246" s="832" t="s">
        <v>3644</v>
      </c>
      <c r="E246" s="832" t="s">
        <v>3645</v>
      </c>
      <c r="F246" s="849">
        <v>3</v>
      </c>
      <c r="G246" s="849">
        <v>35247</v>
      </c>
      <c r="H246" s="849">
        <v>0.37429912496814205</v>
      </c>
      <c r="I246" s="849">
        <v>11749</v>
      </c>
      <c r="J246" s="849">
        <v>8</v>
      </c>
      <c r="K246" s="849">
        <v>94168</v>
      </c>
      <c r="L246" s="849">
        <v>1</v>
      </c>
      <c r="M246" s="849">
        <v>11771</v>
      </c>
      <c r="N246" s="849">
        <v>5</v>
      </c>
      <c r="O246" s="849">
        <v>59220</v>
      </c>
      <c r="P246" s="837">
        <v>0.62887605131254776</v>
      </c>
      <c r="Q246" s="850">
        <v>11844</v>
      </c>
    </row>
    <row r="247" spans="1:17" ht="14.45" customHeight="1" x14ac:dyDescent="0.2">
      <c r="A247" s="831" t="s">
        <v>577</v>
      </c>
      <c r="B247" s="832" t="s">
        <v>3306</v>
      </c>
      <c r="C247" s="832" t="s">
        <v>3178</v>
      </c>
      <c r="D247" s="832" t="s">
        <v>3646</v>
      </c>
      <c r="E247" s="832" t="s">
        <v>3647</v>
      </c>
      <c r="F247" s="849">
        <v>10</v>
      </c>
      <c r="G247" s="849">
        <v>44860</v>
      </c>
      <c r="H247" s="849">
        <v>0.83166481275491289</v>
      </c>
      <c r="I247" s="849">
        <v>4486</v>
      </c>
      <c r="J247" s="849">
        <v>12</v>
      </c>
      <c r="K247" s="849">
        <v>53940</v>
      </c>
      <c r="L247" s="849">
        <v>1</v>
      </c>
      <c r="M247" s="849">
        <v>4495</v>
      </c>
      <c r="N247" s="849">
        <v>6</v>
      </c>
      <c r="O247" s="849">
        <v>27168</v>
      </c>
      <c r="P247" s="837">
        <v>0.50367074527252498</v>
      </c>
      <c r="Q247" s="850">
        <v>4528</v>
      </c>
    </row>
    <row r="248" spans="1:17" ht="14.45" customHeight="1" x14ac:dyDescent="0.2">
      <c r="A248" s="831" t="s">
        <v>577</v>
      </c>
      <c r="B248" s="832" t="s">
        <v>3306</v>
      </c>
      <c r="C248" s="832" t="s">
        <v>3178</v>
      </c>
      <c r="D248" s="832" t="s">
        <v>3648</v>
      </c>
      <c r="E248" s="832" t="s">
        <v>3649</v>
      </c>
      <c r="F248" s="849">
        <v>98</v>
      </c>
      <c r="G248" s="849">
        <v>1264298</v>
      </c>
      <c r="H248" s="849">
        <v>1.2870793036750483</v>
      </c>
      <c r="I248" s="849">
        <v>12901</v>
      </c>
      <c r="J248" s="849">
        <v>76</v>
      </c>
      <c r="K248" s="849">
        <v>982300</v>
      </c>
      <c r="L248" s="849">
        <v>1</v>
      </c>
      <c r="M248" s="849">
        <v>12925</v>
      </c>
      <c r="N248" s="849">
        <v>73</v>
      </c>
      <c r="O248" s="849">
        <v>949357</v>
      </c>
      <c r="P248" s="837">
        <v>0.96646340221928129</v>
      </c>
      <c r="Q248" s="850">
        <v>13004.890410958904</v>
      </c>
    </row>
    <row r="249" spans="1:17" ht="14.45" customHeight="1" x14ac:dyDescent="0.2">
      <c r="A249" s="831" t="s">
        <v>577</v>
      </c>
      <c r="B249" s="832" t="s">
        <v>3306</v>
      </c>
      <c r="C249" s="832" t="s">
        <v>3178</v>
      </c>
      <c r="D249" s="832" t="s">
        <v>3650</v>
      </c>
      <c r="E249" s="832" t="s">
        <v>3651</v>
      </c>
      <c r="F249" s="849">
        <v>123</v>
      </c>
      <c r="G249" s="849">
        <v>306876</v>
      </c>
      <c r="H249" s="849">
        <v>0.90855422293146382</v>
      </c>
      <c r="I249" s="849">
        <v>2494.9268292682927</v>
      </c>
      <c r="J249" s="849">
        <v>135</v>
      </c>
      <c r="K249" s="849">
        <v>337763</v>
      </c>
      <c r="L249" s="849">
        <v>1</v>
      </c>
      <c r="M249" s="849">
        <v>2501.948148148148</v>
      </c>
      <c r="N249" s="849">
        <v>179</v>
      </c>
      <c r="O249" s="849">
        <v>452308</v>
      </c>
      <c r="P249" s="837">
        <v>1.3391283237062674</v>
      </c>
      <c r="Q249" s="850">
        <v>2526.8603351955308</v>
      </c>
    </row>
    <row r="250" spans="1:17" ht="14.45" customHeight="1" x14ac:dyDescent="0.2">
      <c r="A250" s="831" t="s">
        <v>577</v>
      </c>
      <c r="B250" s="832" t="s">
        <v>3306</v>
      </c>
      <c r="C250" s="832" t="s">
        <v>3178</v>
      </c>
      <c r="D250" s="832" t="s">
        <v>3652</v>
      </c>
      <c r="E250" s="832" t="s">
        <v>3653</v>
      </c>
      <c r="F250" s="849">
        <v>2</v>
      </c>
      <c r="G250" s="849">
        <v>11588</v>
      </c>
      <c r="H250" s="849">
        <v>1.9948355999311413</v>
      </c>
      <c r="I250" s="849">
        <v>5794</v>
      </c>
      <c r="J250" s="849">
        <v>1</v>
      </c>
      <c r="K250" s="849">
        <v>5809</v>
      </c>
      <c r="L250" s="849">
        <v>1</v>
      </c>
      <c r="M250" s="849">
        <v>5809</v>
      </c>
      <c r="N250" s="849">
        <v>4</v>
      </c>
      <c r="O250" s="849">
        <v>23452</v>
      </c>
      <c r="P250" s="837">
        <v>4.0371836804957821</v>
      </c>
      <c r="Q250" s="850">
        <v>5863</v>
      </c>
    </row>
    <row r="251" spans="1:17" ht="14.45" customHeight="1" x14ac:dyDescent="0.2">
      <c r="A251" s="831" t="s">
        <v>577</v>
      </c>
      <c r="B251" s="832" t="s">
        <v>3306</v>
      </c>
      <c r="C251" s="832" t="s">
        <v>3178</v>
      </c>
      <c r="D251" s="832" t="s">
        <v>3654</v>
      </c>
      <c r="E251" s="832" t="s">
        <v>3655</v>
      </c>
      <c r="F251" s="849">
        <v>71</v>
      </c>
      <c r="G251" s="849">
        <v>50693</v>
      </c>
      <c r="H251" s="849">
        <v>0.78671860450679743</v>
      </c>
      <c r="I251" s="849">
        <v>713.9859154929577</v>
      </c>
      <c r="J251" s="849">
        <v>90</v>
      </c>
      <c r="K251" s="849">
        <v>64436</v>
      </c>
      <c r="L251" s="849">
        <v>1</v>
      </c>
      <c r="M251" s="849">
        <v>715.95555555555552</v>
      </c>
      <c r="N251" s="849">
        <v>90</v>
      </c>
      <c r="O251" s="849">
        <v>65250</v>
      </c>
      <c r="P251" s="837">
        <v>1.0126326898007325</v>
      </c>
      <c r="Q251" s="850">
        <v>725</v>
      </c>
    </row>
    <row r="252" spans="1:17" ht="14.45" customHeight="1" x14ac:dyDescent="0.2">
      <c r="A252" s="831" t="s">
        <v>577</v>
      </c>
      <c r="B252" s="832" t="s">
        <v>3306</v>
      </c>
      <c r="C252" s="832" t="s">
        <v>3178</v>
      </c>
      <c r="D252" s="832" t="s">
        <v>3656</v>
      </c>
      <c r="E252" s="832" t="s">
        <v>3657</v>
      </c>
      <c r="F252" s="849">
        <v>8</v>
      </c>
      <c r="G252" s="849">
        <v>0</v>
      </c>
      <c r="H252" s="849"/>
      <c r="I252" s="849">
        <v>0</v>
      </c>
      <c r="J252" s="849">
        <v>3</v>
      </c>
      <c r="K252" s="849">
        <v>0</v>
      </c>
      <c r="L252" s="849"/>
      <c r="M252" s="849">
        <v>0</v>
      </c>
      <c r="N252" s="849">
        <v>20</v>
      </c>
      <c r="O252" s="849">
        <v>0</v>
      </c>
      <c r="P252" s="837"/>
      <c r="Q252" s="850">
        <v>0</v>
      </c>
    </row>
    <row r="253" spans="1:17" ht="14.45" customHeight="1" x14ac:dyDescent="0.2">
      <c r="A253" s="831" t="s">
        <v>577</v>
      </c>
      <c r="B253" s="832" t="s">
        <v>3306</v>
      </c>
      <c r="C253" s="832" t="s">
        <v>3178</v>
      </c>
      <c r="D253" s="832" t="s">
        <v>3658</v>
      </c>
      <c r="E253" s="832" t="s">
        <v>3659</v>
      </c>
      <c r="F253" s="849">
        <v>222</v>
      </c>
      <c r="G253" s="849">
        <v>321011</v>
      </c>
      <c r="H253" s="849">
        <v>1.0304171280915466</v>
      </c>
      <c r="I253" s="849">
        <v>1445.9954954954956</v>
      </c>
      <c r="J253" s="849">
        <v>215</v>
      </c>
      <c r="K253" s="849">
        <v>311535</v>
      </c>
      <c r="L253" s="849">
        <v>1</v>
      </c>
      <c r="M253" s="849">
        <v>1449</v>
      </c>
      <c r="N253" s="849">
        <v>246</v>
      </c>
      <c r="O253" s="849">
        <v>359149</v>
      </c>
      <c r="P253" s="837">
        <v>1.1528367599146163</v>
      </c>
      <c r="Q253" s="850">
        <v>1459.9552845528456</v>
      </c>
    </row>
    <row r="254" spans="1:17" ht="14.45" customHeight="1" x14ac:dyDescent="0.2">
      <c r="A254" s="831" t="s">
        <v>577</v>
      </c>
      <c r="B254" s="832" t="s">
        <v>3306</v>
      </c>
      <c r="C254" s="832" t="s">
        <v>3178</v>
      </c>
      <c r="D254" s="832" t="s">
        <v>3660</v>
      </c>
      <c r="E254" s="832" t="s">
        <v>3661</v>
      </c>
      <c r="F254" s="849">
        <v>12</v>
      </c>
      <c r="G254" s="849">
        <v>66840</v>
      </c>
      <c r="H254" s="849">
        <v>0.74865591397849462</v>
      </c>
      <c r="I254" s="849">
        <v>5570</v>
      </c>
      <c r="J254" s="849">
        <v>16</v>
      </c>
      <c r="K254" s="849">
        <v>89280</v>
      </c>
      <c r="L254" s="849">
        <v>1</v>
      </c>
      <c r="M254" s="849">
        <v>5580</v>
      </c>
      <c r="N254" s="849">
        <v>11</v>
      </c>
      <c r="O254" s="849">
        <v>61798</v>
      </c>
      <c r="P254" s="837">
        <v>0.69218189964157706</v>
      </c>
      <c r="Q254" s="850">
        <v>5618</v>
      </c>
    </row>
    <row r="255" spans="1:17" ht="14.45" customHeight="1" x14ac:dyDescent="0.2">
      <c r="A255" s="831" t="s">
        <v>577</v>
      </c>
      <c r="B255" s="832" t="s">
        <v>3306</v>
      </c>
      <c r="C255" s="832" t="s">
        <v>3178</v>
      </c>
      <c r="D255" s="832" t="s">
        <v>3662</v>
      </c>
      <c r="E255" s="832" t="s">
        <v>3663</v>
      </c>
      <c r="F255" s="849">
        <v>10</v>
      </c>
      <c r="G255" s="849">
        <v>107300</v>
      </c>
      <c r="H255" s="849">
        <v>0.71302313836503062</v>
      </c>
      <c r="I255" s="849">
        <v>10730</v>
      </c>
      <c r="J255" s="849">
        <v>14</v>
      </c>
      <c r="K255" s="849">
        <v>150486</v>
      </c>
      <c r="L255" s="849">
        <v>1</v>
      </c>
      <c r="M255" s="849">
        <v>10749</v>
      </c>
      <c r="N255" s="849">
        <v>17</v>
      </c>
      <c r="O255" s="849">
        <v>183838</v>
      </c>
      <c r="P255" s="837">
        <v>1.2216285900349535</v>
      </c>
      <c r="Q255" s="850">
        <v>10814</v>
      </c>
    </row>
    <row r="256" spans="1:17" ht="14.45" customHeight="1" x14ac:dyDescent="0.2">
      <c r="A256" s="831" t="s">
        <v>577</v>
      </c>
      <c r="B256" s="832" t="s">
        <v>3306</v>
      </c>
      <c r="C256" s="832" t="s">
        <v>3178</v>
      </c>
      <c r="D256" s="832" t="s">
        <v>3664</v>
      </c>
      <c r="E256" s="832" t="s">
        <v>3665</v>
      </c>
      <c r="F256" s="849">
        <v>4</v>
      </c>
      <c r="G256" s="849">
        <v>13416</v>
      </c>
      <c r="H256" s="849">
        <v>0.39892952720785013</v>
      </c>
      <c r="I256" s="849">
        <v>3354</v>
      </c>
      <c r="J256" s="849">
        <v>10</v>
      </c>
      <c r="K256" s="849">
        <v>33630</v>
      </c>
      <c r="L256" s="849">
        <v>1</v>
      </c>
      <c r="M256" s="849">
        <v>3363</v>
      </c>
      <c r="N256" s="849">
        <v>8</v>
      </c>
      <c r="O256" s="849">
        <v>27176</v>
      </c>
      <c r="P256" s="837">
        <v>0.80808801665179897</v>
      </c>
      <c r="Q256" s="850">
        <v>3397</v>
      </c>
    </row>
    <row r="257" spans="1:17" ht="14.45" customHeight="1" x14ac:dyDescent="0.2">
      <c r="A257" s="831" t="s">
        <v>577</v>
      </c>
      <c r="B257" s="832" t="s">
        <v>3306</v>
      </c>
      <c r="C257" s="832" t="s">
        <v>3178</v>
      </c>
      <c r="D257" s="832" t="s">
        <v>3666</v>
      </c>
      <c r="E257" s="832" t="s">
        <v>3667</v>
      </c>
      <c r="F257" s="849">
        <v>10</v>
      </c>
      <c r="G257" s="849">
        <v>81970</v>
      </c>
      <c r="H257" s="849">
        <v>1.6632172713253794</v>
      </c>
      <c r="I257" s="849">
        <v>8197</v>
      </c>
      <c r="J257" s="849">
        <v>6</v>
      </c>
      <c r="K257" s="849">
        <v>49284</v>
      </c>
      <c r="L257" s="849">
        <v>1</v>
      </c>
      <c r="M257" s="849">
        <v>8214</v>
      </c>
      <c r="N257" s="849">
        <v>13</v>
      </c>
      <c r="O257" s="849">
        <v>107510</v>
      </c>
      <c r="P257" s="837">
        <v>2.1814381949517085</v>
      </c>
      <c r="Q257" s="850">
        <v>8270</v>
      </c>
    </row>
    <row r="258" spans="1:17" ht="14.45" customHeight="1" x14ac:dyDescent="0.2">
      <c r="A258" s="831" t="s">
        <v>577</v>
      </c>
      <c r="B258" s="832" t="s">
        <v>3306</v>
      </c>
      <c r="C258" s="832" t="s">
        <v>3178</v>
      </c>
      <c r="D258" s="832" t="s">
        <v>3668</v>
      </c>
      <c r="E258" s="832" t="s">
        <v>3669</v>
      </c>
      <c r="F258" s="849">
        <v>2</v>
      </c>
      <c r="G258" s="849">
        <v>19918</v>
      </c>
      <c r="H258" s="849"/>
      <c r="I258" s="849">
        <v>9959</v>
      </c>
      <c r="J258" s="849"/>
      <c r="K258" s="849"/>
      <c r="L258" s="849"/>
      <c r="M258" s="849"/>
      <c r="N258" s="849">
        <v>2</v>
      </c>
      <c r="O258" s="849">
        <v>20108</v>
      </c>
      <c r="P258" s="837"/>
      <c r="Q258" s="850">
        <v>10054</v>
      </c>
    </row>
    <row r="259" spans="1:17" ht="14.45" customHeight="1" x14ac:dyDescent="0.2">
      <c r="A259" s="831" t="s">
        <v>577</v>
      </c>
      <c r="B259" s="832" t="s">
        <v>3306</v>
      </c>
      <c r="C259" s="832" t="s">
        <v>3178</v>
      </c>
      <c r="D259" s="832" t="s">
        <v>3670</v>
      </c>
      <c r="E259" s="832" t="s">
        <v>3671</v>
      </c>
      <c r="F259" s="849">
        <v>38</v>
      </c>
      <c r="G259" s="849">
        <v>175137</v>
      </c>
      <c r="H259" s="849">
        <v>0.78979837564092736</v>
      </c>
      <c r="I259" s="849">
        <v>4608.8684210526317</v>
      </c>
      <c r="J259" s="849">
        <v>48</v>
      </c>
      <c r="K259" s="849">
        <v>221749</v>
      </c>
      <c r="L259" s="849">
        <v>1</v>
      </c>
      <c r="M259" s="849">
        <v>4619.770833333333</v>
      </c>
      <c r="N259" s="849">
        <v>34</v>
      </c>
      <c r="O259" s="849">
        <v>158372</v>
      </c>
      <c r="P259" s="837">
        <v>0.71419487799268544</v>
      </c>
      <c r="Q259" s="850">
        <v>4658</v>
      </c>
    </row>
    <row r="260" spans="1:17" ht="14.45" customHeight="1" x14ac:dyDescent="0.2">
      <c r="A260" s="831" t="s">
        <v>577</v>
      </c>
      <c r="B260" s="832" t="s">
        <v>3306</v>
      </c>
      <c r="C260" s="832" t="s">
        <v>3178</v>
      </c>
      <c r="D260" s="832" t="s">
        <v>3672</v>
      </c>
      <c r="E260" s="832" t="s">
        <v>3673</v>
      </c>
      <c r="F260" s="849">
        <v>9</v>
      </c>
      <c r="G260" s="849">
        <v>34416</v>
      </c>
      <c r="H260" s="849">
        <v>2.9929559092094964</v>
      </c>
      <c r="I260" s="849">
        <v>3824</v>
      </c>
      <c r="J260" s="849">
        <v>3</v>
      </c>
      <c r="K260" s="849">
        <v>11499</v>
      </c>
      <c r="L260" s="849">
        <v>1</v>
      </c>
      <c r="M260" s="849">
        <v>3833</v>
      </c>
      <c r="N260" s="849">
        <v>7</v>
      </c>
      <c r="O260" s="849">
        <v>27062</v>
      </c>
      <c r="P260" s="837">
        <v>2.3534220366988432</v>
      </c>
      <c r="Q260" s="850">
        <v>3866</v>
      </c>
    </row>
    <row r="261" spans="1:17" ht="14.45" customHeight="1" x14ac:dyDescent="0.2">
      <c r="A261" s="831" t="s">
        <v>577</v>
      </c>
      <c r="B261" s="832" t="s">
        <v>3306</v>
      </c>
      <c r="C261" s="832" t="s">
        <v>3178</v>
      </c>
      <c r="D261" s="832" t="s">
        <v>3674</v>
      </c>
      <c r="E261" s="832" t="s">
        <v>3675</v>
      </c>
      <c r="F261" s="849">
        <v>1</v>
      </c>
      <c r="G261" s="849">
        <v>2364</v>
      </c>
      <c r="H261" s="849">
        <v>0.11082981715893109</v>
      </c>
      <c r="I261" s="849">
        <v>2364</v>
      </c>
      <c r="J261" s="849">
        <v>9</v>
      </c>
      <c r="K261" s="849">
        <v>21330</v>
      </c>
      <c r="L261" s="849">
        <v>1</v>
      </c>
      <c r="M261" s="849">
        <v>2370</v>
      </c>
      <c r="N261" s="849">
        <v>6</v>
      </c>
      <c r="O261" s="849">
        <v>14352</v>
      </c>
      <c r="P261" s="837">
        <v>0.67285513361462723</v>
      </c>
      <c r="Q261" s="850">
        <v>2392</v>
      </c>
    </row>
    <row r="262" spans="1:17" ht="14.45" customHeight="1" x14ac:dyDescent="0.2">
      <c r="A262" s="831" t="s">
        <v>577</v>
      </c>
      <c r="B262" s="832" t="s">
        <v>3306</v>
      </c>
      <c r="C262" s="832" t="s">
        <v>3178</v>
      </c>
      <c r="D262" s="832" t="s">
        <v>3676</v>
      </c>
      <c r="E262" s="832" t="s">
        <v>3677</v>
      </c>
      <c r="F262" s="849"/>
      <c r="G262" s="849"/>
      <c r="H262" s="849"/>
      <c r="I262" s="849"/>
      <c r="J262" s="849">
        <v>1</v>
      </c>
      <c r="K262" s="849">
        <v>1268</v>
      </c>
      <c r="L262" s="849">
        <v>1</v>
      </c>
      <c r="M262" s="849">
        <v>1268</v>
      </c>
      <c r="N262" s="849"/>
      <c r="O262" s="849"/>
      <c r="P262" s="837"/>
      <c r="Q262" s="850"/>
    </row>
    <row r="263" spans="1:17" ht="14.45" customHeight="1" x14ac:dyDescent="0.2">
      <c r="A263" s="831" t="s">
        <v>577</v>
      </c>
      <c r="B263" s="832" t="s">
        <v>3306</v>
      </c>
      <c r="C263" s="832" t="s">
        <v>3178</v>
      </c>
      <c r="D263" s="832" t="s">
        <v>3678</v>
      </c>
      <c r="E263" s="832" t="s">
        <v>3679</v>
      </c>
      <c r="F263" s="849">
        <v>5</v>
      </c>
      <c r="G263" s="849">
        <v>7985</v>
      </c>
      <c r="H263" s="849">
        <v>0.55486067681189633</v>
      </c>
      <c r="I263" s="849">
        <v>1597</v>
      </c>
      <c r="J263" s="849">
        <v>9</v>
      </c>
      <c r="K263" s="849">
        <v>14391</v>
      </c>
      <c r="L263" s="849">
        <v>1</v>
      </c>
      <c r="M263" s="849">
        <v>1599</v>
      </c>
      <c r="N263" s="849">
        <v>7</v>
      </c>
      <c r="O263" s="849">
        <v>11249</v>
      </c>
      <c r="P263" s="837">
        <v>0.78166909874226942</v>
      </c>
      <c r="Q263" s="850">
        <v>1607</v>
      </c>
    </row>
    <row r="264" spans="1:17" ht="14.45" customHeight="1" x14ac:dyDescent="0.2">
      <c r="A264" s="831" t="s">
        <v>577</v>
      </c>
      <c r="B264" s="832" t="s">
        <v>3306</v>
      </c>
      <c r="C264" s="832" t="s">
        <v>3178</v>
      </c>
      <c r="D264" s="832" t="s">
        <v>3680</v>
      </c>
      <c r="E264" s="832" t="s">
        <v>3681</v>
      </c>
      <c r="F264" s="849">
        <v>6</v>
      </c>
      <c r="G264" s="849">
        <v>61170</v>
      </c>
      <c r="H264" s="849">
        <v>5.9900117508813162</v>
      </c>
      <c r="I264" s="849">
        <v>10195</v>
      </c>
      <c r="J264" s="849">
        <v>1</v>
      </c>
      <c r="K264" s="849">
        <v>10212</v>
      </c>
      <c r="L264" s="849">
        <v>1</v>
      </c>
      <c r="M264" s="849">
        <v>10212</v>
      </c>
      <c r="N264" s="849">
        <v>5</v>
      </c>
      <c r="O264" s="849">
        <v>51335</v>
      </c>
      <c r="P264" s="837">
        <v>5.0269291030160597</v>
      </c>
      <c r="Q264" s="850">
        <v>10267</v>
      </c>
    </row>
    <row r="265" spans="1:17" ht="14.45" customHeight="1" x14ac:dyDescent="0.2">
      <c r="A265" s="831" t="s">
        <v>577</v>
      </c>
      <c r="B265" s="832" t="s">
        <v>3306</v>
      </c>
      <c r="C265" s="832" t="s">
        <v>3178</v>
      </c>
      <c r="D265" s="832" t="s">
        <v>3682</v>
      </c>
      <c r="E265" s="832" t="s">
        <v>3683</v>
      </c>
      <c r="F265" s="849">
        <v>11</v>
      </c>
      <c r="G265" s="849">
        <v>50787</v>
      </c>
      <c r="H265" s="849">
        <v>0.99805447470817121</v>
      </c>
      <c r="I265" s="849">
        <v>4617</v>
      </c>
      <c r="J265" s="849">
        <v>11</v>
      </c>
      <c r="K265" s="849">
        <v>50886</v>
      </c>
      <c r="L265" s="849">
        <v>1</v>
      </c>
      <c r="M265" s="849">
        <v>4626</v>
      </c>
      <c r="N265" s="849">
        <v>6</v>
      </c>
      <c r="O265" s="849">
        <v>27954</v>
      </c>
      <c r="P265" s="837">
        <v>0.54934559603820299</v>
      </c>
      <c r="Q265" s="850">
        <v>4659</v>
      </c>
    </row>
    <row r="266" spans="1:17" ht="14.45" customHeight="1" x14ac:dyDescent="0.2">
      <c r="A266" s="831" t="s">
        <v>577</v>
      </c>
      <c r="B266" s="832" t="s">
        <v>3306</v>
      </c>
      <c r="C266" s="832" t="s">
        <v>3178</v>
      </c>
      <c r="D266" s="832" t="s">
        <v>3684</v>
      </c>
      <c r="E266" s="832" t="s">
        <v>3685</v>
      </c>
      <c r="F266" s="849">
        <v>1</v>
      </c>
      <c r="G266" s="849">
        <v>7166</v>
      </c>
      <c r="H266" s="849">
        <v>0.24960813682120589</v>
      </c>
      <c r="I266" s="849">
        <v>7166</v>
      </c>
      <c r="J266" s="849">
        <v>4</v>
      </c>
      <c r="K266" s="849">
        <v>28709</v>
      </c>
      <c r="L266" s="849">
        <v>1</v>
      </c>
      <c r="M266" s="849">
        <v>7177.25</v>
      </c>
      <c r="N266" s="849">
        <v>2</v>
      </c>
      <c r="O266" s="849">
        <v>14470</v>
      </c>
      <c r="P266" s="837">
        <v>0.50402312863561949</v>
      </c>
      <c r="Q266" s="850">
        <v>7235</v>
      </c>
    </row>
    <row r="267" spans="1:17" ht="14.45" customHeight="1" x14ac:dyDescent="0.2">
      <c r="A267" s="831" t="s">
        <v>577</v>
      </c>
      <c r="B267" s="832" t="s">
        <v>3306</v>
      </c>
      <c r="C267" s="832" t="s">
        <v>3178</v>
      </c>
      <c r="D267" s="832" t="s">
        <v>3686</v>
      </c>
      <c r="E267" s="832" t="s">
        <v>3687</v>
      </c>
      <c r="F267" s="849">
        <v>5</v>
      </c>
      <c r="G267" s="849">
        <v>8895</v>
      </c>
      <c r="H267" s="849">
        <v>0.99887703537338579</v>
      </c>
      <c r="I267" s="849">
        <v>1779</v>
      </c>
      <c r="J267" s="849">
        <v>5</v>
      </c>
      <c r="K267" s="849">
        <v>8905</v>
      </c>
      <c r="L267" s="849">
        <v>1</v>
      </c>
      <c r="M267" s="849">
        <v>1781</v>
      </c>
      <c r="N267" s="849">
        <v>1</v>
      </c>
      <c r="O267" s="849">
        <v>1786</v>
      </c>
      <c r="P267" s="837">
        <v>0.20056148231330714</v>
      </c>
      <c r="Q267" s="850">
        <v>1786</v>
      </c>
    </row>
    <row r="268" spans="1:17" ht="14.45" customHeight="1" x14ac:dyDescent="0.2">
      <c r="A268" s="831" t="s">
        <v>577</v>
      </c>
      <c r="B268" s="832" t="s">
        <v>3306</v>
      </c>
      <c r="C268" s="832" t="s">
        <v>3178</v>
      </c>
      <c r="D268" s="832" t="s">
        <v>3688</v>
      </c>
      <c r="E268" s="832" t="s">
        <v>3689</v>
      </c>
      <c r="F268" s="849"/>
      <c r="G268" s="849"/>
      <c r="H268" s="849"/>
      <c r="I268" s="849"/>
      <c r="J268" s="849">
        <v>2</v>
      </c>
      <c r="K268" s="849">
        <v>4662</v>
      </c>
      <c r="L268" s="849">
        <v>1</v>
      </c>
      <c r="M268" s="849">
        <v>2331</v>
      </c>
      <c r="N268" s="849">
        <v>1</v>
      </c>
      <c r="O268" s="849">
        <v>2342</v>
      </c>
      <c r="P268" s="837">
        <v>0.50235950235950233</v>
      </c>
      <c r="Q268" s="850">
        <v>2342</v>
      </c>
    </row>
    <row r="269" spans="1:17" ht="14.45" customHeight="1" x14ac:dyDescent="0.2">
      <c r="A269" s="831" t="s">
        <v>577</v>
      </c>
      <c r="B269" s="832" t="s">
        <v>3306</v>
      </c>
      <c r="C269" s="832" t="s">
        <v>3178</v>
      </c>
      <c r="D269" s="832" t="s">
        <v>3690</v>
      </c>
      <c r="E269" s="832" t="s">
        <v>3691</v>
      </c>
      <c r="F269" s="849">
        <v>1</v>
      </c>
      <c r="G269" s="849">
        <v>14673</v>
      </c>
      <c r="H269" s="849"/>
      <c r="I269" s="849">
        <v>14673</v>
      </c>
      <c r="J269" s="849"/>
      <c r="K269" s="849"/>
      <c r="L269" s="849"/>
      <c r="M269" s="849"/>
      <c r="N269" s="849"/>
      <c r="O269" s="849"/>
      <c r="P269" s="837"/>
      <c r="Q269" s="850"/>
    </row>
    <row r="270" spans="1:17" ht="14.45" customHeight="1" x14ac:dyDescent="0.2">
      <c r="A270" s="831" t="s">
        <v>577</v>
      </c>
      <c r="B270" s="832" t="s">
        <v>3306</v>
      </c>
      <c r="C270" s="832" t="s">
        <v>3178</v>
      </c>
      <c r="D270" s="832" t="s">
        <v>3692</v>
      </c>
      <c r="E270" s="832" t="s">
        <v>3693</v>
      </c>
      <c r="F270" s="849">
        <v>1</v>
      </c>
      <c r="G270" s="849">
        <v>5528</v>
      </c>
      <c r="H270" s="849">
        <v>0.99729388417824283</v>
      </c>
      <c r="I270" s="849">
        <v>5528</v>
      </c>
      <c r="J270" s="849">
        <v>1</v>
      </c>
      <c r="K270" s="849">
        <v>5543</v>
      </c>
      <c r="L270" s="849">
        <v>1</v>
      </c>
      <c r="M270" s="849">
        <v>5543</v>
      </c>
      <c r="N270" s="849">
        <v>1</v>
      </c>
      <c r="O270" s="849">
        <v>5592</v>
      </c>
      <c r="P270" s="837">
        <v>1.0088399783510735</v>
      </c>
      <c r="Q270" s="850">
        <v>5592</v>
      </c>
    </row>
    <row r="271" spans="1:17" ht="14.45" customHeight="1" x14ac:dyDescent="0.2">
      <c r="A271" s="831" t="s">
        <v>577</v>
      </c>
      <c r="B271" s="832" t="s">
        <v>3306</v>
      </c>
      <c r="C271" s="832" t="s">
        <v>3178</v>
      </c>
      <c r="D271" s="832" t="s">
        <v>3694</v>
      </c>
      <c r="E271" s="832" t="s">
        <v>3695</v>
      </c>
      <c r="F271" s="849">
        <v>124</v>
      </c>
      <c r="G271" s="849">
        <v>13888</v>
      </c>
      <c r="H271" s="849">
        <v>0.85349065880039332</v>
      </c>
      <c r="I271" s="849">
        <v>112</v>
      </c>
      <c r="J271" s="849">
        <v>144</v>
      </c>
      <c r="K271" s="849">
        <v>16272</v>
      </c>
      <c r="L271" s="849">
        <v>1</v>
      </c>
      <c r="M271" s="849">
        <v>113</v>
      </c>
      <c r="N271" s="849">
        <v>201</v>
      </c>
      <c r="O271" s="849">
        <v>22908</v>
      </c>
      <c r="P271" s="837">
        <v>1.4078171091445428</v>
      </c>
      <c r="Q271" s="850">
        <v>113.97014925373135</v>
      </c>
    </row>
    <row r="272" spans="1:17" ht="14.45" customHeight="1" x14ac:dyDescent="0.2">
      <c r="A272" s="831" t="s">
        <v>577</v>
      </c>
      <c r="B272" s="832" t="s">
        <v>3306</v>
      </c>
      <c r="C272" s="832" t="s">
        <v>3178</v>
      </c>
      <c r="D272" s="832" t="s">
        <v>3696</v>
      </c>
      <c r="E272" s="832" t="s">
        <v>3697</v>
      </c>
      <c r="F272" s="849">
        <v>1</v>
      </c>
      <c r="G272" s="849">
        <v>3025</v>
      </c>
      <c r="H272" s="849"/>
      <c r="I272" s="849">
        <v>3025</v>
      </c>
      <c r="J272" s="849"/>
      <c r="K272" s="849"/>
      <c r="L272" s="849"/>
      <c r="M272" s="849"/>
      <c r="N272" s="849">
        <v>1</v>
      </c>
      <c r="O272" s="849">
        <v>3067</v>
      </c>
      <c r="P272" s="837"/>
      <c r="Q272" s="850">
        <v>3067</v>
      </c>
    </row>
    <row r="273" spans="1:17" ht="14.45" customHeight="1" x14ac:dyDescent="0.2">
      <c r="A273" s="831" t="s">
        <v>577</v>
      </c>
      <c r="B273" s="832" t="s">
        <v>3306</v>
      </c>
      <c r="C273" s="832" t="s">
        <v>3178</v>
      </c>
      <c r="D273" s="832" t="s">
        <v>3698</v>
      </c>
      <c r="E273" s="832" t="s">
        <v>3699</v>
      </c>
      <c r="F273" s="849">
        <v>1</v>
      </c>
      <c r="G273" s="849">
        <v>2468</v>
      </c>
      <c r="H273" s="849"/>
      <c r="I273" s="849">
        <v>2468</v>
      </c>
      <c r="J273" s="849"/>
      <c r="K273" s="849"/>
      <c r="L273" s="849"/>
      <c r="M273" s="849"/>
      <c r="N273" s="849"/>
      <c r="O273" s="849"/>
      <c r="P273" s="837"/>
      <c r="Q273" s="850"/>
    </row>
    <row r="274" spans="1:17" ht="14.45" customHeight="1" x14ac:dyDescent="0.2">
      <c r="A274" s="831" t="s">
        <v>577</v>
      </c>
      <c r="B274" s="832" t="s">
        <v>3306</v>
      </c>
      <c r="C274" s="832" t="s">
        <v>3178</v>
      </c>
      <c r="D274" s="832" t="s">
        <v>3700</v>
      </c>
      <c r="E274" s="832" t="s">
        <v>3701</v>
      </c>
      <c r="F274" s="849"/>
      <c r="G274" s="849"/>
      <c r="H274" s="849"/>
      <c r="I274" s="849"/>
      <c r="J274" s="849">
        <v>132</v>
      </c>
      <c r="K274" s="849">
        <v>42636</v>
      </c>
      <c r="L274" s="849">
        <v>1</v>
      </c>
      <c r="M274" s="849">
        <v>323</v>
      </c>
      <c r="N274" s="849">
        <v>445</v>
      </c>
      <c r="O274" s="849">
        <v>143735</v>
      </c>
      <c r="P274" s="837">
        <v>3.3712121212121211</v>
      </c>
      <c r="Q274" s="850">
        <v>323</v>
      </c>
    </row>
    <row r="275" spans="1:17" ht="14.45" customHeight="1" x14ac:dyDescent="0.2">
      <c r="A275" s="831" t="s">
        <v>577</v>
      </c>
      <c r="B275" s="832" t="s">
        <v>3306</v>
      </c>
      <c r="C275" s="832" t="s">
        <v>3178</v>
      </c>
      <c r="D275" s="832" t="s">
        <v>3702</v>
      </c>
      <c r="E275" s="832" t="s">
        <v>3703</v>
      </c>
      <c r="F275" s="849"/>
      <c r="G275" s="849"/>
      <c r="H275" s="849"/>
      <c r="I275" s="849"/>
      <c r="J275" s="849">
        <v>1</v>
      </c>
      <c r="K275" s="849">
        <v>9995</v>
      </c>
      <c r="L275" s="849">
        <v>1</v>
      </c>
      <c r="M275" s="849">
        <v>9995</v>
      </c>
      <c r="N275" s="849">
        <v>1</v>
      </c>
      <c r="O275" s="849">
        <v>10068</v>
      </c>
      <c r="P275" s="837">
        <v>1.0073036518259129</v>
      </c>
      <c r="Q275" s="850">
        <v>10068</v>
      </c>
    </row>
    <row r="276" spans="1:17" ht="14.45" customHeight="1" x14ac:dyDescent="0.2">
      <c r="A276" s="831" t="s">
        <v>577</v>
      </c>
      <c r="B276" s="832" t="s">
        <v>3306</v>
      </c>
      <c r="C276" s="832" t="s">
        <v>3178</v>
      </c>
      <c r="D276" s="832" t="s">
        <v>3704</v>
      </c>
      <c r="E276" s="832" t="s">
        <v>3705</v>
      </c>
      <c r="F276" s="849"/>
      <c r="G276" s="849"/>
      <c r="H276" s="849"/>
      <c r="I276" s="849"/>
      <c r="J276" s="849">
        <v>1</v>
      </c>
      <c r="K276" s="849">
        <v>11438</v>
      </c>
      <c r="L276" s="849">
        <v>1</v>
      </c>
      <c r="M276" s="849">
        <v>11438</v>
      </c>
      <c r="N276" s="849"/>
      <c r="O276" s="849"/>
      <c r="P276" s="837"/>
      <c r="Q276" s="850"/>
    </row>
    <row r="277" spans="1:17" ht="14.45" customHeight="1" x14ac:dyDescent="0.2">
      <c r="A277" s="831" t="s">
        <v>577</v>
      </c>
      <c r="B277" s="832" t="s">
        <v>3306</v>
      </c>
      <c r="C277" s="832" t="s">
        <v>3178</v>
      </c>
      <c r="D277" s="832" t="s">
        <v>3706</v>
      </c>
      <c r="E277" s="832" t="s">
        <v>3707</v>
      </c>
      <c r="F277" s="849"/>
      <c r="G277" s="849"/>
      <c r="H277" s="849"/>
      <c r="I277" s="849"/>
      <c r="J277" s="849"/>
      <c r="K277" s="849"/>
      <c r="L277" s="849"/>
      <c r="M277" s="849"/>
      <c r="N277" s="849">
        <v>1</v>
      </c>
      <c r="O277" s="849">
        <v>0</v>
      </c>
      <c r="P277" s="837"/>
      <c r="Q277" s="850">
        <v>0</v>
      </c>
    </row>
    <row r="278" spans="1:17" ht="14.45" customHeight="1" x14ac:dyDescent="0.2">
      <c r="A278" s="831" t="s">
        <v>577</v>
      </c>
      <c r="B278" s="832" t="s">
        <v>3306</v>
      </c>
      <c r="C278" s="832" t="s">
        <v>3178</v>
      </c>
      <c r="D278" s="832" t="s">
        <v>3708</v>
      </c>
      <c r="E278" s="832" t="s">
        <v>3709</v>
      </c>
      <c r="F278" s="849"/>
      <c r="G278" s="849"/>
      <c r="H278" s="849"/>
      <c r="I278" s="849"/>
      <c r="J278" s="849"/>
      <c r="K278" s="849"/>
      <c r="L278" s="849"/>
      <c r="M278" s="849"/>
      <c r="N278" s="849">
        <v>1</v>
      </c>
      <c r="O278" s="849">
        <v>0</v>
      </c>
      <c r="P278" s="837"/>
      <c r="Q278" s="850">
        <v>0</v>
      </c>
    </row>
    <row r="279" spans="1:17" ht="14.45" customHeight="1" x14ac:dyDescent="0.2">
      <c r="A279" s="831" t="s">
        <v>577</v>
      </c>
      <c r="B279" s="832" t="s">
        <v>3306</v>
      </c>
      <c r="C279" s="832" t="s">
        <v>3178</v>
      </c>
      <c r="D279" s="832" t="s">
        <v>3710</v>
      </c>
      <c r="E279" s="832" t="s">
        <v>3711</v>
      </c>
      <c r="F279" s="849"/>
      <c r="G279" s="849"/>
      <c r="H279" s="849"/>
      <c r="I279" s="849"/>
      <c r="J279" s="849"/>
      <c r="K279" s="849"/>
      <c r="L279" s="849"/>
      <c r="M279" s="849"/>
      <c r="N279" s="849">
        <v>4</v>
      </c>
      <c r="O279" s="849">
        <v>0</v>
      </c>
      <c r="P279" s="837"/>
      <c r="Q279" s="850">
        <v>0</v>
      </c>
    </row>
    <row r="280" spans="1:17" ht="14.45" customHeight="1" x14ac:dyDescent="0.2">
      <c r="A280" s="831" t="s">
        <v>577</v>
      </c>
      <c r="B280" s="832" t="s">
        <v>3306</v>
      </c>
      <c r="C280" s="832" t="s">
        <v>3178</v>
      </c>
      <c r="D280" s="832" t="s">
        <v>3712</v>
      </c>
      <c r="E280" s="832" t="s">
        <v>3713</v>
      </c>
      <c r="F280" s="849"/>
      <c r="G280" s="849"/>
      <c r="H280" s="849"/>
      <c r="I280" s="849"/>
      <c r="J280" s="849"/>
      <c r="K280" s="849"/>
      <c r="L280" s="849"/>
      <c r="M280" s="849"/>
      <c r="N280" s="849">
        <v>1</v>
      </c>
      <c r="O280" s="849">
        <v>0</v>
      </c>
      <c r="P280" s="837"/>
      <c r="Q280" s="850">
        <v>0</v>
      </c>
    </row>
    <row r="281" spans="1:17" ht="14.45" customHeight="1" x14ac:dyDescent="0.2">
      <c r="A281" s="831" t="s">
        <v>577</v>
      </c>
      <c r="B281" s="832" t="s">
        <v>3306</v>
      </c>
      <c r="C281" s="832" t="s">
        <v>3178</v>
      </c>
      <c r="D281" s="832" t="s">
        <v>3714</v>
      </c>
      <c r="E281" s="832" t="s">
        <v>3715</v>
      </c>
      <c r="F281" s="849"/>
      <c r="G281" s="849"/>
      <c r="H281" s="849"/>
      <c r="I281" s="849"/>
      <c r="J281" s="849"/>
      <c r="K281" s="849"/>
      <c r="L281" s="849"/>
      <c r="M281" s="849"/>
      <c r="N281" s="849">
        <v>4</v>
      </c>
      <c r="O281" s="849">
        <v>0</v>
      </c>
      <c r="P281" s="837"/>
      <c r="Q281" s="850">
        <v>0</v>
      </c>
    </row>
    <row r="282" spans="1:17" ht="14.45" customHeight="1" x14ac:dyDescent="0.2">
      <c r="A282" s="831" t="s">
        <v>577</v>
      </c>
      <c r="B282" s="832" t="s">
        <v>3306</v>
      </c>
      <c r="C282" s="832" t="s">
        <v>3178</v>
      </c>
      <c r="D282" s="832" t="s">
        <v>3716</v>
      </c>
      <c r="E282" s="832" t="s">
        <v>3717</v>
      </c>
      <c r="F282" s="849"/>
      <c r="G282" s="849"/>
      <c r="H282" s="849"/>
      <c r="I282" s="849"/>
      <c r="J282" s="849"/>
      <c r="K282" s="849"/>
      <c r="L282" s="849"/>
      <c r="M282" s="849"/>
      <c r="N282" s="849">
        <v>1</v>
      </c>
      <c r="O282" s="849">
        <v>0</v>
      </c>
      <c r="P282" s="837"/>
      <c r="Q282" s="850">
        <v>0</v>
      </c>
    </row>
    <row r="283" spans="1:17" ht="14.45" customHeight="1" x14ac:dyDescent="0.2">
      <c r="A283" s="831" t="s">
        <v>577</v>
      </c>
      <c r="B283" s="832" t="s">
        <v>3306</v>
      </c>
      <c r="C283" s="832" t="s">
        <v>3178</v>
      </c>
      <c r="D283" s="832" t="s">
        <v>3718</v>
      </c>
      <c r="E283" s="832" t="s">
        <v>3719</v>
      </c>
      <c r="F283" s="849"/>
      <c r="G283" s="849"/>
      <c r="H283" s="849"/>
      <c r="I283" s="849"/>
      <c r="J283" s="849"/>
      <c r="K283" s="849"/>
      <c r="L283" s="849"/>
      <c r="M283" s="849"/>
      <c r="N283" s="849">
        <v>3</v>
      </c>
      <c r="O283" s="849">
        <v>0</v>
      </c>
      <c r="P283" s="837"/>
      <c r="Q283" s="850">
        <v>0</v>
      </c>
    </row>
    <row r="284" spans="1:17" ht="14.45" customHeight="1" x14ac:dyDescent="0.2">
      <c r="A284" s="831" t="s">
        <v>577</v>
      </c>
      <c r="B284" s="832" t="s">
        <v>3306</v>
      </c>
      <c r="C284" s="832" t="s">
        <v>3178</v>
      </c>
      <c r="D284" s="832" t="s">
        <v>3720</v>
      </c>
      <c r="E284" s="832" t="s">
        <v>3721</v>
      </c>
      <c r="F284" s="849"/>
      <c r="G284" s="849"/>
      <c r="H284" s="849"/>
      <c r="I284" s="849"/>
      <c r="J284" s="849">
        <v>1</v>
      </c>
      <c r="K284" s="849">
        <v>11139</v>
      </c>
      <c r="L284" s="849">
        <v>1</v>
      </c>
      <c r="M284" s="849">
        <v>11139</v>
      </c>
      <c r="N284" s="849"/>
      <c r="O284" s="849"/>
      <c r="P284" s="837"/>
      <c r="Q284" s="850"/>
    </row>
    <row r="285" spans="1:17" ht="14.45" customHeight="1" x14ac:dyDescent="0.2">
      <c r="A285" s="831" t="s">
        <v>577</v>
      </c>
      <c r="B285" s="832" t="s">
        <v>3306</v>
      </c>
      <c r="C285" s="832" t="s">
        <v>3178</v>
      </c>
      <c r="D285" s="832" t="s">
        <v>3722</v>
      </c>
      <c r="E285" s="832" t="s">
        <v>3723</v>
      </c>
      <c r="F285" s="849"/>
      <c r="G285" s="849"/>
      <c r="H285" s="849"/>
      <c r="I285" s="849"/>
      <c r="J285" s="849"/>
      <c r="K285" s="849"/>
      <c r="L285" s="849"/>
      <c r="M285" s="849"/>
      <c r="N285" s="849">
        <v>1</v>
      </c>
      <c r="O285" s="849">
        <v>1566</v>
      </c>
      <c r="P285" s="837"/>
      <c r="Q285" s="850">
        <v>1566</v>
      </c>
    </row>
    <row r="286" spans="1:17" ht="14.45" customHeight="1" x14ac:dyDescent="0.2">
      <c r="A286" s="831" t="s">
        <v>577</v>
      </c>
      <c r="B286" s="832" t="s">
        <v>3177</v>
      </c>
      <c r="C286" s="832" t="s">
        <v>3182</v>
      </c>
      <c r="D286" s="832" t="s">
        <v>3724</v>
      </c>
      <c r="E286" s="832" t="s">
        <v>1282</v>
      </c>
      <c r="F286" s="849"/>
      <c r="G286" s="849"/>
      <c r="H286" s="849"/>
      <c r="I286" s="849"/>
      <c r="J286" s="849"/>
      <c r="K286" s="849"/>
      <c r="L286" s="849"/>
      <c r="M286" s="849"/>
      <c r="N286" s="849">
        <v>0.8</v>
      </c>
      <c r="O286" s="849">
        <v>895.52</v>
      </c>
      <c r="P286" s="837"/>
      <c r="Q286" s="850">
        <v>1119.3999999999999</v>
      </c>
    </row>
    <row r="287" spans="1:17" ht="14.45" customHeight="1" x14ac:dyDescent="0.2">
      <c r="A287" s="831" t="s">
        <v>577</v>
      </c>
      <c r="B287" s="832" t="s">
        <v>3177</v>
      </c>
      <c r="C287" s="832" t="s">
        <v>3182</v>
      </c>
      <c r="D287" s="832" t="s">
        <v>3725</v>
      </c>
      <c r="E287" s="832" t="s">
        <v>1255</v>
      </c>
      <c r="F287" s="849"/>
      <c r="G287" s="849"/>
      <c r="H287" s="849"/>
      <c r="I287" s="849"/>
      <c r="J287" s="849">
        <v>2</v>
      </c>
      <c r="K287" s="849">
        <v>9976.18</v>
      </c>
      <c r="L287" s="849">
        <v>1</v>
      </c>
      <c r="M287" s="849">
        <v>4988.09</v>
      </c>
      <c r="N287" s="849">
        <v>12</v>
      </c>
      <c r="O287" s="849">
        <v>49714.36</v>
      </c>
      <c r="P287" s="837">
        <v>4.983306235452849</v>
      </c>
      <c r="Q287" s="850">
        <v>4142.8633333333337</v>
      </c>
    </row>
    <row r="288" spans="1:17" ht="14.45" customHeight="1" x14ac:dyDescent="0.2">
      <c r="A288" s="831" t="s">
        <v>577</v>
      </c>
      <c r="B288" s="832" t="s">
        <v>3177</v>
      </c>
      <c r="C288" s="832" t="s">
        <v>3182</v>
      </c>
      <c r="D288" s="832" t="s">
        <v>3307</v>
      </c>
      <c r="E288" s="832" t="s">
        <v>1809</v>
      </c>
      <c r="F288" s="849">
        <v>18</v>
      </c>
      <c r="G288" s="849">
        <v>1441.44</v>
      </c>
      <c r="H288" s="849">
        <v>1.6363636363636365</v>
      </c>
      <c r="I288" s="849">
        <v>80.08</v>
      </c>
      <c r="J288" s="849">
        <v>11</v>
      </c>
      <c r="K288" s="849">
        <v>880.88</v>
      </c>
      <c r="L288" s="849">
        <v>1</v>
      </c>
      <c r="M288" s="849">
        <v>80.08</v>
      </c>
      <c r="N288" s="849"/>
      <c r="O288" s="849"/>
      <c r="P288" s="837"/>
      <c r="Q288" s="850"/>
    </row>
    <row r="289" spans="1:17" ht="14.45" customHeight="1" x14ac:dyDescent="0.2">
      <c r="A289" s="831" t="s">
        <v>577</v>
      </c>
      <c r="B289" s="832" t="s">
        <v>3177</v>
      </c>
      <c r="C289" s="832" t="s">
        <v>3182</v>
      </c>
      <c r="D289" s="832" t="s">
        <v>3308</v>
      </c>
      <c r="E289" s="832" t="s">
        <v>1809</v>
      </c>
      <c r="F289" s="849">
        <v>17</v>
      </c>
      <c r="G289" s="849">
        <v>1294.21</v>
      </c>
      <c r="H289" s="849"/>
      <c r="I289" s="849">
        <v>76.13</v>
      </c>
      <c r="J289" s="849"/>
      <c r="K289" s="849"/>
      <c r="L289" s="849"/>
      <c r="M289" s="849"/>
      <c r="N289" s="849"/>
      <c r="O289" s="849"/>
      <c r="P289" s="837"/>
      <c r="Q289" s="850"/>
    </row>
    <row r="290" spans="1:17" ht="14.45" customHeight="1" x14ac:dyDescent="0.2">
      <c r="A290" s="831" t="s">
        <v>577</v>
      </c>
      <c r="B290" s="832" t="s">
        <v>3177</v>
      </c>
      <c r="C290" s="832" t="s">
        <v>3182</v>
      </c>
      <c r="D290" s="832" t="s">
        <v>3309</v>
      </c>
      <c r="E290" s="832" t="s">
        <v>1438</v>
      </c>
      <c r="F290" s="849">
        <v>0.3</v>
      </c>
      <c r="G290" s="849">
        <v>132.37</v>
      </c>
      <c r="H290" s="849">
        <v>0.14999093504963062</v>
      </c>
      <c r="I290" s="849">
        <v>441.23333333333335</v>
      </c>
      <c r="J290" s="849">
        <v>2</v>
      </c>
      <c r="K290" s="849">
        <v>882.52</v>
      </c>
      <c r="L290" s="849">
        <v>1</v>
      </c>
      <c r="M290" s="849">
        <v>441.26</v>
      </c>
      <c r="N290" s="849">
        <v>9.5</v>
      </c>
      <c r="O290" s="849">
        <v>3540.9</v>
      </c>
      <c r="P290" s="837">
        <v>4.0122603453746093</v>
      </c>
      <c r="Q290" s="850">
        <v>372.72631578947369</v>
      </c>
    </row>
    <row r="291" spans="1:17" ht="14.45" customHeight="1" x14ac:dyDescent="0.2">
      <c r="A291" s="831" t="s">
        <v>577</v>
      </c>
      <c r="B291" s="832" t="s">
        <v>3177</v>
      </c>
      <c r="C291" s="832" t="s">
        <v>3182</v>
      </c>
      <c r="D291" s="832" t="s">
        <v>3310</v>
      </c>
      <c r="E291" s="832" t="s">
        <v>857</v>
      </c>
      <c r="F291" s="849">
        <v>123</v>
      </c>
      <c r="G291" s="849">
        <v>7183.2</v>
      </c>
      <c r="H291" s="849">
        <v>1.0298952354871684</v>
      </c>
      <c r="I291" s="849">
        <v>58.4</v>
      </c>
      <c r="J291" s="849">
        <v>144</v>
      </c>
      <c r="K291" s="849">
        <v>6974.6900000000005</v>
      </c>
      <c r="L291" s="849">
        <v>1</v>
      </c>
      <c r="M291" s="849">
        <v>48.435347222222227</v>
      </c>
      <c r="N291" s="849">
        <v>421.4</v>
      </c>
      <c r="O291" s="849">
        <v>16186.179999999998</v>
      </c>
      <c r="P291" s="837">
        <v>2.3207024254841429</v>
      </c>
      <c r="Q291" s="850">
        <v>38.410488846701469</v>
      </c>
    </row>
    <row r="292" spans="1:17" ht="14.45" customHeight="1" x14ac:dyDescent="0.2">
      <c r="A292" s="831" t="s">
        <v>577</v>
      </c>
      <c r="B292" s="832" t="s">
        <v>3177</v>
      </c>
      <c r="C292" s="832" t="s">
        <v>3182</v>
      </c>
      <c r="D292" s="832" t="s">
        <v>3726</v>
      </c>
      <c r="E292" s="832" t="s">
        <v>3727</v>
      </c>
      <c r="F292" s="849">
        <v>173.5</v>
      </c>
      <c r="G292" s="849">
        <v>120112.02000000002</v>
      </c>
      <c r="H292" s="849">
        <v>4.3923966847854707</v>
      </c>
      <c r="I292" s="849">
        <v>692.28829971181563</v>
      </c>
      <c r="J292" s="849">
        <v>39.5</v>
      </c>
      <c r="K292" s="849">
        <v>27345.440000000002</v>
      </c>
      <c r="L292" s="849">
        <v>1</v>
      </c>
      <c r="M292" s="849">
        <v>692.28962025316457</v>
      </c>
      <c r="N292" s="849"/>
      <c r="O292" s="849"/>
      <c r="P292" s="837"/>
      <c r="Q292" s="850"/>
    </row>
    <row r="293" spans="1:17" ht="14.45" customHeight="1" x14ac:dyDescent="0.2">
      <c r="A293" s="831" t="s">
        <v>577</v>
      </c>
      <c r="B293" s="832" t="s">
        <v>3177</v>
      </c>
      <c r="C293" s="832" t="s">
        <v>3182</v>
      </c>
      <c r="D293" s="832" t="s">
        <v>3728</v>
      </c>
      <c r="E293" s="832" t="s">
        <v>1421</v>
      </c>
      <c r="F293" s="849">
        <v>6.8</v>
      </c>
      <c r="G293" s="849">
        <v>81691.12</v>
      </c>
      <c r="H293" s="849"/>
      <c r="I293" s="849">
        <v>12013.4</v>
      </c>
      <c r="J293" s="849"/>
      <c r="K293" s="849"/>
      <c r="L293" s="849"/>
      <c r="M293" s="849"/>
      <c r="N293" s="849"/>
      <c r="O293" s="849"/>
      <c r="P293" s="837"/>
      <c r="Q293" s="850"/>
    </row>
    <row r="294" spans="1:17" ht="14.45" customHeight="1" x14ac:dyDescent="0.2">
      <c r="A294" s="831" t="s">
        <v>577</v>
      </c>
      <c r="B294" s="832" t="s">
        <v>3177</v>
      </c>
      <c r="C294" s="832" t="s">
        <v>3182</v>
      </c>
      <c r="D294" s="832" t="s">
        <v>3311</v>
      </c>
      <c r="E294" s="832" t="s">
        <v>1051</v>
      </c>
      <c r="F294" s="849">
        <v>150.94999999999999</v>
      </c>
      <c r="G294" s="849">
        <v>23486.11</v>
      </c>
      <c r="H294" s="849">
        <v>0.62145060911717687</v>
      </c>
      <c r="I294" s="849">
        <v>155.58867174561115</v>
      </c>
      <c r="J294" s="849">
        <v>242.89999999999998</v>
      </c>
      <c r="K294" s="849">
        <v>37792.400000000009</v>
      </c>
      <c r="L294" s="849">
        <v>1</v>
      </c>
      <c r="M294" s="849">
        <v>155.58830794565671</v>
      </c>
      <c r="N294" s="849">
        <v>236.60000000000002</v>
      </c>
      <c r="O294" s="849">
        <v>36459.19</v>
      </c>
      <c r="P294" s="837">
        <v>0.96472280140980715</v>
      </c>
      <c r="Q294" s="850">
        <v>154.09632290786138</v>
      </c>
    </row>
    <row r="295" spans="1:17" ht="14.45" customHeight="1" x14ac:dyDescent="0.2">
      <c r="A295" s="831" t="s">
        <v>577</v>
      </c>
      <c r="B295" s="832" t="s">
        <v>3177</v>
      </c>
      <c r="C295" s="832" t="s">
        <v>3182</v>
      </c>
      <c r="D295" s="832" t="s">
        <v>3729</v>
      </c>
      <c r="E295" s="832" t="s">
        <v>1253</v>
      </c>
      <c r="F295" s="849"/>
      <c r="G295" s="849"/>
      <c r="H295" s="849"/>
      <c r="I295" s="849"/>
      <c r="J295" s="849">
        <v>3</v>
      </c>
      <c r="K295" s="849">
        <v>27474.81</v>
      </c>
      <c r="L295" s="849">
        <v>1</v>
      </c>
      <c r="M295" s="849">
        <v>9158.27</v>
      </c>
      <c r="N295" s="849">
        <v>4</v>
      </c>
      <c r="O295" s="849">
        <v>36633.08</v>
      </c>
      <c r="P295" s="837">
        <v>1.3333333333333333</v>
      </c>
      <c r="Q295" s="850">
        <v>9158.27</v>
      </c>
    </row>
    <row r="296" spans="1:17" ht="14.45" customHeight="1" x14ac:dyDescent="0.2">
      <c r="A296" s="831" t="s">
        <v>577</v>
      </c>
      <c r="B296" s="832" t="s">
        <v>3177</v>
      </c>
      <c r="C296" s="832" t="s">
        <v>3182</v>
      </c>
      <c r="D296" s="832" t="s">
        <v>3312</v>
      </c>
      <c r="E296" s="832" t="s">
        <v>3313</v>
      </c>
      <c r="F296" s="849">
        <v>3.3000000000000007</v>
      </c>
      <c r="G296" s="849">
        <v>1906.13</v>
      </c>
      <c r="H296" s="849">
        <v>0.47484206225836029</v>
      </c>
      <c r="I296" s="849">
        <v>577.61515151515141</v>
      </c>
      <c r="J296" s="849">
        <v>7.3999999999999995</v>
      </c>
      <c r="K296" s="849">
        <v>4014.24</v>
      </c>
      <c r="L296" s="849">
        <v>1</v>
      </c>
      <c r="M296" s="849">
        <v>542.46486486486492</v>
      </c>
      <c r="N296" s="849">
        <v>3.2</v>
      </c>
      <c r="O296" s="849">
        <v>636.39</v>
      </c>
      <c r="P296" s="837">
        <v>0.15853312208537607</v>
      </c>
      <c r="Q296" s="850">
        <v>198.87187499999999</v>
      </c>
    </row>
    <row r="297" spans="1:17" ht="14.45" customHeight="1" x14ac:dyDescent="0.2">
      <c r="A297" s="831" t="s">
        <v>577</v>
      </c>
      <c r="B297" s="832" t="s">
        <v>3177</v>
      </c>
      <c r="C297" s="832" t="s">
        <v>3182</v>
      </c>
      <c r="D297" s="832" t="s">
        <v>3314</v>
      </c>
      <c r="E297" s="832" t="s">
        <v>3315</v>
      </c>
      <c r="F297" s="849">
        <v>4</v>
      </c>
      <c r="G297" s="849">
        <v>171.52</v>
      </c>
      <c r="H297" s="849">
        <v>9.3023255813953501E-2</v>
      </c>
      <c r="I297" s="849">
        <v>42.88</v>
      </c>
      <c r="J297" s="849">
        <v>43</v>
      </c>
      <c r="K297" s="849">
        <v>1843.84</v>
      </c>
      <c r="L297" s="849">
        <v>1</v>
      </c>
      <c r="M297" s="849">
        <v>42.879999999999995</v>
      </c>
      <c r="N297" s="849">
        <v>2</v>
      </c>
      <c r="O297" s="849">
        <v>85.76</v>
      </c>
      <c r="P297" s="837">
        <v>4.651162790697675E-2</v>
      </c>
      <c r="Q297" s="850">
        <v>42.88</v>
      </c>
    </row>
    <row r="298" spans="1:17" ht="14.45" customHeight="1" x14ac:dyDescent="0.2">
      <c r="A298" s="831" t="s">
        <v>577</v>
      </c>
      <c r="B298" s="832" t="s">
        <v>3177</v>
      </c>
      <c r="C298" s="832" t="s">
        <v>3182</v>
      </c>
      <c r="D298" s="832" t="s">
        <v>3316</v>
      </c>
      <c r="E298" s="832" t="s">
        <v>1273</v>
      </c>
      <c r="F298" s="849">
        <v>14</v>
      </c>
      <c r="G298" s="849">
        <v>1081.08</v>
      </c>
      <c r="H298" s="849">
        <v>0.29166666666666663</v>
      </c>
      <c r="I298" s="849">
        <v>77.22</v>
      </c>
      <c r="J298" s="849">
        <v>48</v>
      </c>
      <c r="K298" s="849">
        <v>3706.5600000000004</v>
      </c>
      <c r="L298" s="849">
        <v>1</v>
      </c>
      <c r="M298" s="849">
        <v>77.220000000000013</v>
      </c>
      <c r="N298" s="849">
        <v>39</v>
      </c>
      <c r="O298" s="849">
        <v>2917.59</v>
      </c>
      <c r="P298" s="837">
        <v>0.78714225589225584</v>
      </c>
      <c r="Q298" s="850">
        <v>74.81</v>
      </c>
    </row>
    <row r="299" spans="1:17" ht="14.45" customHeight="1" x14ac:dyDescent="0.2">
      <c r="A299" s="831" t="s">
        <v>577</v>
      </c>
      <c r="B299" s="832" t="s">
        <v>3177</v>
      </c>
      <c r="C299" s="832" t="s">
        <v>3182</v>
      </c>
      <c r="D299" s="832" t="s">
        <v>3317</v>
      </c>
      <c r="E299" s="832" t="s">
        <v>3318</v>
      </c>
      <c r="F299" s="849">
        <v>97.1</v>
      </c>
      <c r="G299" s="849">
        <v>26384.11</v>
      </c>
      <c r="H299" s="849">
        <v>1.0528258263674628</v>
      </c>
      <c r="I299" s="849">
        <v>271.72100926879506</v>
      </c>
      <c r="J299" s="849">
        <v>97.4</v>
      </c>
      <c r="K299" s="849">
        <v>25060.28</v>
      </c>
      <c r="L299" s="849">
        <v>1</v>
      </c>
      <c r="M299" s="849">
        <v>257.29240246406567</v>
      </c>
      <c r="N299" s="849">
        <v>87.4</v>
      </c>
      <c r="O299" s="849">
        <v>15871.829999999996</v>
      </c>
      <c r="P299" s="837">
        <v>0.63334607594168923</v>
      </c>
      <c r="Q299" s="850">
        <v>181.59988558352399</v>
      </c>
    </row>
    <row r="300" spans="1:17" ht="14.45" customHeight="1" x14ac:dyDescent="0.2">
      <c r="A300" s="831" t="s">
        <v>577</v>
      </c>
      <c r="B300" s="832" t="s">
        <v>3177</v>
      </c>
      <c r="C300" s="832" t="s">
        <v>3182</v>
      </c>
      <c r="D300" s="832" t="s">
        <v>3730</v>
      </c>
      <c r="E300" s="832" t="s">
        <v>3731</v>
      </c>
      <c r="F300" s="849">
        <v>9</v>
      </c>
      <c r="G300" s="849">
        <v>591.75</v>
      </c>
      <c r="H300" s="849"/>
      <c r="I300" s="849">
        <v>65.75</v>
      </c>
      <c r="J300" s="849"/>
      <c r="K300" s="849"/>
      <c r="L300" s="849"/>
      <c r="M300" s="849"/>
      <c r="N300" s="849"/>
      <c r="O300" s="849"/>
      <c r="P300" s="837"/>
      <c r="Q300" s="850"/>
    </row>
    <row r="301" spans="1:17" ht="14.45" customHeight="1" x14ac:dyDescent="0.2">
      <c r="A301" s="831" t="s">
        <v>577</v>
      </c>
      <c r="B301" s="832" t="s">
        <v>3177</v>
      </c>
      <c r="C301" s="832" t="s">
        <v>3182</v>
      </c>
      <c r="D301" s="832" t="s">
        <v>3732</v>
      </c>
      <c r="E301" s="832" t="s">
        <v>3733</v>
      </c>
      <c r="F301" s="849">
        <v>3.3</v>
      </c>
      <c r="G301" s="849">
        <v>10770.32</v>
      </c>
      <c r="H301" s="849">
        <v>33.000337040781936</v>
      </c>
      <c r="I301" s="849">
        <v>3263.7333333333336</v>
      </c>
      <c r="J301" s="849">
        <v>0.1</v>
      </c>
      <c r="K301" s="849">
        <v>326.37</v>
      </c>
      <c r="L301" s="849">
        <v>1</v>
      </c>
      <c r="M301" s="849">
        <v>3263.7</v>
      </c>
      <c r="N301" s="849"/>
      <c r="O301" s="849"/>
      <c r="P301" s="837"/>
      <c r="Q301" s="850"/>
    </row>
    <row r="302" spans="1:17" ht="14.45" customHeight="1" x14ac:dyDescent="0.2">
      <c r="A302" s="831" t="s">
        <v>577</v>
      </c>
      <c r="B302" s="832" t="s">
        <v>3177</v>
      </c>
      <c r="C302" s="832" t="s">
        <v>3182</v>
      </c>
      <c r="D302" s="832" t="s">
        <v>3734</v>
      </c>
      <c r="E302" s="832" t="s">
        <v>3735</v>
      </c>
      <c r="F302" s="849">
        <v>16</v>
      </c>
      <c r="G302" s="849">
        <v>3507.2</v>
      </c>
      <c r="H302" s="849"/>
      <c r="I302" s="849">
        <v>219.2</v>
      </c>
      <c r="J302" s="849"/>
      <c r="K302" s="849"/>
      <c r="L302" s="849"/>
      <c r="M302" s="849"/>
      <c r="N302" s="849"/>
      <c r="O302" s="849"/>
      <c r="P302" s="837"/>
      <c r="Q302" s="850"/>
    </row>
    <row r="303" spans="1:17" ht="14.45" customHeight="1" x14ac:dyDescent="0.2">
      <c r="A303" s="831" t="s">
        <v>577</v>
      </c>
      <c r="B303" s="832" t="s">
        <v>3177</v>
      </c>
      <c r="C303" s="832" t="s">
        <v>3182</v>
      </c>
      <c r="D303" s="832" t="s">
        <v>3736</v>
      </c>
      <c r="E303" s="832" t="s">
        <v>3737</v>
      </c>
      <c r="F303" s="849"/>
      <c r="G303" s="849"/>
      <c r="H303" s="849"/>
      <c r="I303" s="849"/>
      <c r="J303" s="849"/>
      <c r="K303" s="849"/>
      <c r="L303" s="849"/>
      <c r="M303" s="849"/>
      <c r="N303" s="849">
        <v>0.2</v>
      </c>
      <c r="O303" s="849">
        <v>64.099999999999994</v>
      </c>
      <c r="P303" s="837"/>
      <c r="Q303" s="850">
        <v>320.49999999999994</v>
      </c>
    </row>
    <row r="304" spans="1:17" ht="14.45" customHeight="1" x14ac:dyDescent="0.2">
      <c r="A304" s="831" t="s">
        <v>577</v>
      </c>
      <c r="B304" s="832" t="s">
        <v>3177</v>
      </c>
      <c r="C304" s="832" t="s">
        <v>3182</v>
      </c>
      <c r="D304" s="832" t="s">
        <v>3321</v>
      </c>
      <c r="E304" s="832" t="s">
        <v>3322</v>
      </c>
      <c r="F304" s="849">
        <v>179</v>
      </c>
      <c r="G304" s="849">
        <v>11328.390000000001</v>
      </c>
      <c r="H304" s="849">
        <v>24.613557848995114</v>
      </c>
      <c r="I304" s="849">
        <v>63.287094972067045</v>
      </c>
      <c r="J304" s="849">
        <v>7</v>
      </c>
      <c r="K304" s="849">
        <v>460.25</v>
      </c>
      <c r="L304" s="849">
        <v>1</v>
      </c>
      <c r="M304" s="849">
        <v>65.75</v>
      </c>
      <c r="N304" s="849"/>
      <c r="O304" s="849"/>
      <c r="P304" s="837"/>
      <c r="Q304" s="850"/>
    </row>
    <row r="305" spans="1:17" ht="14.45" customHeight="1" x14ac:dyDescent="0.2">
      <c r="A305" s="831" t="s">
        <v>577</v>
      </c>
      <c r="B305" s="832" t="s">
        <v>3177</v>
      </c>
      <c r="C305" s="832" t="s">
        <v>3182</v>
      </c>
      <c r="D305" s="832" t="s">
        <v>3323</v>
      </c>
      <c r="E305" s="832" t="s">
        <v>3324</v>
      </c>
      <c r="F305" s="849">
        <v>25.1</v>
      </c>
      <c r="G305" s="849">
        <v>1977.98</v>
      </c>
      <c r="H305" s="849">
        <v>1.2764125861490412</v>
      </c>
      <c r="I305" s="849">
        <v>78.80398406374502</v>
      </c>
      <c r="J305" s="849">
        <v>20.5</v>
      </c>
      <c r="K305" s="849">
        <v>1549.6399999999999</v>
      </c>
      <c r="L305" s="849">
        <v>1</v>
      </c>
      <c r="M305" s="849">
        <v>75.592195121951207</v>
      </c>
      <c r="N305" s="849">
        <v>4.5</v>
      </c>
      <c r="O305" s="849">
        <v>265.07</v>
      </c>
      <c r="P305" s="837">
        <v>0.17105263157894737</v>
      </c>
      <c r="Q305" s="850">
        <v>58.904444444444444</v>
      </c>
    </row>
    <row r="306" spans="1:17" ht="14.45" customHeight="1" x14ac:dyDescent="0.2">
      <c r="A306" s="831" t="s">
        <v>577</v>
      </c>
      <c r="B306" s="832" t="s">
        <v>3177</v>
      </c>
      <c r="C306" s="832" t="s">
        <v>3182</v>
      </c>
      <c r="D306" s="832" t="s">
        <v>3325</v>
      </c>
      <c r="E306" s="832" t="s">
        <v>3326</v>
      </c>
      <c r="F306" s="849">
        <v>131</v>
      </c>
      <c r="G306" s="849">
        <v>7342.2300000000005</v>
      </c>
      <c r="H306" s="849">
        <v>3.3954549868893857</v>
      </c>
      <c r="I306" s="849">
        <v>56.047557251908401</v>
      </c>
      <c r="J306" s="849">
        <v>49</v>
      </c>
      <c r="K306" s="849">
        <v>2162.37</v>
      </c>
      <c r="L306" s="849">
        <v>1</v>
      </c>
      <c r="M306" s="849">
        <v>44.129999999999995</v>
      </c>
      <c r="N306" s="849"/>
      <c r="O306" s="849"/>
      <c r="P306" s="837"/>
      <c r="Q306" s="850"/>
    </row>
    <row r="307" spans="1:17" ht="14.45" customHeight="1" x14ac:dyDescent="0.2">
      <c r="A307" s="831" t="s">
        <v>577</v>
      </c>
      <c r="B307" s="832" t="s">
        <v>3177</v>
      </c>
      <c r="C307" s="832" t="s">
        <v>3182</v>
      </c>
      <c r="D307" s="832" t="s">
        <v>3738</v>
      </c>
      <c r="E307" s="832" t="s">
        <v>3739</v>
      </c>
      <c r="F307" s="849"/>
      <c r="G307" s="849"/>
      <c r="H307" s="849"/>
      <c r="I307" s="849"/>
      <c r="J307" s="849"/>
      <c r="K307" s="849"/>
      <c r="L307" s="849"/>
      <c r="M307" s="849"/>
      <c r="N307" s="849">
        <v>2.0500000000000003</v>
      </c>
      <c r="O307" s="849">
        <v>1402.76</v>
      </c>
      <c r="P307" s="837"/>
      <c r="Q307" s="850">
        <v>684.27317073170718</v>
      </c>
    </row>
    <row r="308" spans="1:17" ht="14.45" customHeight="1" x14ac:dyDescent="0.2">
      <c r="A308" s="831" t="s">
        <v>577</v>
      </c>
      <c r="B308" s="832" t="s">
        <v>3177</v>
      </c>
      <c r="C308" s="832" t="s">
        <v>3182</v>
      </c>
      <c r="D308" s="832" t="s">
        <v>3740</v>
      </c>
      <c r="E308" s="832" t="s">
        <v>3739</v>
      </c>
      <c r="F308" s="849"/>
      <c r="G308" s="849"/>
      <c r="H308" s="849"/>
      <c r="I308" s="849"/>
      <c r="J308" s="849"/>
      <c r="K308" s="849"/>
      <c r="L308" s="849"/>
      <c r="M308" s="849"/>
      <c r="N308" s="849">
        <v>0.3</v>
      </c>
      <c r="O308" s="849">
        <v>110.06</v>
      </c>
      <c r="P308" s="837"/>
      <c r="Q308" s="850">
        <v>366.86666666666667</v>
      </c>
    </row>
    <row r="309" spans="1:17" ht="14.45" customHeight="1" x14ac:dyDescent="0.2">
      <c r="A309" s="831" t="s">
        <v>577</v>
      </c>
      <c r="B309" s="832" t="s">
        <v>3177</v>
      </c>
      <c r="C309" s="832" t="s">
        <v>3182</v>
      </c>
      <c r="D309" s="832" t="s">
        <v>3741</v>
      </c>
      <c r="E309" s="832" t="s">
        <v>3742</v>
      </c>
      <c r="F309" s="849"/>
      <c r="G309" s="849"/>
      <c r="H309" s="849"/>
      <c r="I309" s="849"/>
      <c r="J309" s="849"/>
      <c r="K309" s="849"/>
      <c r="L309" s="849"/>
      <c r="M309" s="849"/>
      <c r="N309" s="849">
        <v>0.6</v>
      </c>
      <c r="O309" s="849">
        <v>530.37</v>
      </c>
      <c r="P309" s="837"/>
      <c r="Q309" s="850">
        <v>883.95</v>
      </c>
    </row>
    <row r="310" spans="1:17" ht="14.45" customHeight="1" x14ac:dyDescent="0.2">
      <c r="A310" s="831" t="s">
        <v>577</v>
      </c>
      <c r="B310" s="832" t="s">
        <v>3177</v>
      </c>
      <c r="C310" s="832" t="s">
        <v>3182</v>
      </c>
      <c r="D310" s="832" t="s">
        <v>3743</v>
      </c>
      <c r="E310" s="832" t="s">
        <v>3744</v>
      </c>
      <c r="F310" s="849">
        <v>0.6</v>
      </c>
      <c r="G310" s="849">
        <v>359.88</v>
      </c>
      <c r="H310" s="849">
        <v>7.0586435432083983E-2</v>
      </c>
      <c r="I310" s="849">
        <v>599.80000000000007</v>
      </c>
      <c r="J310" s="849">
        <v>8.5</v>
      </c>
      <c r="K310" s="849">
        <v>5098.43</v>
      </c>
      <c r="L310" s="849">
        <v>1</v>
      </c>
      <c r="M310" s="849">
        <v>599.81529411764711</v>
      </c>
      <c r="N310" s="849"/>
      <c r="O310" s="849"/>
      <c r="P310" s="837"/>
      <c r="Q310" s="850"/>
    </row>
    <row r="311" spans="1:17" ht="14.45" customHeight="1" x14ac:dyDescent="0.2">
      <c r="A311" s="831" t="s">
        <v>577</v>
      </c>
      <c r="B311" s="832" t="s">
        <v>3177</v>
      </c>
      <c r="C311" s="832" t="s">
        <v>3182</v>
      </c>
      <c r="D311" s="832" t="s">
        <v>3745</v>
      </c>
      <c r="E311" s="832" t="s">
        <v>3744</v>
      </c>
      <c r="F311" s="849">
        <v>3.1</v>
      </c>
      <c r="G311" s="849">
        <v>2479.2600000000002</v>
      </c>
      <c r="H311" s="849">
        <v>0.93940186193491193</v>
      </c>
      <c r="I311" s="849">
        <v>799.76129032258075</v>
      </c>
      <c r="J311" s="849">
        <v>3.3</v>
      </c>
      <c r="K311" s="849">
        <v>2639.19</v>
      </c>
      <c r="L311" s="849">
        <v>1</v>
      </c>
      <c r="M311" s="849">
        <v>799.75454545454556</v>
      </c>
      <c r="N311" s="849"/>
      <c r="O311" s="849"/>
      <c r="P311" s="837"/>
      <c r="Q311" s="850"/>
    </row>
    <row r="312" spans="1:17" ht="14.45" customHeight="1" x14ac:dyDescent="0.2">
      <c r="A312" s="831" t="s">
        <v>577</v>
      </c>
      <c r="B312" s="832" t="s">
        <v>3177</v>
      </c>
      <c r="C312" s="832" t="s">
        <v>3182</v>
      </c>
      <c r="D312" s="832" t="s">
        <v>3327</v>
      </c>
      <c r="E312" s="832" t="s">
        <v>1272</v>
      </c>
      <c r="F312" s="849">
        <v>13</v>
      </c>
      <c r="G312" s="849">
        <v>1202.3699999999999</v>
      </c>
      <c r="H312" s="849">
        <v>0.25490196078431371</v>
      </c>
      <c r="I312" s="849">
        <v>92.49</v>
      </c>
      <c r="J312" s="849">
        <v>51</v>
      </c>
      <c r="K312" s="849">
        <v>4716.99</v>
      </c>
      <c r="L312" s="849">
        <v>1</v>
      </c>
      <c r="M312" s="849">
        <v>92.49</v>
      </c>
      <c r="N312" s="849"/>
      <c r="O312" s="849"/>
      <c r="P312" s="837"/>
      <c r="Q312" s="850"/>
    </row>
    <row r="313" spans="1:17" ht="14.45" customHeight="1" x14ac:dyDescent="0.2">
      <c r="A313" s="831" t="s">
        <v>577</v>
      </c>
      <c r="B313" s="832" t="s">
        <v>3177</v>
      </c>
      <c r="C313" s="832" t="s">
        <v>3182</v>
      </c>
      <c r="D313" s="832" t="s">
        <v>3746</v>
      </c>
      <c r="E313" s="832" t="s">
        <v>3747</v>
      </c>
      <c r="F313" s="849"/>
      <c r="G313" s="849"/>
      <c r="H313" s="849"/>
      <c r="I313" s="849"/>
      <c r="J313" s="849">
        <v>3.8</v>
      </c>
      <c r="K313" s="849">
        <v>6201.09</v>
      </c>
      <c r="L313" s="849">
        <v>1</v>
      </c>
      <c r="M313" s="849">
        <v>1631.8657894736843</v>
      </c>
      <c r="N313" s="849"/>
      <c r="O313" s="849"/>
      <c r="P313" s="837"/>
      <c r="Q313" s="850"/>
    </row>
    <row r="314" spans="1:17" ht="14.45" customHeight="1" x14ac:dyDescent="0.2">
      <c r="A314" s="831" t="s">
        <v>577</v>
      </c>
      <c r="B314" s="832" t="s">
        <v>3177</v>
      </c>
      <c r="C314" s="832" t="s">
        <v>3182</v>
      </c>
      <c r="D314" s="832" t="s">
        <v>3328</v>
      </c>
      <c r="E314" s="832" t="s">
        <v>3329</v>
      </c>
      <c r="F314" s="849">
        <v>10.399999999999999</v>
      </c>
      <c r="G314" s="849">
        <v>4074.7200000000003</v>
      </c>
      <c r="H314" s="849">
        <v>3.0588235294117649</v>
      </c>
      <c r="I314" s="849">
        <v>391.80000000000007</v>
      </c>
      <c r="J314" s="849">
        <v>3.4</v>
      </c>
      <c r="K314" s="849">
        <v>1332.12</v>
      </c>
      <c r="L314" s="849">
        <v>1</v>
      </c>
      <c r="M314" s="849">
        <v>391.79999999999995</v>
      </c>
      <c r="N314" s="849"/>
      <c r="O314" s="849"/>
      <c r="P314" s="837"/>
      <c r="Q314" s="850"/>
    </row>
    <row r="315" spans="1:17" ht="14.45" customHeight="1" x14ac:dyDescent="0.2">
      <c r="A315" s="831" t="s">
        <v>577</v>
      </c>
      <c r="B315" s="832" t="s">
        <v>3177</v>
      </c>
      <c r="C315" s="832" t="s">
        <v>3182</v>
      </c>
      <c r="D315" s="832" t="s">
        <v>3748</v>
      </c>
      <c r="E315" s="832" t="s">
        <v>3331</v>
      </c>
      <c r="F315" s="849">
        <v>3</v>
      </c>
      <c r="G315" s="849">
        <v>328.8</v>
      </c>
      <c r="H315" s="849"/>
      <c r="I315" s="849">
        <v>109.60000000000001</v>
      </c>
      <c r="J315" s="849"/>
      <c r="K315" s="849"/>
      <c r="L315" s="849"/>
      <c r="M315" s="849"/>
      <c r="N315" s="849"/>
      <c r="O315" s="849"/>
      <c r="P315" s="837"/>
      <c r="Q315" s="850"/>
    </row>
    <row r="316" spans="1:17" ht="14.45" customHeight="1" x14ac:dyDescent="0.2">
      <c r="A316" s="831" t="s">
        <v>577</v>
      </c>
      <c r="B316" s="832" t="s">
        <v>3177</v>
      </c>
      <c r="C316" s="832" t="s">
        <v>3182</v>
      </c>
      <c r="D316" s="832" t="s">
        <v>3330</v>
      </c>
      <c r="E316" s="832" t="s">
        <v>3331</v>
      </c>
      <c r="F316" s="849">
        <v>3</v>
      </c>
      <c r="G316" s="849">
        <v>657.6</v>
      </c>
      <c r="H316" s="849"/>
      <c r="I316" s="849">
        <v>219.20000000000002</v>
      </c>
      <c r="J316" s="849"/>
      <c r="K316" s="849"/>
      <c r="L316" s="849"/>
      <c r="M316" s="849"/>
      <c r="N316" s="849">
        <v>5</v>
      </c>
      <c r="O316" s="849">
        <v>1096</v>
      </c>
      <c r="P316" s="837"/>
      <c r="Q316" s="850">
        <v>219.2</v>
      </c>
    </row>
    <row r="317" spans="1:17" ht="14.45" customHeight="1" x14ac:dyDescent="0.2">
      <c r="A317" s="831" t="s">
        <v>577</v>
      </c>
      <c r="B317" s="832" t="s">
        <v>3177</v>
      </c>
      <c r="C317" s="832" t="s">
        <v>3182</v>
      </c>
      <c r="D317" s="832" t="s">
        <v>3334</v>
      </c>
      <c r="E317" s="832" t="s">
        <v>3333</v>
      </c>
      <c r="F317" s="849"/>
      <c r="G317" s="849"/>
      <c r="H317" s="849"/>
      <c r="I317" s="849"/>
      <c r="J317" s="849">
        <v>2.2000000000000002</v>
      </c>
      <c r="K317" s="849">
        <v>1698.74</v>
      </c>
      <c r="L317" s="849">
        <v>1</v>
      </c>
      <c r="M317" s="849">
        <v>772.15454545454543</v>
      </c>
      <c r="N317" s="849">
        <v>4.3000000000000007</v>
      </c>
      <c r="O317" s="849">
        <v>1238.1199999999999</v>
      </c>
      <c r="P317" s="837">
        <v>0.72884608592250721</v>
      </c>
      <c r="Q317" s="850">
        <v>287.93488372093015</v>
      </c>
    </row>
    <row r="318" spans="1:17" ht="14.45" customHeight="1" x14ac:dyDescent="0.2">
      <c r="A318" s="831" t="s">
        <v>577</v>
      </c>
      <c r="B318" s="832" t="s">
        <v>3177</v>
      </c>
      <c r="C318" s="832" t="s">
        <v>3182</v>
      </c>
      <c r="D318" s="832" t="s">
        <v>3335</v>
      </c>
      <c r="E318" s="832" t="s">
        <v>1616</v>
      </c>
      <c r="F318" s="849">
        <v>5.2</v>
      </c>
      <c r="G318" s="849">
        <v>1989.52</v>
      </c>
      <c r="H318" s="849">
        <v>5.1380904418790836</v>
      </c>
      <c r="I318" s="849">
        <v>382.59999999999997</v>
      </c>
      <c r="J318" s="849">
        <v>1</v>
      </c>
      <c r="K318" s="849">
        <v>387.21</v>
      </c>
      <c r="L318" s="849">
        <v>1</v>
      </c>
      <c r="M318" s="849">
        <v>387.21</v>
      </c>
      <c r="N318" s="849">
        <v>2.9</v>
      </c>
      <c r="O318" s="849">
        <v>430.65000000000003</v>
      </c>
      <c r="P318" s="837">
        <v>1.1121871852483149</v>
      </c>
      <c r="Q318" s="850">
        <v>148.50000000000003</v>
      </c>
    </row>
    <row r="319" spans="1:17" ht="14.45" customHeight="1" x14ac:dyDescent="0.2">
      <c r="A319" s="831" t="s">
        <v>577</v>
      </c>
      <c r="B319" s="832" t="s">
        <v>3177</v>
      </c>
      <c r="C319" s="832" t="s">
        <v>3182</v>
      </c>
      <c r="D319" s="832" t="s">
        <v>3336</v>
      </c>
      <c r="E319" s="832" t="s">
        <v>1529</v>
      </c>
      <c r="F319" s="849"/>
      <c r="G319" s="849"/>
      <c r="H319" s="849"/>
      <c r="I319" s="849"/>
      <c r="J319" s="849">
        <v>1</v>
      </c>
      <c r="K319" s="849">
        <v>219.2</v>
      </c>
      <c r="L319" s="849">
        <v>1</v>
      </c>
      <c r="M319" s="849">
        <v>219.2</v>
      </c>
      <c r="N319" s="849">
        <v>32</v>
      </c>
      <c r="O319" s="849">
        <v>1692.1599999999999</v>
      </c>
      <c r="P319" s="837">
        <v>7.7197080291970801</v>
      </c>
      <c r="Q319" s="850">
        <v>52.879999999999995</v>
      </c>
    </row>
    <row r="320" spans="1:17" ht="14.45" customHeight="1" x14ac:dyDescent="0.2">
      <c r="A320" s="831" t="s">
        <v>577</v>
      </c>
      <c r="B320" s="832" t="s">
        <v>3177</v>
      </c>
      <c r="C320" s="832" t="s">
        <v>3182</v>
      </c>
      <c r="D320" s="832" t="s">
        <v>3749</v>
      </c>
      <c r="E320" s="832" t="s">
        <v>3750</v>
      </c>
      <c r="F320" s="849">
        <v>5</v>
      </c>
      <c r="G320" s="849">
        <v>51647.45</v>
      </c>
      <c r="H320" s="849"/>
      <c r="I320" s="849">
        <v>10329.49</v>
      </c>
      <c r="J320" s="849"/>
      <c r="K320" s="849"/>
      <c r="L320" s="849"/>
      <c r="M320" s="849"/>
      <c r="N320" s="849"/>
      <c r="O320" s="849"/>
      <c r="P320" s="837"/>
      <c r="Q320" s="850"/>
    </row>
    <row r="321" spans="1:17" ht="14.45" customHeight="1" x14ac:dyDescent="0.2">
      <c r="A321" s="831" t="s">
        <v>577</v>
      </c>
      <c r="B321" s="832" t="s">
        <v>3177</v>
      </c>
      <c r="C321" s="832" t="s">
        <v>3182</v>
      </c>
      <c r="D321" s="832" t="s">
        <v>3337</v>
      </c>
      <c r="E321" s="832" t="s">
        <v>1616</v>
      </c>
      <c r="F321" s="849">
        <v>14.299999999999999</v>
      </c>
      <c r="G321" s="849">
        <v>11413.27</v>
      </c>
      <c r="H321" s="849">
        <v>3.5092810955905196</v>
      </c>
      <c r="I321" s="849">
        <v>798.13076923076937</v>
      </c>
      <c r="J321" s="849">
        <v>5.0999999999999996</v>
      </c>
      <c r="K321" s="849">
        <v>3252.3099999999995</v>
      </c>
      <c r="L321" s="849">
        <v>1</v>
      </c>
      <c r="M321" s="849">
        <v>637.70784313725483</v>
      </c>
      <c r="N321" s="849">
        <v>0.79999999999999993</v>
      </c>
      <c r="O321" s="849">
        <v>241.56</v>
      </c>
      <c r="P321" s="837">
        <v>7.4273362625334002E-2</v>
      </c>
      <c r="Q321" s="850">
        <v>301.95000000000005</v>
      </c>
    </row>
    <row r="322" spans="1:17" ht="14.45" customHeight="1" x14ac:dyDescent="0.2">
      <c r="A322" s="831" t="s">
        <v>577</v>
      </c>
      <c r="B322" s="832" t="s">
        <v>3177</v>
      </c>
      <c r="C322" s="832" t="s">
        <v>3182</v>
      </c>
      <c r="D322" s="832" t="s">
        <v>3338</v>
      </c>
      <c r="E322" s="832" t="s">
        <v>1428</v>
      </c>
      <c r="F322" s="849">
        <v>67</v>
      </c>
      <c r="G322" s="849">
        <v>4405.25</v>
      </c>
      <c r="H322" s="849">
        <v>0.43351463484000236</v>
      </c>
      <c r="I322" s="849">
        <v>65.75</v>
      </c>
      <c r="J322" s="849">
        <v>174.1</v>
      </c>
      <c r="K322" s="849">
        <v>10161.709999999999</v>
      </c>
      <c r="L322" s="849">
        <v>1</v>
      </c>
      <c r="M322" s="849">
        <v>58.36708788052843</v>
      </c>
      <c r="N322" s="849">
        <v>35</v>
      </c>
      <c r="O322" s="849">
        <v>953.86</v>
      </c>
      <c r="P322" s="837">
        <v>9.3868059608077786E-2</v>
      </c>
      <c r="Q322" s="850">
        <v>27.253142857142858</v>
      </c>
    </row>
    <row r="323" spans="1:17" ht="14.45" customHeight="1" x14ac:dyDescent="0.2">
      <c r="A323" s="831" t="s">
        <v>577</v>
      </c>
      <c r="B323" s="832" t="s">
        <v>3177</v>
      </c>
      <c r="C323" s="832" t="s">
        <v>3182</v>
      </c>
      <c r="D323" s="832" t="s">
        <v>3751</v>
      </c>
      <c r="E323" s="832" t="s">
        <v>3752</v>
      </c>
      <c r="F323" s="849">
        <v>1.7</v>
      </c>
      <c r="G323" s="849">
        <v>1342.75</v>
      </c>
      <c r="H323" s="849"/>
      <c r="I323" s="849">
        <v>789.85294117647061</v>
      </c>
      <c r="J323" s="849"/>
      <c r="K323" s="849"/>
      <c r="L323" s="849"/>
      <c r="M323" s="849"/>
      <c r="N323" s="849"/>
      <c r="O323" s="849"/>
      <c r="P323" s="837"/>
      <c r="Q323" s="850"/>
    </row>
    <row r="324" spans="1:17" ht="14.45" customHeight="1" x14ac:dyDescent="0.2">
      <c r="A324" s="831" t="s">
        <v>577</v>
      </c>
      <c r="B324" s="832" t="s">
        <v>3177</v>
      </c>
      <c r="C324" s="832" t="s">
        <v>3182</v>
      </c>
      <c r="D324" s="832" t="s">
        <v>3342</v>
      </c>
      <c r="E324" s="832" t="s">
        <v>1607</v>
      </c>
      <c r="F324" s="849">
        <v>4.7</v>
      </c>
      <c r="G324" s="849">
        <v>9990.32</v>
      </c>
      <c r="H324" s="849">
        <v>1.1190476190476191</v>
      </c>
      <c r="I324" s="849">
        <v>2125.6</v>
      </c>
      <c r="J324" s="849">
        <v>4.2</v>
      </c>
      <c r="K324" s="849">
        <v>8927.52</v>
      </c>
      <c r="L324" s="849">
        <v>1</v>
      </c>
      <c r="M324" s="849">
        <v>2125.6</v>
      </c>
      <c r="N324" s="849">
        <v>2.9000000000000004</v>
      </c>
      <c r="O324" s="849">
        <v>1331.37</v>
      </c>
      <c r="P324" s="837">
        <v>0.14913100166675625</v>
      </c>
      <c r="Q324" s="850">
        <v>459.09310344827577</v>
      </c>
    </row>
    <row r="325" spans="1:17" ht="14.45" customHeight="1" x14ac:dyDescent="0.2">
      <c r="A325" s="831" t="s">
        <v>577</v>
      </c>
      <c r="B325" s="832" t="s">
        <v>3177</v>
      </c>
      <c r="C325" s="832" t="s">
        <v>3182</v>
      </c>
      <c r="D325" s="832" t="s">
        <v>3753</v>
      </c>
      <c r="E325" s="832" t="s">
        <v>3754</v>
      </c>
      <c r="F325" s="849"/>
      <c r="G325" s="849"/>
      <c r="H325" s="849"/>
      <c r="I325" s="849"/>
      <c r="J325" s="849">
        <v>0.3</v>
      </c>
      <c r="K325" s="849">
        <v>979.12</v>
      </c>
      <c r="L325" s="849">
        <v>1</v>
      </c>
      <c r="M325" s="849">
        <v>3263.7333333333336</v>
      </c>
      <c r="N325" s="849"/>
      <c r="O325" s="849"/>
      <c r="P325" s="837"/>
      <c r="Q325" s="850"/>
    </row>
    <row r="326" spans="1:17" ht="14.45" customHeight="1" x14ac:dyDescent="0.2">
      <c r="A326" s="831" t="s">
        <v>577</v>
      </c>
      <c r="B326" s="832" t="s">
        <v>3177</v>
      </c>
      <c r="C326" s="832" t="s">
        <v>3182</v>
      </c>
      <c r="D326" s="832" t="s">
        <v>3343</v>
      </c>
      <c r="E326" s="832" t="s">
        <v>1432</v>
      </c>
      <c r="F326" s="849">
        <v>2.7</v>
      </c>
      <c r="G326" s="849">
        <v>1081.08</v>
      </c>
      <c r="H326" s="849">
        <v>0.26470588235294118</v>
      </c>
      <c r="I326" s="849">
        <v>400.39999999999992</v>
      </c>
      <c r="J326" s="849">
        <v>10.199999999999999</v>
      </c>
      <c r="K326" s="849">
        <v>4084.08</v>
      </c>
      <c r="L326" s="849">
        <v>1</v>
      </c>
      <c r="M326" s="849">
        <v>400.40000000000003</v>
      </c>
      <c r="N326" s="849"/>
      <c r="O326" s="849"/>
      <c r="P326" s="837"/>
      <c r="Q326" s="850"/>
    </row>
    <row r="327" spans="1:17" ht="14.45" customHeight="1" x14ac:dyDescent="0.2">
      <c r="A327" s="831" t="s">
        <v>577</v>
      </c>
      <c r="B327" s="832" t="s">
        <v>3177</v>
      </c>
      <c r="C327" s="832" t="s">
        <v>3182</v>
      </c>
      <c r="D327" s="832" t="s">
        <v>3344</v>
      </c>
      <c r="E327" s="832" t="s">
        <v>1432</v>
      </c>
      <c r="F327" s="849">
        <v>1.4</v>
      </c>
      <c r="G327" s="849">
        <v>1121.1199999999999</v>
      </c>
      <c r="H327" s="849">
        <v>0.29967736675674739</v>
      </c>
      <c r="I327" s="849">
        <v>800.8</v>
      </c>
      <c r="J327" s="849">
        <v>4.6499999999999995</v>
      </c>
      <c r="K327" s="849">
        <v>3741.0899999999997</v>
      </c>
      <c r="L327" s="849">
        <v>1</v>
      </c>
      <c r="M327" s="849">
        <v>804.53548387096782</v>
      </c>
      <c r="N327" s="849">
        <v>10.549999999999999</v>
      </c>
      <c r="O327" s="849">
        <v>2773.65</v>
      </c>
      <c r="P327" s="837">
        <v>0.74140157013063046</v>
      </c>
      <c r="Q327" s="850">
        <v>262.90521327014221</v>
      </c>
    </row>
    <row r="328" spans="1:17" ht="14.45" customHeight="1" x14ac:dyDescent="0.2">
      <c r="A328" s="831" t="s">
        <v>577</v>
      </c>
      <c r="B328" s="832" t="s">
        <v>3177</v>
      </c>
      <c r="C328" s="832" t="s">
        <v>3182</v>
      </c>
      <c r="D328" s="832" t="s">
        <v>3345</v>
      </c>
      <c r="E328" s="832" t="s">
        <v>3346</v>
      </c>
      <c r="F328" s="849"/>
      <c r="G328" s="849"/>
      <c r="H328" s="849"/>
      <c r="I328" s="849"/>
      <c r="J328" s="849"/>
      <c r="K328" s="849"/>
      <c r="L328" s="849"/>
      <c r="M328" s="849"/>
      <c r="N328" s="849">
        <v>9.0000000000000018</v>
      </c>
      <c r="O328" s="849">
        <v>1314.4199999999998</v>
      </c>
      <c r="P328" s="837"/>
      <c r="Q328" s="850">
        <v>146.04666666666662</v>
      </c>
    </row>
    <row r="329" spans="1:17" ht="14.45" customHeight="1" x14ac:dyDescent="0.2">
      <c r="A329" s="831" t="s">
        <v>577</v>
      </c>
      <c r="B329" s="832" t="s">
        <v>3177</v>
      </c>
      <c r="C329" s="832" t="s">
        <v>3182</v>
      </c>
      <c r="D329" s="832" t="s">
        <v>3755</v>
      </c>
      <c r="E329" s="832" t="s">
        <v>1529</v>
      </c>
      <c r="F329" s="849"/>
      <c r="G329" s="849"/>
      <c r="H329" s="849"/>
      <c r="I329" s="849"/>
      <c r="J329" s="849">
        <v>10</v>
      </c>
      <c r="K329" s="849">
        <v>1096</v>
      </c>
      <c r="L329" s="849">
        <v>1</v>
      </c>
      <c r="M329" s="849">
        <v>109.6</v>
      </c>
      <c r="N329" s="849"/>
      <c r="O329" s="849"/>
      <c r="P329" s="837"/>
      <c r="Q329" s="850"/>
    </row>
    <row r="330" spans="1:17" ht="14.45" customHeight="1" x14ac:dyDescent="0.2">
      <c r="A330" s="831" t="s">
        <v>577</v>
      </c>
      <c r="B330" s="832" t="s">
        <v>3177</v>
      </c>
      <c r="C330" s="832" t="s">
        <v>3182</v>
      </c>
      <c r="D330" s="832" t="s">
        <v>3756</v>
      </c>
      <c r="E330" s="832" t="s">
        <v>3757</v>
      </c>
      <c r="F330" s="849">
        <v>11.8</v>
      </c>
      <c r="G330" s="849">
        <v>25082.080000000002</v>
      </c>
      <c r="H330" s="849">
        <v>2.7441860465116283</v>
      </c>
      <c r="I330" s="849">
        <v>2125.6</v>
      </c>
      <c r="J330" s="849">
        <v>4.3000000000000007</v>
      </c>
      <c r="K330" s="849">
        <v>9140.08</v>
      </c>
      <c r="L330" s="849">
        <v>1</v>
      </c>
      <c r="M330" s="849">
        <v>2125.5999999999995</v>
      </c>
      <c r="N330" s="849"/>
      <c r="O330" s="849"/>
      <c r="P330" s="837"/>
      <c r="Q330" s="850"/>
    </row>
    <row r="331" spans="1:17" ht="14.45" customHeight="1" x14ac:dyDescent="0.2">
      <c r="A331" s="831" t="s">
        <v>577</v>
      </c>
      <c r="B331" s="832" t="s">
        <v>3177</v>
      </c>
      <c r="C331" s="832" t="s">
        <v>3182</v>
      </c>
      <c r="D331" s="832" t="s">
        <v>3349</v>
      </c>
      <c r="E331" s="832" t="s">
        <v>3350</v>
      </c>
      <c r="F331" s="849">
        <v>29</v>
      </c>
      <c r="G331" s="849">
        <v>6164.24</v>
      </c>
      <c r="H331" s="849">
        <v>1.5896721751150171</v>
      </c>
      <c r="I331" s="849">
        <v>212.56</v>
      </c>
      <c r="J331" s="849">
        <v>24</v>
      </c>
      <c r="K331" s="849">
        <v>3877.68</v>
      </c>
      <c r="L331" s="849">
        <v>1</v>
      </c>
      <c r="M331" s="849">
        <v>161.57</v>
      </c>
      <c r="N331" s="849">
        <v>105.3</v>
      </c>
      <c r="O331" s="849">
        <v>17016.25</v>
      </c>
      <c r="P331" s="837">
        <v>4.388255348558932</v>
      </c>
      <c r="Q331" s="850">
        <v>161.59781576448245</v>
      </c>
    </row>
    <row r="332" spans="1:17" ht="14.45" customHeight="1" x14ac:dyDescent="0.2">
      <c r="A332" s="831" t="s">
        <v>577</v>
      </c>
      <c r="B332" s="832" t="s">
        <v>3177</v>
      </c>
      <c r="C332" s="832" t="s">
        <v>3182</v>
      </c>
      <c r="D332" s="832" t="s">
        <v>3758</v>
      </c>
      <c r="E332" s="832" t="s">
        <v>3759</v>
      </c>
      <c r="F332" s="849">
        <v>0.5</v>
      </c>
      <c r="G332" s="849">
        <v>394.9</v>
      </c>
      <c r="H332" s="849">
        <v>0.13512773660185734</v>
      </c>
      <c r="I332" s="849">
        <v>789.8</v>
      </c>
      <c r="J332" s="849">
        <v>3.7</v>
      </c>
      <c r="K332" s="849">
        <v>2922.42</v>
      </c>
      <c r="L332" s="849">
        <v>1</v>
      </c>
      <c r="M332" s="849">
        <v>789.84324324324325</v>
      </c>
      <c r="N332" s="849"/>
      <c r="O332" s="849"/>
      <c r="P332" s="837"/>
      <c r="Q332" s="850"/>
    </row>
    <row r="333" spans="1:17" ht="14.45" customHeight="1" x14ac:dyDescent="0.2">
      <c r="A333" s="831" t="s">
        <v>577</v>
      </c>
      <c r="B333" s="832" t="s">
        <v>3177</v>
      </c>
      <c r="C333" s="832" t="s">
        <v>3182</v>
      </c>
      <c r="D333" s="832" t="s">
        <v>3351</v>
      </c>
      <c r="E333" s="832" t="s">
        <v>1525</v>
      </c>
      <c r="F333" s="849">
        <v>8</v>
      </c>
      <c r="G333" s="849">
        <v>26109.93</v>
      </c>
      <c r="H333" s="849">
        <v>0.54054032232520333</v>
      </c>
      <c r="I333" s="849">
        <v>3263.74125</v>
      </c>
      <c r="J333" s="849">
        <v>14.8</v>
      </c>
      <c r="K333" s="849">
        <v>48303.39</v>
      </c>
      <c r="L333" s="849">
        <v>1</v>
      </c>
      <c r="M333" s="849">
        <v>3263.7425675675672</v>
      </c>
      <c r="N333" s="849">
        <v>2</v>
      </c>
      <c r="O333" s="849">
        <v>2326.27</v>
      </c>
      <c r="P333" s="837">
        <v>4.8159559815574023E-2</v>
      </c>
      <c r="Q333" s="850">
        <v>1163.135</v>
      </c>
    </row>
    <row r="334" spans="1:17" ht="14.45" customHeight="1" x14ac:dyDescent="0.2">
      <c r="A334" s="831" t="s">
        <v>577</v>
      </c>
      <c r="B334" s="832" t="s">
        <v>3177</v>
      </c>
      <c r="C334" s="832" t="s">
        <v>3182</v>
      </c>
      <c r="D334" s="832" t="s">
        <v>3352</v>
      </c>
      <c r="E334" s="832" t="s">
        <v>3322</v>
      </c>
      <c r="F334" s="849"/>
      <c r="G334" s="849"/>
      <c r="H334" s="849"/>
      <c r="I334" s="849"/>
      <c r="J334" s="849">
        <v>1.2</v>
      </c>
      <c r="K334" s="849">
        <v>710.04</v>
      </c>
      <c r="L334" s="849">
        <v>1</v>
      </c>
      <c r="M334" s="849">
        <v>591.70000000000005</v>
      </c>
      <c r="N334" s="849"/>
      <c r="O334" s="849"/>
      <c r="P334" s="837"/>
      <c r="Q334" s="850"/>
    </row>
    <row r="335" spans="1:17" ht="14.45" customHeight="1" x14ac:dyDescent="0.2">
      <c r="A335" s="831" t="s">
        <v>577</v>
      </c>
      <c r="B335" s="832" t="s">
        <v>3177</v>
      </c>
      <c r="C335" s="832" t="s">
        <v>3182</v>
      </c>
      <c r="D335" s="832" t="s">
        <v>3353</v>
      </c>
      <c r="E335" s="832" t="s">
        <v>3354</v>
      </c>
      <c r="F335" s="849"/>
      <c r="G335" s="849"/>
      <c r="H335" s="849"/>
      <c r="I335" s="849"/>
      <c r="J335" s="849">
        <v>1</v>
      </c>
      <c r="K335" s="849">
        <v>26143.46</v>
      </c>
      <c r="L335" s="849">
        <v>1</v>
      </c>
      <c r="M335" s="849">
        <v>26143.46</v>
      </c>
      <c r="N335" s="849">
        <v>1</v>
      </c>
      <c r="O335" s="849">
        <v>29579.9</v>
      </c>
      <c r="P335" s="837">
        <v>1.1314454934427196</v>
      </c>
      <c r="Q335" s="850">
        <v>29579.9</v>
      </c>
    </row>
    <row r="336" spans="1:17" ht="14.45" customHeight="1" x14ac:dyDescent="0.2">
      <c r="A336" s="831" t="s">
        <v>577</v>
      </c>
      <c r="B336" s="832" t="s">
        <v>3177</v>
      </c>
      <c r="C336" s="832" t="s">
        <v>3182</v>
      </c>
      <c r="D336" s="832" t="s">
        <v>3760</v>
      </c>
      <c r="E336" s="832" t="s">
        <v>1255</v>
      </c>
      <c r="F336" s="849"/>
      <c r="G336" s="849"/>
      <c r="H336" s="849"/>
      <c r="I336" s="849"/>
      <c r="J336" s="849">
        <v>4</v>
      </c>
      <c r="K336" s="849">
        <v>39696</v>
      </c>
      <c r="L336" s="849">
        <v>1</v>
      </c>
      <c r="M336" s="849">
        <v>9924</v>
      </c>
      <c r="N336" s="849">
        <v>2</v>
      </c>
      <c r="O336" s="849">
        <v>18552.72</v>
      </c>
      <c r="P336" s="837">
        <v>0.46737001209189843</v>
      </c>
      <c r="Q336" s="850">
        <v>9276.36</v>
      </c>
    </row>
    <row r="337" spans="1:17" ht="14.45" customHeight="1" x14ac:dyDescent="0.2">
      <c r="A337" s="831" t="s">
        <v>577</v>
      </c>
      <c r="B337" s="832" t="s">
        <v>3177</v>
      </c>
      <c r="C337" s="832" t="s">
        <v>3182</v>
      </c>
      <c r="D337" s="832" t="s">
        <v>3761</v>
      </c>
      <c r="E337" s="832" t="s">
        <v>3762</v>
      </c>
      <c r="F337" s="849"/>
      <c r="G337" s="849"/>
      <c r="H337" s="849"/>
      <c r="I337" s="849"/>
      <c r="J337" s="849"/>
      <c r="K337" s="849"/>
      <c r="L337" s="849"/>
      <c r="M337" s="849"/>
      <c r="N337" s="849">
        <v>0.2</v>
      </c>
      <c r="O337" s="849">
        <v>1353.85</v>
      </c>
      <c r="P337" s="837"/>
      <c r="Q337" s="850">
        <v>6769.2499999999991</v>
      </c>
    </row>
    <row r="338" spans="1:17" ht="14.45" customHeight="1" x14ac:dyDescent="0.2">
      <c r="A338" s="831" t="s">
        <v>577</v>
      </c>
      <c r="B338" s="832" t="s">
        <v>3177</v>
      </c>
      <c r="C338" s="832" t="s">
        <v>3182</v>
      </c>
      <c r="D338" s="832" t="s">
        <v>3763</v>
      </c>
      <c r="E338" s="832" t="s">
        <v>1255</v>
      </c>
      <c r="F338" s="849"/>
      <c r="G338" s="849"/>
      <c r="H338" s="849"/>
      <c r="I338" s="849"/>
      <c r="J338" s="849"/>
      <c r="K338" s="849"/>
      <c r="L338" s="849"/>
      <c r="M338" s="849"/>
      <c r="N338" s="849">
        <v>4</v>
      </c>
      <c r="O338" s="849">
        <v>37105.440000000002</v>
      </c>
      <c r="P338" s="837"/>
      <c r="Q338" s="850">
        <v>9276.36</v>
      </c>
    </row>
    <row r="339" spans="1:17" ht="14.45" customHeight="1" x14ac:dyDescent="0.2">
      <c r="A339" s="831" t="s">
        <v>577</v>
      </c>
      <c r="B339" s="832" t="s">
        <v>3177</v>
      </c>
      <c r="C339" s="832" t="s">
        <v>3182</v>
      </c>
      <c r="D339" s="832" t="s">
        <v>3764</v>
      </c>
      <c r="E339" s="832" t="s">
        <v>1255</v>
      </c>
      <c r="F339" s="849"/>
      <c r="G339" s="849"/>
      <c r="H339" s="849"/>
      <c r="I339" s="849"/>
      <c r="J339" s="849"/>
      <c r="K339" s="849"/>
      <c r="L339" s="849"/>
      <c r="M339" s="849"/>
      <c r="N339" s="849">
        <v>2</v>
      </c>
      <c r="O339" s="849">
        <v>9276.36</v>
      </c>
      <c r="P339" s="837"/>
      <c r="Q339" s="850">
        <v>4638.18</v>
      </c>
    </row>
    <row r="340" spans="1:17" ht="14.45" customHeight="1" x14ac:dyDescent="0.2">
      <c r="A340" s="831" t="s">
        <v>577</v>
      </c>
      <c r="B340" s="832" t="s">
        <v>3177</v>
      </c>
      <c r="C340" s="832" t="s">
        <v>3357</v>
      </c>
      <c r="D340" s="832" t="s">
        <v>3765</v>
      </c>
      <c r="E340" s="832" t="s">
        <v>3766</v>
      </c>
      <c r="F340" s="849">
        <v>1</v>
      </c>
      <c r="G340" s="849">
        <v>1406.61</v>
      </c>
      <c r="H340" s="849"/>
      <c r="I340" s="849">
        <v>1406.61</v>
      </c>
      <c r="J340" s="849"/>
      <c r="K340" s="849"/>
      <c r="L340" s="849"/>
      <c r="M340" s="849"/>
      <c r="N340" s="849"/>
      <c r="O340" s="849"/>
      <c r="P340" s="837"/>
      <c r="Q340" s="850"/>
    </row>
    <row r="341" spans="1:17" ht="14.45" customHeight="1" x14ac:dyDescent="0.2">
      <c r="A341" s="831" t="s">
        <v>577</v>
      </c>
      <c r="B341" s="832" t="s">
        <v>3177</v>
      </c>
      <c r="C341" s="832" t="s">
        <v>3357</v>
      </c>
      <c r="D341" s="832" t="s">
        <v>3358</v>
      </c>
      <c r="E341" s="832" t="s">
        <v>3359</v>
      </c>
      <c r="F341" s="849">
        <v>111</v>
      </c>
      <c r="G341" s="849">
        <v>238946.97</v>
      </c>
      <c r="H341" s="849">
        <v>1.4952111337479721</v>
      </c>
      <c r="I341" s="849">
        <v>2152.6754054054054</v>
      </c>
      <c r="J341" s="849">
        <v>74</v>
      </c>
      <c r="K341" s="849">
        <v>159808.18</v>
      </c>
      <c r="L341" s="849">
        <v>1</v>
      </c>
      <c r="M341" s="849">
        <v>2159.5699999999997</v>
      </c>
      <c r="N341" s="849">
        <v>41</v>
      </c>
      <c r="O341" s="849">
        <v>89336.560000000012</v>
      </c>
      <c r="P341" s="837">
        <v>0.55902369953778341</v>
      </c>
      <c r="Q341" s="850">
        <v>2178.9404878048786</v>
      </c>
    </row>
    <row r="342" spans="1:17" ht="14.45" customHeight="1" x14ac:dyDescent="0.2">
      <c r="A342" s="831" t="s">
        <v>577</v>
      </c>
      <c r="B342" s="832" t="s">
        <v>3177</v>
      </c>
      <c r="C342" s="832" t="s">
        <v>3357</v>
      </c>
      <c r="D342" s="832" t="s">
        <v>3360</v>
      </c>
      <c r="E342" s="832" t="s">
        <v>3361</v>
      </c>
      <c r="F342" s="849">
        <v>13</v>
      </c>
      <c r="G342" s="849">
        <v>34334.949999999997</v>
      </c>
      <c r="H342" s="849">
        <v>0.31707317073170732</v>
      </c>
      <c r="I342" s="849">
        <v>2641.1499999999996</v>
      </c>
      <c r="J342" s="849">
        <v>41</v>
      </c>
      <c r="K342" s="849">
        <v>108287.15</v>
      </c>
      <c r="L342" s="849">
        <v>1</v>
      </c>
      <c r="M342" s="849">
        <v>2641.1499999999996</v>
      </c>
      <c r="N342" s="849">
        <v>48</v>
      </c>
      <c r="O342" s="849">
        <v>127834.44</v>
      </c>
      <c r="P342" s="837">
        <v>1.1805134773608874</v>
      </c>
      <c r="Q342" s="850">
        <v>2663.2175000000002</v>
      </c>
    </row>
    <row r="343" spans="1:17" ht="14.45" customHeight="1" x14ac:dyDescent="0.2">
      <c r="A343" s="831" t="s">
        <v>577</v>
      </c>
      <c r="B343" s="832" t="s">
        <v>3177</v>
      </c>
      <c r="C343" s="832" t="s">
        <v>3357</v>
      </c>
      <c r="D343" s="832" t="s">
        <v>3767</v>
      </c>
      <c r="E343" s="832" t="s">
        <v>3768</v>
      </c>
      <c r="F343" s="849"/>
      <c r="G343" s="849"/>
      <c r="H343" s="849"/>
      <c r="I343" s="849"/>
      <c r="J343" s="849">
        <v>1</v>
      </c>
      <c r="K343" s="849">
        <v>2159.5700000000002</v>
      </c>
      <c r="L343" s="849">
        <v>1</v>
      </c>
      <c r="M343" s="849">
        <v>2159.5700000000002</v>
      </c>
      <c r="N343" s="849"/>
      <c r="O343" s="849"/>
      <c r="P343" s="837"/>
      <c r="Q343" s="850"/>
    </row>
    <row r="344" spans="1:17" ht="14.45" customHeight="1" x14ac:dyDescent="0.2">
      <c r="A344" s="831" t="s">
        <v>577</v>
      </c>
      <c r="B344" s="832" t="s">
        <v>3177</v>
      </c>
      <c r="C344" s="832" t="s">
        <v>3357</v>
      </c>
      <c r="D344" s="832" t="s">
        <v>3769</v>
      </c>
      <c r="E344" s="832" t="s">
        <v>3770</v>
      </c>
      <c r="F344" s="849">
        <v>2</v>
      </c>
      <c r="G344" s="849">
        <v>17804.72</v>
      </c>
      <c r="H344" s="849">
        <v>0.66666666666666663</v>
      </c>
      <c r="I344" s="849">
        <v>8902.36</v>
      </c>
      <c r="J344" s="849">
        <v>3</v>
      </c>
      <c r="K344" s="849">
        <v>26707.08</v>
      </c>
      <c r="L344" s="849">
        <v>1</v>
      </c>
      <c r="M344" s="849">
        <v>8902.36</v>
      </c>
      <c r="N344" s="849">
        <v>3</v>
      </c>
      <c r="O344" s="849">
        <v>26887.199999999997</v>
      </c>
      <c r="P344" s="837">
        <v>1.0067442790451069</v>
      </c>
      <c r="Q344" s="850">
        <v>8962.4</v>
      </c>
    </row>
    <row r="345" spans="1:17" ht="14.45" customHeight="1" x14ac:dyDescent="0.2">
      <c r="A345" s="831" t="s">
        <v>577</v>
      </c>
      <c r="B345" s="832" t="s">
        <v>3177</v>
      </c>
      <c r="C345" s="832" t="s">
        <v>3357</v>
      </c>
      <c r="D345" s="832" t="s">
        <v>3771</v>
      </c>
      <c r="E345" s="832" t="s">
        <v>3772</v>
      </c>
      <c r="F345" s="849">
        <v>1</v>
      </c>
      <c r="G345" s="849">
        <v>10309.15</v>
      </c>
      <c r="H345" s="849">
        <v>0.5</v>
      </c>
      <c r="I345" s="849">
        <v>10309.15</v>
      </c>
      <c r="J345" s="849">
        <v>2</v>
      </c>
      <c r="K345" s="849">
        <v>20618.3</v>
      </c>
      <c r="L345" s="849">
        <v>1</v>
      </c>
      <c r="M345" s="849">
        <v>10309.15</v>
      </c>
      <c r="N345" s="849">
        <v>4</v>
      </c>
      <c r="O345" s="849">
        <v>41378.6</v>
      </c>
      <c r="P345" s="837">
        <v>2.0068870857442174</v>
      </c>
      <c r="Q345" s="850">
        <v>10344.65</v>
      </c>
    </row>
    <row r="346" spans="1:17" ht="14.45" customHeight="1" x14ac:dyDescent="0.2">
      <c r="A346" s="831" t="s">
        <v>577</v>
      </c>
      <c r="B346" s="832" t="s">
        <v>3177</v>
      </c>
      <c r="C346" s="832" t="s">
        <v>3357</v>
      </c>
      <c r="D346" s="832" t="s">
        <v>3362</v>
      </c>
      <c r="E346" s="832" t="s">
        <v>3363</v>
      </c>
      <c r="F346" s="849">
        <v>71</v>
      </c>
      <c r="G346" s="849">
        <v>85429.99</v>
      </c>
      <c r="H346" s="849">
        <v>1.1751579853803342</v>
      </c>
      <c r="I346" s="849">
        <v>1203.2392957746479</v>
      </c>
      <c r="J346" s="849">
        <v>60</v>
      </c>
      <c r="K346" s="849">
        <v>72696.600000000006</v>
      </c>
      <c r="L346" s="849">
        <v>1</v>
      </c>
      <c r="M346" s="849">
        <v>1211.6100000000001</v>
      </c>
      <c r="N346" s="849">
        <v>49</v>
      </c>
      <c r="O346" s="849">
        <v>60021.429999999986</v>
      </c>
      <c r="P346" s="837">
        <v>0.82564287738353626</v>
      </c>
      <c r="Q346" s="850">
        <v>1224.9271428571426</v>
      </c>
    </row>
    <row r="347" spans="1:17" ht="14.45" customHeight="1" x14ac:dyDescent="0.2">
      <c r="A347" s="831" t="s">
        <v>577</v>
      </c>
      <c r="B347" s="832" t="s">
        <v>3177</v>
      </c>
      <c r="C347" s="832" t="s">
        <v>3357</v>
      </c>
      <c r="D347" s="832" t="s">
        <v>3773</v>
      </c>
      <c r="E347" s="832" t="s">
        <v>3774</v>
      </c>
      <c r="F347" s="849"/>
      <c r="G347" s="849"/>
      <c r="H347" s="849"/>
      <c r="I347" s="849"/>
      <c r="J347" s="849">
        <v>2</v>
      </c>
      <c r="K347" s="849">
        <v>491.22</v>
      </c>
      <c r="L347" s="849">
        <v>1</v>
      </c>
      <c r="M347" s="849">
        <v>245.61</v>
      </c>
      <c r="N347" s="849">
        <v>3</v>
      </c>
      <c r="O347" s="849">
        <v>749.88</v>
      </c>
      <c r="P347" s="837">
        <v>1.5265665078783437</v>
      </c>
      <c r="Q347" s="850">
        <v>249.96</v>
      </c>
    </row>
    <row r="348" spans="1:17" ht="14.45" customHeight="1" x14ac:dyDescent="0.2">
      <c r="A348" s="831" t="s">
        <v>577</v>
      </c>
      <c r="B348" s="832" t="s">
        <v>3177</v>
      </c>
      <c r="C348" s="832" t="s">
        <v>3364</v>
      </c>
      <c r="D348" s="832" t="s">
        <v>3775</v>
      </c>
      <c r="E348" s="832" t="s">
        <v>3776</v>
      </c>
      <c r="F348" s="849">
        <v>0.8</v>
      </c>
      <c r="G348" s="849">
        <v>503.67</v>
      </c>
      <c r="H348" s="849"/>
      <c r="I348" s="849">
        <v>629.58749999999998</v>
      </c>
      <c r="J348" s="849"/>
      <c r="K348" s="849"/>
      <c r="L348" s="849"/>
      <c r="M348" s="849"/>
      <c r="N348" s="849"/>
      <c r="O348" s="849"/>
      <c r="P348" s="837"/>
      <c r="Q348" s="850"/>
    </row>
    <row r="349" spans="1:17" ht="14.45" customHeight="1" x14ac:dyDescent="0.2">
      <c r="A349" s="831" t="s">
        <v>577</v>
      </c>
      <c r="B349" s="832" t="s">
        <v>3177</v>
      </c>
      <c r="C349" s="832" t="s">
        <v>3364</v>
      </c>
      <c r="D349" s="832" t="s">
        <v>3365</v>
      </c>
      <c r="E349" s="832" t="s">
        <v>3366</v>
      </c>
      <c r="F349" s="849">
        <v>40</v>
      </c>
      <c r="G349" s="849">
        <v>27480</v>
      </c>
      <c r="H349" s="849">
        <v>1.0810810810810811</v>
      </c>
      <c r="I349" s="849">
        <v>687</v>
      </c>
      <c r="J349" s="849">
        <v>37</v>
      </c>
      <c r="K349" s="849">
        <v>25419</v>
      </c>
      <c r="L349" s="849">
        <v>1</v>
      </c>
      <c r="M349" s="849">
        <v>687</v>
      </c>
      <c r="N349" s="849">
        <v>35</v>
      </c>
      <c r="O349" s="849">
        <v>24045</v>
      </c>
      <c r="P349" s="837">
        <v>0.94594594594594594</v>
      </c>
      <c r="Q349" s="850">
        <v>687</v>
      </c>
    </row>
    <row r="350" spans="1:17" ht="14.45" customHeight="1" x14ac:dyDescent="0.2">
      <c r="A350" s="831" t="s">
        <v>577</v>
      </c>
      <c r="B350" s="832" t="s">
        <v>3177</v>
      </c>
      <c r="C350" s="832" t="s">
        <v>3364</v>
      </c>
      <c r="D350" s="832" t="s">
        <v>3367</v>
      </c>
      <c r="E350" s="832" t="s">
        <v>3368</v>
      </c>
      <c r="F350" s="849">
        <v>181</v>
      </c>
      <c r="G350" s="849">
        <v>43440</v>
      </c>
      <c r="H350" s="849">
        <v>1.2312925170068028</v>
      </c>
      <c r="I350" s="849">
        <v>240</v>
      </c>
      <c r="J350" s="849">
        <v>147</v>
      </c>
      <c r="K350" s="849">
        <v>35280</v>
      </c>
      <c r="L350" s="849">
        <v>1</v>
      </c>
      <c r="M350" s="849">
        <v>240</v>
      </c>
      <c r="N350" s="849">
        <v>196</v>
      </c>
      <c r="O350" s="849">
        <v>47040</v>
      </c>
      <c r="P350" s="837">
        <v>1.3333333333333333</v>
      </c>
      <c r="Q350" s="850">
        <v>240</v>
      </c>
    </row>
    <row r="351" spans="1:17" ht="14.45" customHeight="1" x14ac:dyDescent="0.2">
      <c r="A351" s="831" t="s">
        <v>577</v>
      </c>
      <c r="B351" s="832" t="s">
        <v>3177</v>
      </c>
      <c r="C351" s="832" t="s">
        <v>3364</v>
      </c>
      <c r="D351" s="832" t="s">
        <v>3370</v>
      </c>
      <c r="E351" s="832" t="s">
        <v>3368</v>
      </c>
      <c r="F351" s="849">
        <v>9.0599999999999987</v>
      </c>
      <c r="G351" s="849">
        <v>11016.960000000001</v>
      </c>
      <c r="H351" s="849">
        <v>1.2924393723252499</v>
      </c>
      <c r="I351" s="849">
        <v>1216.0000000000002</v>
      </c>
      <c r="J351" s="849">
        <v>7.01</v>
      </c>
      <c r="K351" s="849">
        <v>8524.16</v>
      </c>
      <c r="L351" s="849">
        <v>1</v>
      </c>
      <c r="M351" s="849">
        <v>1216</v>
      </c>
      <c r="N351" s="849">
        <v>9.58</v>
      </c>
      <c r="O351" s="849">
        <v>11646.84</v>
      </c>
      <c r="P351" s="837">
        <v>1.3663328703356108</v>
      </c>
      <c r="Q351" s="850">
        <v>1215.7453027139875</v>
      </c>
    </row>
    <row r="352" spans="1:17" ht="14.45" customHeight="1" x14ac:dyDescent="0.2">
      <c r="A352" s="831" t="s">
        <v>577</v>
      </c>
      <c r="B352" s="832" t="s">
        <v>3177</v>
      </c>
      <c r="C352" s="832" t="s">
        <v>3364</v>
      </c>
      <c r="D352" s="832" t="s">
        <v>3371</v>
      </c>
      <c r="E352" s="832" t="s">
        <v>3372</v>
      </c>
      <c r="F352" s="849"/>
      <c r="G352" s="849"/>
      <c r="H352" s="849"/>
      <c r="I352" s="849"/>
      <c r="J352" s="849">
        <v>1</v>
      </c>
      <c r="K352" s="849">
        <v>4157.13</v>
      </c>
      <c r="L352" s="849">
        <v>1</v>
      </c>
      <c r="M352" s="849">
        <v>4157.13</v>
      </c>
      <c r="N352" s="849"/>
      <c r="O352" s="849"/>
      <c r="P352" s="837"/>
      <c r="Q352" s="850"/>
    </row>
    <row r="353" spans="1:17" ht="14.45" customHeight="1" x14ac:dyDescent="0.2">
      <c r="A353" s="831" t="s">
        <v>577</v>
      </c>
      <c r="B353" s="832" t="s">
        <v>3177</v>
      </c>
      <c r="C353" s="832" t="s">
        <v>3364</v>
      </c>
      <c r="D353" s="832" t="s">
        <v>3777</v>
      </c>
      <c r="E353" s="832" t="s">
        <v>3778</v>
      </c>
      <c r="F353" s="849">
        <v>16</v>
      </c>
      <c r="G353" s="849">
        <v>9004.7999999999993</v>
      </c>
      <c r="H353" s="849">
        <v>1</v>
      </c>
      <c r="I353" s="849">
        <v>562.79999999999995</v>
      </c>
      <c r="J353" s="849">
        <v>16</v>
      </c>
      <c r="K353" s="849">
        <v>9004.7999999999993</v>
      </c>
      <c r="L353" s="849">
        <v>1</v>
      </c>
      <c r="M353" s="849">
        <v>562.79999999999995</v>
      </c>
      <c r="N353" s="849">
        <v>10</v>
      </c>
      <c r="O353" s="849">
        <v>5628.0000000000009</v>
      </c>
      <c r="P353" s="837">
        <v>0.62500000000000011</v>
      </c>
      <c r="Q353" s="850">
        <v>562.80000000000007</v>
      </c>
    </row>
    <row r="354" spans="1:17" ht="14.45" customHeight="1" x14ac:dyDescent="0.2">
      <c r="A354" s="831" t="s">
        <v>577</v>
      </c>
      <c r="B354" s="832" t="s">
        <v>3177</v>
      </c>
      <c r="C354" s="832" t="s">
        <v>3364</v>
      </c>
      <c r="D354" s="832" t="s">
        <v>3779</v>
      </c>
      <c r="E354" s="832" t="s">
        <v>3780</v>
      </c>
      <c r="F354" s="849"/>
      <c r="G354" s="849"/>
      <c r="H354" s="849"/>
      <c r="I354" s="849"/>
      <c r="J354" s="849">
        <v>1</v>
      </c>
      <c r="K354" s="849">
        <v>1419.82</v>
      </c>
      <c r="L354" s="849">
        <v>1</v>
      </c>
      <c r="M354" s="849">
        <v>1419.82</v>
      </c>
      <c r="N354" s="849"/>
      <c r="O354" s="849"/>
      <c r="P354" s="837"/>
      <c r="Q354" s="850"/>
    </row>
    <row r="355" spans="1:17" ht="14.45" customHeight="1" x14ac:dyDescent="0.2">
      <c r="A355" s="831" t="s">
        <v>577</v>
      </c>
      <c r="B355" s="832" t="s">
        <v>3177</v>
      </c>
      <c r="C355" s="832" t="s">
        <v>3364</v>
      </c>
      <c r="D355" s="832" t="s">
        <v>3781</v>
      </c>
      <c r="E355" s="832" t="s">
        <v>3780</v>
      </c>
      <c r="F355" s="849"/>
      <c r="G355" s="849"/>
      <c r="H355" s="849"/>
      <c r="I355" s="849"/>
      <c r="J355" s="849">
        <v>6</v>
      </c>
      <c r="K355" s="849">
        <v>9283.74</v>
      </c>
      <c r="L355" s="849">
        <v>1</v>
      </c>
      <c r="M355" s="849">
        <v>1547.29</v>
      </c>
      <c r="N355" s="849"/>
      <c r="O355" s="849"/>
      <c r="P355" s="837"/>
      <c r="Q355" s="850"/>
    </row>
    <row r="356" spans="1:17" ht="14.45" customHeight="1" x14ac:dyDescent="0.2">
      <c r="A356" s="831" t="s">
        <v>577</v>
      </c>
      <c r="B356" s="832" t="s">
        <v>3177</v>
      </c>
      <c r="C356" s="832" t="s">
        <v>3364</v>
      </c>
      <c r="D356" s="832" t="s">
        <v>3782</v>
      </c>
      <c r="E356" s="832" t="s">
        <v>3783</v>
      </c>
      <c r="F356" s="849">
        <v>5</v>
      </c>
      <c r="G356" s="849">
        <v>2975</v>
      </c>
      <c r="H356" s="849">
        <v>5</v>
      </c>
      <c r="I356" s="849">
        <v>595</v>
      </c>
      <c r="J356" s="849">
        <v>1</v>
      </c>
      <c r="K356" s="849">
        <v>595</v>
      </c>
      <c r="L356" s="849">
        <v>1</v>
      </c>
      <c r="M356" s="849">
        <v>595</v>
      </c>
      <c r="N356" s="849">
        <v>2</v>
      </c>
      <c r="O356" s="849">
        <v>1190</v>
      </c>
      <c r="P356" s="837">
        <v>2</v>
      </c>
      <c r="Q356" s="850">
        <v>595</v>
      </c>
    </row>
    <row r="357" spans="1:17" ht="14.45" customHeight="1" x14ac:dyDescent="0.2">
      <c r="A357" s="831" t="s">
        <v>577</v>
      </c>
      <c r="B357" s="832" t="s">
        <v>3177</v>
      </c>
      <c r="C357" s="832" t="s">
        <v>3364</v>
      </c>
      <c r="D357" s="832" t="s">
        <v>3375</v>
      </c>
      <c r="E357" s="832" t="s">
        <v>3376</v>
      </c>
      <c r="F357" s="849">
        <v>59</v>
      </c>
      <c r="G357" s="849">
        <v>13207.15</v>
      </c>
      <c r="H357" s="849">
        <v>0.96721311475409821</v>
      </c>
      <c r="I357" s="849">
        <v>223.85</v>
      </c>
      <c r="J357" s="849">
        <v>61</v>
      </c>
      <c r="K357" s="849">
        <v>13654.850000000002</v>
      </c>
      <c r="L357" s="849">
        <v>1</v>
      </c>
      <c r="M357" s="849">
        <v>223.85000000000002</v>
      </c>
      <c r="N357" s="849">
        <v>67</v>
      </c>
      <c r="O357" s="849">
        <v>14997.950000000004</v>
      </c>
      <c r="P357" s="837">
        <v>1.098360655737705</v>
      </c>
      <c r="Q357" s="850">
        <v>223.85000000000005</v>
      </c>
    </row>
    <row r="358" spans="1:17" ht="14.45" customHeight="1" x14ac:dyDescent="0.2">
      <c r="A358" s="831" t="s">
        <v>577</v>
      </c>
      <c r="B358" s="832" t="s">
        <v>3177</v>
      </c>
      <c r="C358" s="832" t="s">
        <v>3364</v>
      </c>
      <c r="D358" s="832" t="s">
        <v>3381</v>
      </c>
      <c r="E358" s="832" t="s">
        <v>3382</v>
      </c>
      <c r="F358" s="849">
        <v>5</v>
      </c>
      <c r="G358" s="849">
        <v>10783.35</v>
      </c>
      <c r="H358" s="849">
        <v>0.625</v>
      </c>
      <c r="I358" s="849">
        <v>2156.67</v>
      </c>
      <c r="J358" s="849">
        <v>8</v>
      </c>
      <c r="K358" s="849">
        <v>17253.36</v>
      </c>
      <c r="L358" s="849">
        <v>1</v>
      </c>
      <c r="M358" s="849">
        <v>2156.67</v>
      </c>
      <c r="N358" s="849">
        <v>14</v>
      </c>
      <c r="O358" s="849">
        <v>30193.38</v>
      </c>
      <c r="P358" s="837">
        <v>1.75</v>
      </c>
      <c r="Q358" s="850">
        <v>2156.67</v>
      </c>
    </row>
    <row r="359" spans="1:17" ht="14.45" customHeight="1" x14ac:dyDescent="0.2">
      <c r="A359" s="831" t="s">
        <v>577</v>
      </c>
      <c r="B359" s="832" t="s">
        <v>3177</v>
      </c>
      <c r="C359" s="832" t="s">
        <v>3364</v>
      </c>
      <c r="D359" s="832" t="s">
        <v>3784</v>
      </c>
      <c r="E359" s="832" t="s">
        <v>3382</v>
      </c>
      <c r="F359" s="849"/>
      <c r="G359" s="849"/>
      <c r="H359" s="849"/>
      <c r="I359" s="849"/>
      <c r="J359" s="849">
        <v>3</v>
      </c>
      <c r="K359" s="849">
        <v>10816.53</v>
      </c>
      <c r="L359" s="849">
        <v>1</v>
      </c>
      <c r="M359" s="849">
        <v>3605.51</v>
      </c>
      <c r="N359" s="849">
        <v>2</v>
      </c>
      <c r="O359" s="849">
        <v>7211.02</v>
      </c>
      <c r="P359" s="837">
        <v>0.66666666666666663</v>
      </c>
      <c r="Q359" s="850">
        <v>3605.51</v>
      </c>
    </row>
    <row r="360" spans="1:17" ht="14.45" customHeight="1" x14ac:dyDescent="0.2">
      <c r="A360" s="831" t="s">
        <v>577</v>
      </c>
      <c r="B360" s="832" t="s">
        <v>3177</v>
      </c>
      <c r="C360" s="832" t="s">
        <v>3364</v>
      </c>
      <c r="D360" s="832" t="s">
        <v>3383</v>
      </c>
      <c r="E360" s="832" t="s">
        <v>3382</v>
      </c>
      <c r="F360" s="849">
        <v>6</v>
      </c>
      <c r="G360" s="849">
        <v>34249.74</v>
      </c>
      <c r="H360" s="849">
        <v>0.54545454545454541</v>
      </c>
      <c r="I360" s="849">
        <v>5708.29</v>
      </c>
      <c r="J360" s="849">
        <v>11</v>
      </c>
      <c r="K360" s="849">
        <v>62791.19</v>
      </c>
      <c r="L360" s="849">
        <v>1</v>
      </c>
      <c r="M360" s="849">
        <v>5708.29</v>
      </c>
      <c r="N360" s="849">
        <v>10</v>
      </c>
      <c r="O360" s="849">
        <v>57082.9</v>
      </c>
      <c r="P360" s="837">
        <v>0.90909090909090906</v>
      </c>
      <c r="Q360" s="850">
        <v>5708.29</v>
      </c>
    </row>
    <row r="361" spans="1:17" ht="14.45" customHeight="1" x14ac:dyDescent="0.2">
      <c r="A361" s="831" t="s">
        <v>577</v>
      </c>
      <c r="B361" s="832" t="s">
        <v>3177</v>
      </c>
      <c r="C361" s="832" t="s">
        <v>3364</v>
      </c>
      <c r="D361" s="832" t="s">
        <v>3785</v>
      </c>
      <c r="E361" s="832" t="s">
        <v>3385</v>
      </c>
      <c r="F361" s="849"/>
      <c r="G361" s="849"/>
      <c r="H361" s="849"/>
      <c r="I361" s="849"/>
      <c r="J361" s="849">
        <v>1</v>
      </c>
      <c r="K361" s="849">
        <v>4093.64</v>
      </c>
      <c r="L361" s="849">
        <v>1</v>
      </c>
      <c r="M361" s="849">
        <v>4093.64</v>
      </c>
      <c r="N361" s="849"/>
      <c r="O361" s="849"/>
      <c r="P361" s="837"/>
      <c r="Q361" s="850"/>
    </row>
    <row r="362" spans="1:17" ht="14.45" customHeight="1" x14ac:dyDescent="0.2">
      <c r="A362" s="831" t="s">
        <v>577</v>
      </c>
      <c r="B362" s="832" t="s">
        <v>3177</v>
      </c>
      <c r="C362" s="832" t="s">
        <v>3364</v>
      </c>
      <c r="D362" s="832" t="s">
        <v>3384</v>
      </c>
      <c r="E362" s="832" t="s">
        <v>3385</v>
      </c>
      <c r="F362" s="849">
        <v>5</v>
      </c>
      <c r="G362" s="849">
        <v>19690.899999999998</v>
      </c>
      <c r="H362" s="849">
        <v>0.55555555555555547</v>
      </c>
      <c r="I362" s="849">
        <v>3938.1799999999994</v>
      </c>
      <c r="J362" s="849">
        <v>9</v>
      </c>
      <c r="K362" s="849">
        <v>35443.620000000003</v>
      </c>
      <c r="L362" s="849">
        <v>1</v>
      </c>
      <c r="M362" s="849">
        <v>3938.1800000000003</v>
      </c>
      <c r="N362" s="849">
        <v>14</v>
      </c>
      <c r="O362" s="849">
        <v>55134.520000000004</v>
      </c>
      <c r="P362" s="837">
        <v>1.5555555555555556</v>
      </c>
      <c r="Q362" s="850">
        <v>3938.1800000000003</v>
      </c>
    </row>
    <row r="363" spans="1:17" ht="14.45" customHeight="1" x14ac:dyDescent="0.2">
      <c r="A363" s="831" t="s">
        <v>577</v>
      </c>
      <c r="B363" s="832" t="s">
        <v>3177</v>
      </c>
      <c r="C363" s="832" t="s">
        <v>3364</v>
      </c>
      <c r="D363" s="832" t="s">
        <v>3386</v>
      </c>
      <c r="E363" s="832" t="s">
        <v>3387</v>
      </c>
      <c r="F363" s="849">
        <v>1</v>
      </c>
      <c r="G363" s="849">
        <v>3928.34</v>
      </c>
      <c r="H363" s="849">
        <v>0.2</v>
      </c>
      <c r="I363" s="849">
        <v>3928.34</v>
      </c>
      <c r="J363" s="849">
        <v>5</v>
      </c>
      <c r="K363" s="849">
        <v>19641.7</v>
      </c>
      <c r="L363" s="849">
        <v>1</v>
      </c>
      <c r="M363" s="849">
        <v>3928.34</v>
      </c>
      <c r="N363" s="849">
        <v>1</v>
      </c>
      <c r="O363" s="849">
        <v>3928.34</v>
      </c>
      <c r="P363" s="837">
        <v>0.2</v>
      </c>
      <c r="Q363" s="850">
        <v>3928.34</v>
      </c>
    </row>
    <row r="364" spans="1:17" ht="14.45" customHeight="1" x14ac:dyDescent="0.2">
      <c r="A364" s="831" t="s">
        <v>577</v>
      </c>
      <c r="B364" s="832" t="s">
        <v>3177</v>
      </c>
      <c r="C364" s="832" t="s">
        <v>3364</v>
      </c>
      <c r="D364" s="832" t="s">
        <v>3388</v>
      </c>
      <c r="E364" s="832" t="s">
        <v>3389</v>
      </c>
      <c r="F364" s="849">
        <v>4</v>
      </c>
      <c r="G364" s="849">
        <v>17541.48</v>
      </c>
      <c r="H364" s="849">
        <v>2</v>
      </c>
      <c r="I364" s="849">
        <v>4385.37</v>
      </c>
      <c r="J364" s="849">
        <v>2</v>
      </c>
      <c r="K364" s="849">
        <v>8770.74</v>
      </c>
      <c r="L364" s="849">
        <v>1</v>
      </c>
      <c r="M364" s="849">
        <v>4385.37</v>
      </c>
      <c r="N364" s="849">
        <v>1</v>
      </c>
      <c r="O364" s="849">
        <v>4385.37</v>
      </c>
      <c r="P364" s="837">
        <v>0.5</v>
      </c>
      <c r="Q364" s="850">
        <v>4385.37</v>
      </c>
    </row>
    <row r="365" spans="1:17" ht="14.45" customHeight="1" x14ac:dyDescent="0.2">
      <c r="A365" s="831" t="s">
        <v>577</v>
      </c>
      <c r="B365" s="832" t="s">
        <v>3177</v>
      </c>
      <c r="C365" s="832" t="s">
        <v>3364</v>
      </c>
      <c r="D365" s="832" t="s">
        <v>3392</v>
      </c>
      <c r="E365" s="832" t="s">
        <v>3393</v>
      </c>
      <c r="F365" s="849"/>
      <c r="G365" s="849"/>
      <c r="H365" s="849"/>
      <c r="I365" s="849"/>
      <c r="J365" s="849">
        <v>6</v>
      </c>
      <c r="K365" s="849">
        <v>23570.04</v>
      </c>
      <c r="L365" s="849">
        <v>1</v>
      </c>
      <c r="M365" s="849">
        <v>3928.34</v>
      </c>
      <c r="N365" s="849">
        <v>1</v>
      </c>
      <c r="O365" s="849">
        <v>3928.34</v>
      </c>
      <c r="P365" s="837">
        <v>0.16666666666666666</v>
      </c>
      <c r="Q365" s="850">
        <v>3928.34</v>
      </c>
    </row>
    <row r="366" spans="1:17" ht="14.45" customHeight="1" x14ac:dyDescent="0.2">
      <c r="A366" s="831" t="s">
        <v>577</v>
      </c>
      <c r="B366" s="832" t="s">
        <v>3177</v>
      </c>
      <c r="C366" s="832" t="s">
        <v>3364</v>
      </c>
      <c r="D366" s="832" t="s">
        <v>3394</v>
      </c>
      <c r="E366" s="832" t="s">
        <v>3395</v>
      </c>
      <c r="F366" s="849"/>
      <c r="G366" s="849"/>
      <c r="H366" s="849"/>
      <c r="I366" s="849"/>
      <c r="J366" s="849">
        <v>1</v>
      </c>
      <c r="K366" s="849">
        <v>3353.67</v>
      </c>
      <c r="L366" s="849">
        <v>1</v>
      </c>
      <c r="M366" s="849">
        <v>3353.67</v>
      </c>
      <c r="N366" s="849">
        <v>2</v>
      </c>
      <c r="O366" s="849">
        <v>6707.34</v>
      </c>
      <c r="P366" s="837">
        <v>2</v>
      </c>
      <c r="Q366" s="850">
        <v>3353.67</v>
      </c>
    </row>
    <row r="367" spans="1:17" ht="14.45" customHeight="1" x14ac:dyDescent="0.2">
      <c r="A367" s="831" t="s">
        <v>577</v>
      </c>
      <c r="B367" s="832" t="s">
        <v>3177</v>
      </c>
      <c r="C367" s="832" t="s">
        <v>3364</v>
      </c>
      <c r="D367" s="832" t="s">
        <v>3786</v>
      </c>
      <c r="E367" s="832" t="s">
        <v>3787</v>
      </c>
      <c r="F367" s="849"/>
      <c r="G367" s="849"/>
      <c r="H367" s="849"/>
      <c r="I367" s="849"/>
      <c r="J367" s="849">
        <v>2</v>
      </c>
      <c r="K367" s="849">
        <v>8601.82</v>
      </c>
      <c r="L367" s="849">
        <v>1</v>
      </c>
      <c r="M367" s="849">
        <v>4300.91</v>
      </c>
      <c r="N367" s="849"/>
      <c r="O367" s="849"/>
      <c r="P367" s="837"/>
      <c r="Q367" s="850"/>
    </row>
    <row r="368" spans="1:17" ht="14.45" customHeight="1" x14ac:dyDescent="0.2">
      <c r="A368" s="831" t="s">
        <v>577</v>
      </c>
      <c r="B368" s="832" t="s">
        <v>3177</v>
      </c>
      <c r="C368" s="832" t="s">
        <v>3364</v>
      </c>
      <c r="D368" s="832" t="s">
        <v>3788</v>
      </c>
      <c r="E368" s="832" t="s">
        <v>3787</v>
      </c>
      <c r="F368" s="849"/>
      <c r="G368" s="849"/>
      <c r="H368" s="849"/>
      <c r="I368" s="849"/>
      <c r="J368" s="849">
        <v>3</v>
      </c>
      <c r="K368" s="849">
        <v>1085.07</v>
      </c>
      <c r="L368" s="849">
        <v>1</v>
      </c>
      <c r="M368" s="849">
        <v>361.69</v>
      </c>
      <c r="N368" s="849"/>
      <c r="O368" s="849"/>
      <c r="P368" s="837"/>
      <c r="Q368" s="850"/>
    </row>
    <row r="369" spans="1:17" ht="14.45" customHeight="1" x14ac:dyDescent="0.2">
      <c r="A369" s="831" t="s">
        <v>577</v>
      </c>
      <c r="B369" s="832" t="s">
        <v>3177</v>
      </c>
      <c r="C369" s="832" t="s">
        <v>3364</v>
      </c>
      <c r="D369" s="832" t="s">
        <v>3396</v>
      </c>
      <c r="E369" s="832" t="s">
        <v>3397</v>
      </c>
      <c r="F369" s="849">
        <v>4</v>
      </c>
      <c r="G369" s="849">
        <v>18704</v>
      </c>
      <c r="H369" s="849">
        <v>0.8</v>
      </c>
      <c r="I369" s="849">
        <v>4676</v>
      </c>
      <c r="J369" s="849">
        <v>5</v>
      </c>
      <c r="K369" s="849">
        <v>23380</v>
      </c>
      <c r="L369" s="849">
        <v>1</v>
      </c>
      <c r="M369" s="849">
        <v>4676</v>
      </c>
      <c r="N369" s="849">
        <v>3</v>
      </c>
      <c r="O369" s="849">
        <v>14028</v>
      </c>
      <c r="P369" s="837">
        <v>0.6</v>
      </c>
      <c r="Q369" s="850">
        <v>4676</v>
      </c>
    </row>
    <row r="370" spans="1:17" ht="14.45" customHeight="1" x14ac:dyDescent="0.2">
      <c r="A370" s="831" t="s">
        <v>577</v>
      </c>
      <c r="B370" s="832" t="s">
        <v>3177</v>
      </c>
      <c r="C370" s="832" t="s">
        <v>3364</v>
      </c>
      <c r="D370" s="832" t="s">
        <v>3398</v>
      </c>
      <c r="E370" s="832" t="s">
        <v>3397</v>
      </c>
      <c r="F370" s="849"/>
      <c r="G370" s="849"/>
      <c r="H370" s="849"/>
      <c r="I370" s="849"/>
      <c r="J370" s="849">
        <v>2</v>
      </c>
      <c r="K370" s="849">
        <v>10478</v>
      </c>
      <c r="L370" s="849">
        <v>1</v>
      </c>
      <c r="M370" s="849">
        <v>5239</v>
      </c>
      <c r="N370" s="849">
        <v>2</v>
      </c>
      <c r="O370" s="849">
        <v>10478</v>
      </c>
      <c r="P370" s="837">
        <v>1</v>
      </c>
      <c r="Q370" s="850">
        <v>5239</v>
      </c>
    </row>
    <row r="371" spans="1:17" ht="14.45" customHeight="1" x14ac:dyDescent="0.2">
      <c r="A371" s="831" t="s">
        <v>577</v>
      </c>
      <c r="B371" s="832" t="s">
        <v>3177</v>
      </c>
      <c r="C371" s="832" t="s">
        <v>3364</v>
      </c>
      <c r="D371" s="832" t="s">
        <v>3399</v>
      </c>
      <c r="E371" s="832" t="s">
        <v>3397</v>
      </c>
      <c r="F371" s="849">
        <v>1</v>
      </c>
      <c r="G371" s="849">
        <v>5823</v>
      </c>
      <c r="H371" s="849">
        <v>0.33333333333333331</v>
      </c>
      <c r="I371" s="849">
        <v>5823</v>
      </c>
      <c r="J371" s="849">
        <v>3</v>
      </c>
      <c r="K371" s="849">
        <v>17469</v>
      </c>
      <c r="L371" s="849">
        <v>1</v>
      </c>
      <c r="M371" s="849">
        <v>5823</v>
      </c>
      <c r="N371" s="849">
        <v>2</v>
      </c>
      <c r="O371" s="849">
        <v>11646</v>
      </c>
      <c r="P371" s="837">
        <v>0.66666666666666663</v>
      </c>
      <c r="Q371" s="850">
        <v>5823</v>
      </c>
    </row>
    <row r="372" spans="1:17" ht="14.45" customHeight="1" x14ac:dyDescent="0.2">
      <c r="A372" s="831" t="s">
        <v>577</v>
      </c>
      <c r="B372" s="832" t="s">
        <v>3177</v>
      </c>
      <c r="C372" s="832" t="s">
        <v>3364</v>
      </c>
      <c r="D372" s="832" t="s">
        <v>3401</v>
      </c>
      <c r="E372" s="832" t="s">
        <v>3397</v>
      </c>
      <c r="F372" s="849">
        <v>28</v>
      </c>
      <c r="G372" s="849">
        <v>16576</v>
      </c>
      <c r="H372" s="849">
        <v>0.5957446808510638</v>
      </c>
      <c r="I372" s="849">
        <v>592</v>
      </c>
      <c r="J372" s="849">
        <v>47</v>
      </c>
      <c r="K372" s="849">
        <v>27824</v>
      </c>
      <c r="L372" s="849">
        <v>1</v>
      </c>
      <c r="M372" s="849">
        <v>592</v>
      </c>
      <c r="N372" s="849">
        <v>33</v>
      </c>
      <c r="O372" s="849">
        <v>19536</v>
      </c>
      <c r="P372" s="837">
        <v>0.7021276595744681</v>
      </c>
      <c r="Q372" s="850">
        <v>592</v>
      </c>
    </row>
    <row r="373" spans="1:17" ht="14.45" customHeight="1" x14ac:dyDescent="0.2">
      <c r="A373" s="831" t="s">
        <v>577</v>
      </c>
      <c r="B373" s="832" t="s">
        <v>3177</v>
      </c>
      <c r="C373" s="832" t="s">
        <v>3364</v>
      </c>
      <c r="D373" s="832" t="s">
        <v>3402</v>
      </c>
      <c r="E373" s="832" t="s">
        <v>3403</v>
      </c>
      <c r="F373" s="849">
        <v>3</v>
      </c>
      <c r="G373" s="849">
        <v>19780.050000000003</v>
      </c>
      <c r="H373" s="849">
        <v>0.60000000000000009</v>
      </c>
      <c r="I373" s="849">
        <v>6593.3500000000013</v>
      </c>
      <c r="J373" s="849">
        <v>5</v>
      </c>
      <c r="K373" s="849">
        <v>32966.75</v>
      </c>
      <c r="L373" s="849">
        <v>1</v>
      </c>
      <c r="M373" s="849">
        <v>6593.35</v>
      </c>
      <c r="N373" s="849"/>
      <c r="O373" s="849"/>
      <c r="P373" s="837"/>
      <c r="Q373" s="850"/>
    </row>
    <row r="374" spans="1:17" ht="14.45" customHeight="1" x14ac:dyDescent="0.2">
      <c r="A374" s="831" t="s">
        <v>577</v>
      </c>
      <c r="B374" s="832" t="s">
        <v>3177</v>
      </c>
      <c r="C374" s="832" t="s">
        <v>3364</v>
      </c>
      <c r="D374" s="832" t="s">
        <v>3404</v>
      </c>
      <c r="E374" s="832" t="s">
        <v>3403</v>
      </c>
      <c r="F374" s="849">
        <v>2</v>
      </c>
      <c r="G374" s="849">
        <v>3957.88</v>
      </c>
      <c r="H374" s="849"/>
      <c r="I374" s="849">
        <v>1978.94</v>
      </c>
      <c r="J374" s="849"/>
      <c r="K374" s="849"/>
      <c r="L374" s="849"/>
      <c r="M374" s="849"/>
      <c r="N374" s="849">
        <v>6</v>
      </c>
      <c r="O374" s="849">
        <v>11873.640000000001</v>
      </c>
      <c r="P374" s="837"/>
      <c r="Q374" s="850">
        <v>1978.9400000000003</v>
      </c>
    </row>
    <row r="375" spans="1:17" ht="14.45" customHeight="1" x14ac:dyDescent="0.2">
      <c r="A375" s="831" t="s">
        <v>577</v>
      </c>
      <c r="B375" s="832" t="s">
        <v>3177</v>
      </c>
      <c r="C375" s="832" t="s">
        <v>3364</v>
      </c>
      <c r="D375" s="832" t="s">
        <v>3405</v>
      </c>
      <c r="E375" s="832" t="s">
        <v>3406</v>
      </c>
      <c r="F375" s="849">
        <v>1</v>
      </c>
      <c r="G375" s="849">
        <v>13091</v>
      </c>
      <c r="H375" s="849"/>
      <c r="I375" s="849">
        <v>13091</v>
      </c>
      <c r="J375" s="849"/>
      <c r="K375" s="849"/>
      <c r="L375" s="849"/>
      <c r="M375" s="849"/>
      <c r="N375" s="849"/>
      <c r="O375" s="849"/>
      <c r="P375" s="837"/>
      <c r="Q375" s="850"/>
    </row>
    <row r="376" spans="1:17" ht="14.45" customHeight="1" x14ac:dyDescent="0.2">
      <c r="A376" s="831" t="s">
        <v>577</v>
      </c>
      <c r="B376" s="832" t="s">
        <v>3177</v>
      </c>
      <c r="C376" s="832" t="s">
        <v>3364</v>
      </c>
      <c r="D376" s="832" t="s">
        <v>3407</v>
      </c>
      <c r="E376" s="832" t="s">
        <v>3408</v>
      </c>
      <c r="F376" s="849"/>
      <c r="G376" s="849"/>
      <c r="H376" s="849"/>
      <c r="I376" s="849"/>
      <c r="J376" s="849">
        <v>2</v>
      </c>
      <c r="K376" s="849">
        <v>20956</v>
      </c>
      <c r="L376" s="849">
        <v>1</v>
      </c>
      <c r="M376" s="849">
        <v>10478</v>
      </c>
      <c r="N376" s="849"/>
      <c r="O376" s="849"/>
      <c r="P376" s="837"/>
      <c r="Q376" s="850"/>
    </row>
    <row r="377" spans="1:17" ht="14.45" customHeight="1" x14ac:dyDescent="0.2">
      <c r="A377" s="831" t="s">
        <v>577</v>
      </c>
      <c r="B377" s="832" t="s">
        <v>3177</v>
      </c>
      <c r="C377" s="832" t="s">
        <v>3364</v>
      </c>
      <c r="D377" s="832" t="s">
        <v>3409</v>
      </c>
      <c r="E377" s="832" t="s">
        <v>3410</v>
      </c>
      <c r="F377" s="849">
        <v>4</v>
      </c>
      <c r="G377" s="849">
        <v>7366.48</v>
      </c>
      <c r="H377" s="849"/>
      <c r="I377" s="849">
        <v>1841.62</v>
      </c>
      <c r="J377" s="849"/>
      <c r="K377" s="849"/>
      <c r="L377" s="849"/>
      <c r="M377" s="849"/>
      <c r="N377" s="849"/>
      <c r="O377" s="849"/>
      <c r="P377" s="837"/>
      <c r="Q377" s="850"/>
    </row>
    <row r="378" spans="1:17" ht="14.45" customHeight="1" x14ac:dyDescent="0.2">
      <c r="A378" s="831" t="s">
        <v>577</v>
      </c>
      <c r="B378" s="832" t="s">
        <v>3177</v>
      </c>
      <c r="C378" s="832" t="s">
        <v>3364</v>
      </c>
      <c r="D378" s="832" t="s">
        <v>3412</v>
      </c>
      <c r="E378" s="832" t="s">
        <v>3410</v>
      </c>
      <c r="F378" s="849">
        <v>1</v>
      </c>
      <c r="G378" s="849">
        <v>31129.25</v>
      </c>
      <c r="H378" s="849"/>
      <c r="I378" s="849">
        <v>31129.25</v>
      </c>
      <c r="J378" s="849"/>
      <c r="K378" s="849"/>
      <c r="L378" s="849"/>
      <c r="M378" s="849"/>
      <c r="N378" s="849"/>
      <c r="O378" s="849"/>
      <c r="P378" s="837"/>
      <c r="Q378" s="850"/>
    </row>
    <row r="379" spans="1:17" ht="14.45" customHeight="1" x14ac:dyDescent="0.2">
      <c r="A379" s="831" t="s">
        <v>577</v>
      </c>
      <c r="B379" s="832" t="s">
        <v>3177</v>
      </c>
      <c r="C379" s="832" t="s">
        <v>3364</v>
      </c>
      <c r="D379" s="832" t="s">
        <v>3789</v>
      </c>
      <c r="E379" s="832" t="s">
        <v>3425</v>
      </c>
      <c r="F379" s="849"/>
      <c r="G379" s="849"/>
      <c r="H379" s="849"/>
      <c r="I379" s="849"/>
      <c r="J379" s="849">
        <v>6</v>
      </c>
      <c r="K379" s="849">
        <v>38241.839999999997</v>
      </c>
      <c r="L379" s="849">
        <v>1</v>
      </c>
      <c r="M379" s="849">
        <v>6373.6399999999994</v>
      </c>
      <c r="N379" s="849"/>
      <c r="O379" s="849"/>
      <c r="P379" s="837"/>
      <c r="Q379" s="850"/>
    </row>
    <row r="380" spans="1:17" ht="14.45" customHeight="1" x14ac:dyDescent="0.2">
      <c r="A380" s="831" t="s">
        <v>577</v>
      </c>
      <c r="B380" s="832" t="s">
        <v>3177</v>
      </c>
      <c r="C380" s="832" t="s">
        <v>3364</v>
      </c>
      <c r="D380" s="832" t="s">
        <v>3424</v>
      </c>
      <c r="E380" s="832" t="s">
        <v>3425</v>
      </c>
      <c r="F380" s="849"/>
      <c r="G380" s="849"/>
      <c r="H380" s="849"/>
      <c r="I380" s="849"/>
      <c r="J380" s="849">
        <v>26</v>
      </c>
      <c r="K380" s="849">
        <v>160244.5</v>
      </c>
      <c r="L380" s="849">
        <v>1</v>
      </c>
      <c r="M380" s="849">
        <v>6163.25</v>
      </c>
      <c r="N380" s="849"/>
      <c r="O380" s="849"/>
      <c r="P380" s="837"/>
      <c r="Q380" s="850"/>
    </row>
    <row r="381" spans="1:17" ht="14.45" customHeight="1" x14ac:dyDescent="0.2">
      <c r="A381" s="831" t="s">
        <v>577</v>
      </c>
      <c r="B381" s="832" t="s">
        <v>3177</v>
      </c>
      <c r="C381" s="832" t="s">
        <v>3364</v>
      </c>
      <c r="D381" s="832" t="s">
        <v>3426</v>
      </c>
      <c r="E381" s="832" t="s">
        <v>3425</v>
      </c>
      <c r="F381" s="849"/>
      <c r="G381" s="849"/>
      <c r="H381" s="849"/>
      <c r="I381" s="849"/>
      <c r="J381" s="849">
        <v>33</v>
      </c>
      <c r="K381" s="849">
        <v>35362.800000000003</v>
      </c>
      <c r="L381" s="849">
        <v>1</v>
      </c>
      <c r="M381" s="849">
        <v>1071.6000000000001</v>
      </c>
      <c r="N381" s="849"/>
      <c r="O381" s="849"/>
      <c r="P381" s="837"/>
      <c r="Q381" s="850"/>
    </row>
    <row r="382" spans="1:17" ht="14.45" customHeight="1" x14ac:dyDescent="0.2">
      <c r="A382" s="831" t="s">
        <v>577</v>
      </c>
      <c r="B382" s="832" t="s">
        <v>3177</v>
      </c>
      <c r="C382" s="832" t="s">
        <v>3364</v>
      </c>
      <c r="D382" s="832" t="s">
        <v>3790</v>
      </c>
      <c r="E382" s="832" t="s">
        <v>3778</v>
      </c>
      <c r="F382" s="849">
        <v>2</v>
      </c>
      <c r="G382" s="849">
        <v>1113</v>
      </c>
      <c r="H382" s="849"/>
      <c r="I382" s="849">
        <v>556.5</v>
      </c>
      <c r="J382" s="849"/>
      <c r="K382" s="849"/>
      <c r="L382" s="849"/>
      <c r="M382" s="849"/>
      <c r="N382" s="849"/>
      <c r="O382" s="849"/>
      <c r="P382" s="837"/>
      <c r="Q382" s="850"/>
    </row>
    <row r="383" spans="1:17" ht="14.45" customHeight="1" x14ac:dyDescent="0.2">
      <c r="A383" s="831" t="s">
        <v>577</v>
      </c>
      <c r="B383" s="832" t="s">
        <v>3177</v>
      </c>
      <c r="C383" s="832" t="s">
        <v>3364</v>
      </c>
      <c r="D383" s="832" t="s">
        <v>3427</v>
      </c>
      <c r="E383" s="832" t="s">
        <v>3428</v>
      </c>
      <c r="F383" s="849"/>
      <c r="G383" s="849"/>
      <c r="H383" s="849"/>
      <c r="I383" s="849"/>
      <c r="J383" s="849">
        <v>2</v>
      </c>
      <c r="K383" s="849">
        <v>110490</v>
      </c>
      <c r="L383" s="849">
        <v>1</v>
      </c>
      <c r="M383" s="849">
        <v>55245</v>
      </c>
      <c r="N383" s="849">
        <v>1</v>
      </c>
      <c r="O383" s="849">
        <v>55245</v>
      </c>
      <c r="P383" s="837">
        <v>0.5</v>
      </c>
      <c r="Q383" s="850">
        <v>55245</v>
      </c>
    </row>
    <row r="384" spans="1:17" ht="14.45" customHeight="1" x14ac:dyDescent="0.2">
      <c r="A384" s="831" t="s">
        <v>577</v>
      </c>
      <c r="B384" s="832" t="s">
        <v>3177</v>
      </c>
      <c r="C384" s="832" t="s">
        <v>3364</v>
      </c>
      <c r="D384" s="832" t="s">
        <v>3429</v>
      </c>
      <c r="E384" s="832" t="s">
        <v>3428</v>
      </c>
      <c r="F384" s="849">
        <v>3</v>
      </c>
      <c r="G384" s="849">
        <v>187974</v>
      </c>
      <c r="H384" s="849">
        <v>1.5</v>
      </c>
      <c r="I384" s="849">
        <v>62658</v>
      </c>
      <c r="J384" s="849">
        <v>2</v>
      </c>
      <c r="K384" s="849">
        <v>125316</v>
      </c>
      <c r="L384" s="849">
        <v>1</v>
      </c>
      <c r="M384" s="849">
        <v>62658</v>
      </c>
      <c r="N384" s="849">
        <v>1</v>
      </c>
      <c r="O384" s="849">
        <v>62658</v>
      </c>
      <c r="P384" s="837">
        <v>0.5</v>
      </c>
      <c r="Q384" s="850">
        <v>62658</v>
      </c>
    </row>
    <row r="385" spans="1:17" ht="14.45" customHeight="1" x14ac:dyDescent="0.2">
      <c r="A385" s="831" t="s">
        <v>577</v>
      </c>
      <c r="B385" s="832" t="s">
        <v>3177</v>
      </c>
      <c r="C385" s="832" t="s">
        <v>3364</v>
      </c>
      <c r="D385" s="832" t="s">
        <v>3791</v>
      </c>
      <c r="E385" s="832" t="s">
        <v>3792</v>
      </c>
      <c r="F385" s="849">
        <v>0.5</v>
      </c>
      <c r="G385" s="849">
        <v>126.02</v>
      </c>
      <c r="H385" s="849"/>
      <c r="I385" s="849">
        <v>252.04</v>
      </c>
      <c r="J385" s="849"/>
      <c r="K385" s="849"/>
      <c r="L385" s="849"/>
      <c r="M385" s="849"/>
      <c r="N385" s="849"/>
      <c r="O385" s="849"/>
      <c r="P385" s="837"/>
      <c r="Q385" s="850"/>
    </row>
    <row r="386" spans="1:17" ht="14.45" customHeight="1" x14ac:dyDescent="0.2">
      <c r="A386" s="831" t="s">
        <v>577</v>
      </c>
      <c r="B386" s="832" t="s">
        <v>3177</v>
      </c>
      <c r="C386" s="832" t="s">
        <v>3364</v>
      </c>
      <c r="D386" s="832" t="s">
        <v>3317</v>
      </c>
      <c r="E386" s="832" t="s">
        <v>3432</v>
      </c>
      <c r="F386" s="849"/>
      <c r="G386" s="849"/>
      <c r="H386" s="849"/>
      <c r="I386" s="849"/>
      <c r="J386" s="849">
        <v>0.6</v>
      </c>
      <c r="K386" s="849">
        <v>2874.37</v>
      </c>
      <c r="L386" s="849">
        <v>1</v>
      </c>
      <c r="M386" s="849">
        <v>4790.6166666666668</v>
      </c>
      <c r="N386" s="849"/>
      <c r="O386" s="849"/>
      <c r="P386" s="837"/>
      <c r="Q386" s="850"/>
    </row>
    <row r="387" spans="1:17" ht="14.45" customHeight="1" x14ac:dyDescent="0.2">
      <c r="A387" s="831" t="s">
        <v>577</v>
      </c>
      <c r="B387" s="832" t="s">
        <v>3177</v>
      </c>
      <c r="C387" s="832" t="s">
        <v>3364</v>
      </c>
      <c r="D387" s="832" t="s">
        <v>3793</v>
      </c>
      <c r="E387" s="832" t="s">
        <v>3792</v>
      </c>
      <c r="F387" s="849">
        <v>1</v>
      </c>
      <c r="G387" s="849">
        <v>547.20000000000005</v>
      </c>
      <c r="H387" s="849"/>
      <c r="I387" s="849">
        <v>547.20000000000005</v>
      </c>
      <c r="J387" s="849"/>
      <c r="K387" s="849"/>
      <c r="L387" s="849"/>
      <c r="M387" s="849"/>
      <c r="N387" s="849"/>
      <c r="O387" s="849"/>
      <c r="P387" s="837"/>
      <c r="Q387" s="850"/>
    </row>
    <row r="388" spans="1:17" ht="14.45" customHeight="1" x14ac:dyDescent="0.2">
      <c r="A388" s="831" t="s">
        <v>577</v>
      </c>
      <c r="B388" s="832" t="s">
        <v>3177</v>
      </c>
      <c r="C388" s="832" t="s">
        <v>3364</v>
      </c>
      <c r="D388" s="832" t="s">
        <v>3794</v>
      </c>
      <c r="E388" s="832" t="s">
        <v>3792</v>
      </c>
      <c r="F388" s="849">
        <v>3</v>
      </c>
      <c r="G388" s="849">
        <v>5546.61</v>
      </c>
      <c r="H388" s="849"/>
      <c r="I388" s="849">
        <v>1848.87</v>
      </c>
      <c r="J388" s="849"/>
      <c r="K388" s="849"/>
      <c r="L388" s="849"/>
      <c r="M388" s="849"/>
      <c r="N388" s="849"/>
      <c r="O388" s="849"/>
      <c r="P388" s="837"/>
      <c r="Q388" s="850"/>
    </row>
    <row r="389" spans="1:17" ht="14.45" customHeight="1" x14ac:dyDescent="0.2">
      <c r="A389" s="831" t="s">
        <v>577</v>
      </c>
      <c r="B389" s="832" t="s">
        <v>3177</v>
      </c>
      <c r="C389" s="832" t="s">
        <v>3364</v>
      </c>
      <c r="D389" s="832" t="s">
        <v>3795</v>
      </c>
      <c r="E389" s="832" t="s">
        <v>3796</v>
      </c>
      <c r="F389" s="849">
        <v>1</v>
      </c>
      <c r="G389" s="849">
        <v>2383.64</v>
      </c>
      <c r="H389" s="849"/>
      <c r="I389" s="849">
        <v>2383.64</v>
      </c>
      <c r="J389" s="849"/>
      <c r="K389" s="849"/>
      <c r="L389" s="849"/>
      <c r="M389" s="849"/>
      <c r="N389" s="849"/>
      <c r="O389" s="849"/>
      <c r="P389" s="837"/>
      <c r="Q389" s="850"/>
    </row>
    <row r="390" spans="1:17" ht="14.45" customHeight="1" x14ac:dyDescent="0.2">
      <c r="A390" s="831" t="s">
        <v>577</v>
      </c>
      <c r="B390" s="832" t="s">
        <v>3177</v>
      </c>
      <c r="C390" s="832" t="s">
        <v>3364</v>
      </c>
      <c r="D390" s="832" t="s">
        <v>3797</v>
      </c>
      <c r="E390" s="832" t="s">
        <v>3798</v>
      </c>
      <c r="F390" s="849">
        <v>2</v>
      </c>
      <c r="G390" s="849">
        <v>3025.36</v>
      </c>
      <c r="H390" s="849"/>
      <c r="I390" s="849">
        <v>1512.68</v>
      </c>
      <c r="J390" s="849"/>
      <c r="K390" s="849"/>
      <c r="L390" s="849"/>
      <c r="M390" s="849"/>
      <c r="N390" s="849"/>
      <c r="O390" s="849"/>
      <c r="P390" s="837"/>
      <c r="Q390" s="850"/>
    </row>
    <row r="391" spans="1:17" ht="14.45" customHeight="1" x14ac:dyDescent="0.2">
      <c r="A391" s="831" t="s">
        <v>577</v>
      </c>
      <c r="B391" s="832" t="s">
        <v>3177</v>
      </c>
      <c r="C391" s="832" t="s">
        <v>3364</v>
      </c>
      <c r="D391" s="832" t="s">
        <v>3799</v>
      </c>
      <c r="E391" s="832" t="s">
        <v>3800</v>
      </c>
      <c r="F391" s="849">
        <v>1</v>
      </c>
      <c r="G391" s="849">
        <v>22843.53</v>
      </c>
      <c r="H391" s="849"/>
      <c r="I391" s="849">
        <v>22843.53</v>
      </c>
      <c r="J391" s="849"/>
      <c r="K391" s="849"/>
      <c r="L391" s="849"/>
      <c r="M391" s="849"/>
      <c r="N391" s="849"/>
      <c r="O391" s="849"/>
      <c r="P391" s="837"/>
      <c r="Q391" s="850"/>
    </row>
    <row r="392" spans="1:17" ht="14.45" customHeight="1" x14ac:dyDescent="0.2">
      <c r="A392" s="831" t="s">
        <v>577</v>
      </c>
      <c r="B392" s="832" t="s">
        <v>3177</v>
      </c>
      <c r="C392" s="832" t="s">
        <v>3364</v>
      </c>
      <c r="D392" s="832" t="s">
        <v>3801</v>
      </c>
      <c r="E392" s="832" t="s">
        <v>3802</v>
      </c>
      <c r="F392" s="849">
        <v>3</v>
      </c>
      <c r="G392" s="849">
        <v>8997.7199999999993</v>
      </c>
      <c r="H392" s="849"/>
      <c r="I392" s="849">
        <v>2999.24</v>
      </c>
      <c r="J392" s="849"/>
      <c r="K392" s="849"/>
      <c r="L392" s="849"/>
      <c r="M392" s="849"/>
      <c r="N392" s="849"/>
      <c r="O392" s="849"/>
      <c r="P392" s="837"/>
      <c r="Q392" s="850"/>
    </row>
    <row r="393" spans="1:17" ht="14.45" customHeight="1" x14ac:dyDescent="0.2">
      <c r="A393" s="831" t="s">
        <v>577</v>
      </c>
      <c r="B393" s="832" t="s">
        <v>3177</v>
      </c>
      <c r="C393" s="832" t="s">
        <v>3364</v>
      </c>
      <c r="D393" s="832" t="s">
        <v>3433</v>
      </c>
      <c r="E393" s="832" t="s">
        <v>3434</v>
      </c>
      <c r="F393" s="849">
        <v>2</v>
      </c>
      <c r="G393" s="849">
        <v>11220</v>
      </c>
      <c r="H393" s="849">
        <v>1</v>
      </c>
      <c r="I393" s="849">
        <v>5610</v>
      </c>
      <c r="J393" s="849">
        <v>2</v>
      </c>
      <c r="K393" s="849">
        <v>11220</v>
      </c>
      <c r="L393" s="849">
        <v>1</v>
      </c>
      <c r="M393" s="849">
        <v>5610</v>
      </c>
      <c r="N393" s="849"/>
      <c r="O393" s="849"/>
      <c r="P393" s="837"/>
      <c r="Q393" s="850"/>
    </row>
    <row r="394" spans="1:17" ht="14.45" customHeight="1" x14ac:dyDescent="0.2">
      <c r="A394" s="831" t="s">
        <v>577</v>
      </c>
      <c r="B394" s="832" t="s">
        <v>3177</v>
      </c>
      <c r="C394" s="832" t="s">
        <v>3364</v>
      </c>
      <c r="D394" s="832" t="s">
        <v>3435</v>
      </c>
      <c r="E394" s="832" t="s">
        <v>3434</v>
      </c>
      <c r="F394" s="849">
        <v>2</v>
      </c>
      <c r="G394" s="849">
        <v>12308</v>
      </c>
      <c r="H394" s="849">
        <v>1</v>
      </c>
      <c r="I394" s="849">
        <v>6154</v>
      </c>
      <c r="J394" s="849">
        <v>2</v>
      </c>
      <c r="K394" s="849">
        <v>12308</v>
      </c>
      <c r="L394" s="849">
        <v>1</v>
      </c>
      <c r="M394" s="849">
        <v>6154</v>
      </c>
      <c r="N394" s="849"/>
      <c r="O394" s="849"/>
      <c r="P394" s="837"/>
      <c r="Q394" s="850"/>
    </row>
    <row r="395" spans="1:17" ht="14.45" customHeight="1" x14ac:dyDescent="0.2">
      <c r="A395" s="831" t="s">
        <v>577</v>
      </c>
      <c r="B395" s="832" t="s">
        <v>3177</v>
      </c>
      <c r="C395" s="832" t="s">
        <v>3364</v>
      </c>
      <c r="D395" s="832" t="s">
        <v>3438</v>
      </c>
      <c r="E395" s="832" t="s">
        <v>3439</v>
      </c>
      <c r="F395" s="849"/>
      <c r="G395" s="849"/>
      <c r="H395" s="849"/>
      <c r="I395" s="849"/>
      <c r="J395" s="849">
        <v>1</v>
      </c>
      <c r="K395" s="849">
        <v>15980.73</v>
      </c>
      <c r="L395" s="849">
        <v>1</v>
      </c>
      <c r="M395" s="849">
        <v>15980.73</v>
      </c>
      <c r="N395" s="849"/>
      <c r="O395" s="849"/>
      <c r="P395" s="837"/>
      <c r="Q395" s="850"/>
    </row>
    <row r="396" spans="1:17" ht="14.45" customHeight="1" x14ac:dyDescent="0.2">
      <c r="A396" s="831" t="s">
        <v>577</v>
      </c>
      <c r="B396" s="832" t="s">
        <v>3177</v>
      </c>
      <c r="C396" s="832" t="s">
        <v>3364</v>
      </c>
      <c r="D396" s="832" t="s">
        <v>3440</v>
      </c>
      <c r="E396" s="832" t="s">
        <v>3439</v>
      </c>
      <c r="F396" s="849"/>
      <c r="G396" s="849"/>
      <c r="H396" s="849"/>
      <c r="I396" s="849"/>
      <c r="J396" s="849">
        <v>4</v>
      </c>
      <c r="K396" s="849">
        <v>3283.2</v>
      </c>
      <c r="L396" s="849">
        <v>1</v>
      </c>
      <c r="M396" s="849">
        <v>820.8</v>
      </c>
      <c r="N396" s="849"/>
      <c r="O396" s="849"/>
      <c r="P396" s="837"/>
      <c r="Q396" s="850"/>
    </row>
    <row r="397" spans="1:17" ht="14.45" customHeight="1" x14ac:dyDescent="0.2">
      <c r="A397" s="831" t="s">
        <v>577</v>
      </c>
      <c r="B397" s="832" t="s">
        <v>3177</v>
      </c>
      <c r="C397" s="832" t="s">
        <v>3364</v>
      </c>
      <c r="D397" s="832" t="s">
        <v>3441</v>
      </c>
      <c r="E397" s="832" t="s">
        <v>3439</v>
      </c>
      <c r="F397" s="849"/>
      <c r="G397" s="849"/>
      <c r="H397" s="849"/>
      <c r="I397" s="849"/>
      <c r="J397" s="849">
        <v>2</v>
      </c>
      <c r="K397" s="849">
        <v>13630.26</v>
      </c>
      <c r="L397" s="849">
        <v>1</v>
      </c>
      <c r="M397" s="849">
        <v>6815.13</v>
      </c>
      <c r="N397" s="849"/>
      <c r="O397" s="849"/>
      <c r="P397" s="837"/>
      <c r="Q397" s="850"/>
    </row>
    <row r="398" spans="1:17" ht="14.45" customHeight="1" x14ac:dyDescent="0.2">
      <c r="A398" s="831" t="s">
        <v>577</v>
      </c>
      <c r="B398" s="832" t="s">
        <v>3177</v>
      </c>
      <c r="C398" s="832" t="s">
        <v>3364</v>
      </c>
      <c r="D398" s="832" t="s">
        <v>3803</v>
      </c>
      <c r="E398" s="832" t="s">
        <v>3804</v>
      </c>
      <c r="F398" s="849"/>
      <c r="G398" s="849"/>
      <c r="H398" s="849"/>
      <c r="I398" s="849"/>
      <c r="J398" s="849">
        <v>1</v>
      </c>
      <c r="K398" s="849">
        <v>22007</v>
      </c>
      <c r="L398" s="849">
        <v>1</v>
      </c>
      <c r="M398" s="849">
        <v>22007</v>
      </c>
      <c r="N398" s="849"/>
      <c r="O398" s="849"/>
      <c r="P398" s="837"/>
      <c r="Q398" s="850"/>
    </row>
    <row r="399" spans="1:17" ht="14.45" customHeight="1" x14ac:dyDescent="0.2">
      <c r="A399" s="831" t="s">
        <v>577</v>
      </c>
      <c r="B399" s="832" t="s">
        <v>3177</v>
      </c>
      <c r="C399" s="832" t="s">
        <v>3364</v>
      </c>
      <c r="D399" s="832" t="s">
        <v>3444</v>
      </c>
      <c r="E399" s="832" t="s">
        <v>3443</v>
      </c>
      <c r="F399" s="849">
        <v>2</v>
      </c>
      <c r="G399" s="849">
        <v>13034</v>
      </c>
      <c r="H399" s="849">
        <v>2.1622141710129927</v>
      </c>
      <c r="I399" s="849">
        <v>6517</v>
      </c>
      <c r="J399" s="849">
        <v>1</v>
      </c>
      <c r="K399" s="849">
        <v>6028.08</v>
      </c>
      <c r="L399" s="849">
        <v>1</v>
      </c>
      <c r="M399" s="849">
        <v>6028.08</v>
      </c>
      <c r="N399" s="849"/>
      <c r="O399" s="849"/>
      <c r="P399" s="837"/>
      <c r="Q399" s="850"/>
    </row>
    <row r="400" spans="1:17" ht="14.45" customHeight="1" x14ac:dyDescent="0.2">
      <c r="A400" s="831" t="s">
        <v>577</v>
      </c>
      <c r="B400" s="832" t="s">
        <v>3177</v>
      </c>
      <c r="C400" s="832" t="s">
        <v>3364</v>
      </c>
      <c r="D400" s="832" t="s">
        <v>3447</v>
      </c>
      <c r="E400" s="832" t="s">
        <v>3448</v>
      </c>
      <c r="F400" s="849"/>
      <c r="G400" s="849"/>
      <c r="H400" s="849"/>
      <c r="I400" s="849"/>
      <c r="J400" s="849">
        <v>4</v>
      </c>
      <c r="K400" s="849">
        <v>64234.559999999998</v>
      </c>
      <c r="L400" s="849">
        <v>1</v>
      </c>
      <c r="M400" s="849">
        <v>16058.64</v>
      </c>
      <c r="N400" s="849">
        <v>4</v>
      </c>
      <c r="O400" s="849">
        <v>33504.200000000004</v>
      </c>
      <c r="P400" s="837">
        <v>0.52159149218115619</v>
      </c>
      <c r="Q400" s="850">
        <v>8376.0500000000011</v>
      </c>
    </row>
    <row r="401" spans="1:17" ht="14.45" customHeight="1" x14ac:dyDescent="0.2">
      <c r="A401" s="831" t="s">
        <v>577</v>
      </c>
      <c r="B401" s="832" t="s">
        <v>3177</v>
      </c>
      <c r="C401" s="832" t="s">
        <v>3364</v>
      </c>
      <c r="D401" s="832" t="s">
        <v>3805</v>
      </c>
      <c r="E401" s="832" t="s">
        <v>3451</v>
      </c>
      <c r="F401" s="849"/>
      <c r="G401" s="849"/>
      <c r="H401" s="849"/>
      <c r="I401" s="849"/>
      <c r="J401" s="849">
        <v>2</v>
      </c>
      <c r="K401" s="849">
        <v>14142</v>
      </c>
      <c r="L401" s="849">
        <v>1</v>
      </c>
      <c r="M401" s="849">
        <v>7071</v>
      </c>
      <c r="N401" s="849"/>
      <c r="O401" s="849"/>
      <c r="P401" s="837"/>
      <c r="Q401" s="850"/>
    </row>
    <row r="402" spans="1:17" ht="14.45" customHeight="1" x14ac:dyDescent="0.2">
      <c r="A402" s="831" t="s">
        <v>577</v>
      </c>
      <c r="B402" s="832" t="s">
        <v>3177</v>
      </c>
      <c r="C402" s="832" t="s">
        <v>3364</v>
      </c>
      <c r="D402" s="832" t="s">
        <v>3806</v>
      </c>
      <c r="E402" s="832" t="s">
        <v>3453</v>
      </c>
      <c r="F402" s="849">
        <v>11</v>
      </c>
      <c r="G402" s="849">
        <v>1721.39</v>
      </c>
      <c r="H402" s="849"/>
      <c r="I402" s="849">
        <v>156.49</v>
      </c>
      <c r="J402" s="849"/>
      <c r="K402" s="849"/>
      <c r="L402" s="849"/>
      <c r="M402" s="849"/>
      <c r="N402" s="849"/>
      <c r="O402" s="849"/>
      <c r="P402" s="837"/>
      <c r="Q402" s="850"/>
    </row>
    <row r="403" spans="1:17" ht="14.45" customHeight="1" x14ac:dyDescent="0.2">
      <c r="A403" s="831" t="s">
        <v>577</v>
      </c>
      <c r="B403" s="832" t="s">
        <v>3177</v>
      </c>
      <c r="C403" s="832" t="s">
        <v>3364</v>
      </c>
      <c r="D403" s="832" t="s">
        <v>3807</v>
      </c>
      <c r="E403" s="832" t="s">
        <v>3453</v>
      </c>
      <c r="F403" s="849">
        <v>1</v>
      </c>
      <c r="G403" s="849">
        <v>172.04</v>
      </c>
      <c r="H403" s="849"/>
      <c r="I403" s="849">
        <v>172.04</v>
      </c>
      <c r="J403" s="849"/>
      <c r="K403" s="849"/>
      <c r="L403" s="849"/>
      <c r="M403" s="849"/>
      <c r="N403" s="849"/>
      <c r="O403" s="849"/>
      <c r="P403" s="837"/>
      <c r="Q403" s="850"/>
    </row>
    <row r="404" spans="1:17" ht="14.45" customHeight="1" x14ac:dyDescent="0.2">
      <c r="A404" s="831" t="s">
        <v>577</v>
      </c>
      <c r="B404" s="832" t="s">
        <v>3177</v>
      </c>
      <c r="C404" s="832" t="s">
        <v>3364</v>
      </c>
      <c r="D404" s="832" t="s">
        <v>3808</v>
      </c>
      <c r="E404" s="832" t="s">
        <v>3453</v>
      </c>
      <c r="F404" s="849">
        <v>1</v>
      </c>
      <c r="G404" s="849">
        <v>312.98</v>
      </c>
      <c r="H404" s="849"/>
      <c r="I404" s="849">
        <v>312.98</v>
      </c>
      <c r="J404" s="849"/>
      <c r="K404" s="849"/>
      <c r="L404" s="849"/>
      <c r="M404" s="849"/>
      <c r="N404" s="849"/>
      <c r="O404" s="849"/>
      <c r="P404" s="837"/>
      <c r="Q404" s="850"/>
    </row>
    <row r="405" spans="1:17" ht="14.45" customHeight="1" x14ac:dyDescent="0.2">
      <c r="A405" s="831" t="s">
        <v>577</v>
      </c>
      <c r="B405" s="832" t="s">
        <v>3177</v>
      </c>
      <c r="C405" s="832" t="s">
        <v>3364</v>
      </c>
      <c r="D405" s="832" t="s">
        <v>3809</v>
      </c>
      <c r="E405" s="832" t="s">
        <v>3453</v>
      </c>
      <c r="F405" s="849">
        <v>2</v>
      </c>
      <c r="G405" s="849">
        <v>750.32</v>
      </c>
      <c r="H405" s="849"/>
      <c r="I405" s="849">
        <v>375.16</v>
      </c>
      <c r="J405" s="849"/>
      <c r="K405" s="849"/>
      <c r="L405" s="849"/>
      <c r="M405" s="849"/>
      <c r="N405" s="849"/>
      <c r="O405" s="849"/>
      <c r="P405" s="837"/>
      <c r="Q405" s="850"/>
    </row>
    <row r="406" spans="1:17" ht="14.45" customHeight="1" x14ac:dyDescent="0.2">
      <c r="A406" s="831" t="s">
        <v>577</v>
      </c>
      <c r="B406" s="832" t="s">
        <v>3177</v>
      </c>
      <c r="C406" s="832" t="s">
        <v>3364</v>
      </c>
      <c r="D406" s="832" t="s">
        <v>3454</v>
      </c>
      <c r="E406" s="832" t="s">
        <v>3397</v>
      </c>
      <c r="F406" s="849">
        <v>1</v>
      </c>
      <c r="G406" s="849">
        <v>6919</v>
      </c>
      <c r="H406" s="849">
        <v>1</v>
      </c>
      <c r="I406" s="849">
        <v>6919</v>
      </c>
      <c r="J406" s="849">
        <v>1</v>
      </c>
      <c r="K406" s="849">
        <v>6919</v>
      </c>
      <c r="L406" s="849">
        <v>1</v>
      </c>
      <c r="M406" s="849">
        <v>6919</v>
      </c>
      <c r="N406" s="849"/>
      <c r="O406" s="849"/>
      <c r="P406" s="837"/>
      <c r="Q406" s="850"/>
    </row>
    <row r="407" spans="1:17" ht="14.45" customHeight="1" x14ac:dyDescent="0.2">
      <c r="A407" s="831" t="s">
        <v>577</v>
      </c>
      <c r="B407" s="832" t="s">
        <v>3177</v>
      </c>
      <c r="C407" s="832" t="s">
        <v>3364</v>
      </c>
      <c r="D407" s="832" t="s">
        <v>3459</v>
      </c>
      <c r="E407" s="832" t="s">
        <v>3460</v>
      </c>
      <c r="F407" s="849"/>
      <c r="G407" s="849"/>
      <c r="H407" s="849"/>
      <c r="I407" s="849"/>
      <c r="J407" s="849"/>
      <c r="K407" s="849"/>
      <c r="L407" s="849"/>
      <c r="M407" s="849"/>
      <c r="N407" s="849">
        <v>51</v>
      </c>
      <c r="O407" s="849">
        <v>17970.36</v>
      </c>
      <c r="P407" s="837"/>
      <c r="Q407" s="850">
        <v>352.36</v>
      </c>
    </row>
    <row r="408" spans="1:17" ht="14.45" customHeight="1" x14ac:dyDescent="0.2">
      <c r="A408" s="831" t="s">
        <v>577</v>
      </c>
      <c r="B408" s="832" t="s">
        <v>3177</v>
      </c>
      <c r="C408" s="832" t="s">
        <v>3364</v>
      </c>
      <c r="D408" s="832" t="s">
        <v>3463</v>
      </c>
      <c r="E408" s="832" t="s">
        <v>3403</v>
      </c>
      <c r="F408" s="849">
        <v>2</v>
      </c>
      <c r="G408" s="849">
        <v>8454.66</v>
      </c>
      <c r="H408" s="849">
        <v>2</v>
      </c>
      <c r="I408" s="849">
        <v>4227.33</v>
      </c>
      <c r="J408" s="849">
        <v>1</v>
      </c>
      <c r="K408" s="849">
        <v>4227.33</v>
      </c>
      <c r="L408" s="849">
        <v>1</v>
      </c>
      <c r="M408" s="849">
        <v>4227.33</v>
      </c>
      <c r="N408" s="849">
        <v>3</v>
      </c>
      <c r="O408" s="849">
        <v>12681.99</v>
      </c>
      <c r="P408" s="837">
        <v>3</v>
      </c>
      <c r="Q408" s="850">
        <v>4227.33</v>
      </c>
    </row>
    <row r="409" spans="1:17" ht="14.45" customHeight="1" x14ac:dyDescent="0.2">
      <c r="A409" s="831" t="s">
        <v>577</v>
      </c>
      <c r="B409" s="832" t="s">
        <v>3177</v>
      </c>
      <c r="C409" s="832" t="s">
        <v>3364</v>
      </c>
      <c r="D409" s="832" t="s">
        <v>3810</v>
      </c>
      <c r="E409" s="832" t="s">
        <v>3811</v>
      </c>
      <c r="F409" s="849">
        <v>1</v>
      </c>
      <c r="G409" s="849">
        <v>1075.75</v>
      </c>
      <c r="H409" s="849"/>
      <c r="I409" s="849">
        <v>1075.75</v>
      </c>
      <c r="J409" s="849"/>
      <c r="K409" s="849"/>
      <c r="L409" s="849"/>
      <c r="M409" s="849"/>
      <c r="N409" s="849"/>
      <c r="O409" s="849"/>
      <c r="P409" s="837"/>
      <c r="Q409" s="850"/>
    </row>
    <row r="410" spans="1:17" ht="14.45" customHeight="1" x14ac:dyDescent="0.2">
      <c r="A410" s="831" t="s">
        <v>577</v>
      </c>
      <c r="B410" s="832" t="s">
        <v>3177</v>
      </c>
      <c r="C410" s="832" t="s">
        <v>3364</v>
      </c>
      <c r="D410" s="832" t="s">
        <v>3812</v>
      </c>
      <c r="E410" s="832" t="s">
        <v>3813</v>
      </c>
      <c r="F410" s="849"/>
      <c r="G410" s="849"/>
      <c r="H410" s="849"/>
      <c r="I410" s="849"/>
      <c r="J410" s="849"/>
      <c r="K410" s="849"/>
      <c r="L410" s="849"/>
      <c r="M410" s="849"/>
      <c r="N410" s="849">
        <v>1</v>
      </c>
      <c r="O410" s="849">
        <v>2597.61</v>
      </c>
      <c r="P410" s="837"/>
      <c r="Q410" s="850">
        <v>2597.61</v>
      </c>
    </row>
    <row r="411" spans="1:17" ht="14.45" customHeight="1" x14ac:dyDescent="0.2">
      <c r="A411" s="831" t="s">
        <v>577</v>
      </c>
      <c r="B411" s="832" t="s">
        <v>3177</v>
      </c>
      <c r="C411" s="832" t="s">
        <v>3364</v>
      </c>
      <c r="D411" s="832" t="s">
        <v>3466</v>
      </c>
      <c r="E411" s="832" t="s">
        <v>3467</v>
      </c>
      <c r="F411" s="849"/>
      <c r="G411" s="849"/>
      <c r="H411" s="849"/>
      <c r="I411" s="849"/>
      <c r="J411" s="849">
        <v>1</v>
      </c>
      <c r="K411" s="849">
        <v>9592.17</v>
      </c>
      <c r="L411" s="849">
        <v>1</v>
      </c>
      <c r="M411" s="849">
        <v>9592.17</v>
      </c>
      <c r="N411" s="849">
        <v>2</v>
      </c>
      <c r="O411" s="849">
        <v>19184.3</v>
      </c>
      <c r="P411" s="837">
        <v>1.9999958299321217</v>
      </c>
      <c r="Q411" s="850">
        <v>9592.15</v>
      </c>
    </row>
    <row r="412" spans="1:17" ht="14.45" customHeight="1" x14ac:dyDescent="0.2">
      <c r="A412" s="831" t="s">
        <v>577</v>
      </c>
      <c r="B412" s="832" t="s">
        <v>3177</v>
      </c>
      <c r="C412" s="832" t="s">
        <v>3364</v>
      </c>
      <c r="D412" s="832" t="s">
        <v>3474</v>
      </c>
      <c r="E412" s="832" t="s">
        <v>3475</v>
      </c>
      <c r="F412" s="849">
        <v>24</v>
      </c>
      <c r="G412" s="849">
        <v>212400</v>
      </c>
      <c r="H412" s="849">
        <v>3</v>
      </c>
      <c r="I412" s="849">
        <v>8850</v>
      </c>
      <c r="J412" s="849">
        <v>8</v>
      </c>
      <c r="K412" s="849">
        <v>70800</v>
      </c>
      <c r="L412" s="849">
        <v>1</v>
      </c>
      <c r="M412" s="849">
        <v>8850</v>
      </c>
      <c r="N412" s="849"/>
      <c r="O412" s="849"/>
      <c r="P412" s="837"/>
      <c r="Q412" s="850"/>
    </row>
    <row r="413" spans="1:17" ht="14.45" customHeight="1" x14ac:dyDescent="0.2">
      <c r="A413" s="831" t="s">
        <v>577</v>
      </c>
      <c r="B413" s="832" t="s">
        <v>3177</v>
      </c>
      <c r="C413" s="832" t="s">
        <v>3364</v>
      </c>
      <c r="D413" s="832" t="s">
        <v>3476</v>
      </c>
      <c r="E413" s="832" t="s">
        <v>3475</v>
      </c>
      <c r="F413" s="849">
        <v>10</v>
      </c>
      <c r="G413" s="849">
        <v>45310</v>
      </c>
      <c r="H413" s="849">
        <v>2.5</v>
      </c>
      <c r="I413" s="849">
        <v>4531</v>
      </c>
      <c r="J413" s="849">
        <v>4</v>
      </c>
      <c r="K413" s="849">
        <v>18124</v>
      </c>
      <c r="L413" s="849">
        <v>1</v>
      </c>
      <c r="M413" s="849">
        <v>4531</v>
      </c>
      <c r="N413" s="849"/>
      <c r="O413" s="849"/>
      <c r="P413" s="837"/>
      <c r="Q413" s="850"/>
    </row>
    <row r="414" spans="1:17" ht="14.45" customHeight="1" x14ac:dyDescent="0.2">
      <c r="A414" s="831" t="s">
        <v>577</v>
      </c>
      <c r="B414" s="832" t="s">
        <v>3177</v>
      </c>
      <c r="C414" s="832" t="s">
        <v>3364</v>
      </c>
      <c r="D414" s="832" t="s">
        <v>3477</v>
      </c>
      <c r="E414" s="832" t="s">
        <v>3478</v>
      </c>
      <c r="F414" s="849">
        <v>9</v>
      </c>
      <c r="G414" s="849">
        <v>164565</v>
      </c>
      <c r="H414" s="849">
        <v>0.6428571428571429</v>
      </c>
      <c r="I414" s="849">
        <v>18285</v>
      </c>
      <c r="J414" s="849">
        <v>14</v>
      </c>
      <c r="K414" s="849">
        <v>255990</v>
      </c>
      <c r="L414" s="849">
        <v>1</v>
      </c>
      <c r="M414" s="849">
        <v>18285</v>
      </c>
      <c r="N414" s="849">
        <v>9</v>
      </c>
      <c r="O414" s="849">
        <v>112539.9</v>
      </c>
      <c r="P414" s="837">
        <v>0.4396261572717684</v>
      </c>
      <c r="Q414" s="850">
        <v>12504.433333333332</v>
      </c>
    </row>
    <row r="415" spans="1:17" ht="14.45" customHeight="1" x14ac:dyDescent="0.2">
      <c r="A415" s="831" t="s">
        <v>577</v>
      </c>
      <c r="B415" s="832" t="s">
        <v>3177</v>
      </c>
      <c r="C415" s="832" t="s">
        <v>3364</v>
      </c>
      <c r="D415" s="832" t="s">
        <v>3479</v>
      </c>
      <c r="E415" s="832" t="s">
        <v>3475</v>
      </c>
      <c r="F415" s="849">
        <v>24</v>
      </c>
      <c r="G415" s="849">
        <v>47904</v>
      </c>
      <c r="H415" s="849">
        <v>3</v>
      </c>
      <c r="I415" s="849">
        <v>1996</v>
      </c>
      <c r="J415" s="849">
        <v>8</v>
      </c>
      <c r="K415" s="849">
        <v>15968</v>
      </c>
      <c r="L415" s="849">
        <v>1</v>
      </c>
      <c r="M415" s="849">
        <v>1996</v>
      </c>
      <c r="N415" s="849"/>
      <c r="O415" s="849"/>
      <c r="P415" s="837"/>
      <c r="Q415" s="850"/>
    </row>
    <row r="416" spans="1:17" ht="14.45" customHeight="1" x14ac:dyDescent="0.2">
      <c r="A416" s="831" t="s">
        <v>577</v>
      </c>
      <c r="B416" s="832" t="s">
        <v>3177</v>
      </c>
      <c r="C416" s="832" t="s">
        <v>3364</v>
      </c>
      <c r="D416" s="832" t="s">
        <v>3814</v>
      </c>
      <c r="E416" s="832" t="s">
        <v>3475</v>
      </c>
      <c r="F416" s="849">
        <v>1</v>
      </c>
      <c r="G416" s="849">
        <v>10110</v>
      </c>
      <c r="H416" s="849"/>
      <c r="I416" s="849">
        <v>10110</v>
      </c>
      <c r="J416" s="849"/>
      <c r="K416" s="849"/>
      <c r="L416" s="849"/>
      <c r="M416" s="849"/>
      <c r="N416" s="849"/>
      <c r="O416" s="849"/>
      <c r="P416" s="837"/>
      <c r="Q416" s="850"/>
    </row>
    <row r="417" spans="1:17" ht="14.45" customHeight="1" x14ac:dyDescent="0.2">
      <c r="A417" s="831" t="s">
        <v>577</v>
      </c>
      <c r="B417" s="832" t="s">
        <v>3177</v>
      </c>
      <c r="C417" s="832" t="s">
        <v>3364</v>
      </c>
      <c r="D417" s="832" t="s">
        <v>3480</v>
      </c>
      <c r="E417" s="832" t="s">
        <v>3481</v>
      </c>
      <c r="F417" s="849"/>
      <c r="G417" s="849"/>
      <c r="H417" s="849"/>
      <c r="I417" s="849"/>
      <c r="J417" s="849"/>
      <c r="K417" s="849"/>
      <c r="L417" s="849"/>
      <c r="M417" s="849"/>
      <c r="N417" s="849">
        <v>8</v>
      </c>
      <c r="O417" s="849">
        <v>20520</v>
      </c>
      <c r="P417" s="837"/>
      <c r="Q417" s="850">
        <v>2565</v>
      </c>
    </row>
    <row r="418" spans="1:17" ht="14.45" customHeight="1" x14ac:dyDescent="0.2">
      <c r="A418" s="831" t="s">
        <v>577</v>
      </c>
      <c r="B418" s="832" t="s">
        <v>3177</v>
      </c>
      <c r="C418" s="832" t="s">
        <v>3364</v>
      </c>
      <c r="D418" s="832" t="s">
        <v>3482</v>
      </c>
      <c r="E418" s="832" t="s">
        <v>3481</v>
      </c>
      <c r="F418" s="849"/>
      <c r="G418" s="849"/>
      <c r="H418" s="849"/>
      <c r="I418" s="849"/>
      <c r="J418" s="849"/>
      <c r="K418" s="849"/>
      <c r="L418" s="849"/>
      <c r="M418" s="849"/>
      <c r="N418" s="849">
        <v>8</v>
      </c>
      <c r="O418" s="849">
        <v>92920</v>
      </c>
      <c r="P418" s="837"/>
      <c r="Q418" s="850">
        <v>11615</v>
      </c>
    </row>
    <row r="419" spans="1:17" ht="14.45" customHeight="1" x14ac:dyDescent="0.2">
      <c r="A419" s="831" t="s">
        <v>577</v>
      </c>
      <c r="B419" s="832" t="s">
        <v>3177</v>
      </c>
      <c r="C419" s="832" t="s">
        <v>3364</v>
      </c>
      <c r="D419" s="832" t="s">
        <v>3483</v>
      </c>
      <c r="E419" s="832" t="s">
        <v>3481</v>
      </c>
      <c r="F419" s="849"/>
      <c r="G419" s="849"/>
      <c r="H419" s="849"/>
      <c r="I419" s="849"/>
      <c r="J419" s="849"/>
      <c r="K419" s="849"/>
      <c r="L419" s="849"/>
      <c r="M419" s="849"/>
      <c r="N419" s="849">
        <v>4</v>
      </c>
      <c r="O419" s="849">
        <v>9982</v>
      </c>
      <c r="P419" s="837"/>
      <c r="Q419" s="850">
        <v>2495.5</v>
      </c>
    </row>
    <row r="420" spans="1:17" ht="14.45" customHeight="1" x14ac:dyDescent="0.2">
      <c r="A420" s="831" t="s">
        <v>577</v>
      </c>
      <c r="B420" s="832" t="s">
        <v>3177</v>
      </c>
      <c r="C420" s="832" t="s">
        <v>3364</v>
      </c>
      <c r="D420" s="832" t="s">
        <v>3815</v>
      </c>
      <c r="E420" s="832" t="s">
        <v>3783</v>
      </c>
      <c r="F420" s="849">
        <v>5</v>
      </c>
      <c r="G420" s="849">
        <v>97003.6</v>
      </c>
      <c r="H420" s="849">
        <v>2.5</v>
      </c>
      <c r="I420" s="849">
        <v>19400.72</v>
      </c>
      <c r="J420" s="849">
        <v>2</v>
      </c>
      <c r="K420" s="849">
        <v>38801.440000000002</v>
      </c>
      <c r="L420" s="849">
        <v>1</v>
      </c>
      <c r="M420" s="849">
        <v>19400.72</v>
      </c>
      <c r="N420" s="849">
        <v>2</v>
      </c>
      <c r="O420" s="849">
        <v>38801.440000000002</v>
      </c>
      <c r="P420" s="837">
        <v>1</v>
      </c>
      <c r="Q420" s="850">
        <v>19400.72</v>
      </c>
    </row>
    <row r="421" spans="1:17" ht="14.45" customHeight="1" x14ac:dyDescent="0.2">
      <c r="A421" s="831" t="s">
        <v>577</v>
      </c>
      <c r="B421" s="832" t="s">
        <v>3177</v>
      </c>
      <c r="C421" s="832" t="s">
        <v>3364</v>
      </c>
      <c r="D421" s="832" t="s">
        <v>3816</v>
      </c>
      <c r="E421" s="832" t="s">
        <v>3817</v>
      </c>
      <c r="F421" s="849">
        <v>0.3</v>
      </c>
      <c r="G421" s="849">
        <v>20.100000000000001</v>
      </c>
      <c r="H421" s="849"/>
      <c r="I421" s="849">
        <v>67.000000000000014</v>
      </c>
      <c r="J421" s="849"/>
      <c r="K421" s="849"/>
      <c r="L421" s="849"/>
      <c r="M421" s="849"/>
      <c r="N421" s="849"/>
      <c r="O421" s="849"/>
      <c r="P421" s="837"/>
      <c r="Q421" s="850"/>
    </row>
    <row r="422" spans="1:17" ht="14.45" customHeight="1" x14ac:dyDescent="0.2">
      <c r="A422" s="831" t="s">
        <v>577</v>
      </c>
      <c r="B422" s="832" t="s">
        <v>3177</v>
      </c>
      <c r="C422" s="832" t="s">
        <v>3364</v>
      </c>
      <c r="D422" s="832" t="s">
        <v>3484</v>
      </c>
      <c r="E422" s="832" t="s">
        <v>3485</v>
      </c>
      <c r="F422" s="849"/>
      <c r="G422" s="849"/>
      <c r="H422" s="849"/>
      <c r="I422" s="849"/>
      <c r="J422" s="849"/>
      <c r="K422" s="849"/>
      <c r="L422" s="849"/>
      <c r="M422" s="849"/>
      <c r="N422" s="849">
        <v>2</v>
      </c>
      <c r="O422" s="849">
        <v>31461.200000000001</v>
      </c>
      <c r="P422" s="837"/>
      <c r="Q422" s="850">
        <v>15730.6</v>
      </c>
    </row>
    <row r="423" spans="1:17" ht="14.45" customHeight="1" x14ac:dyDescent="0.2">
      <c r="A423" s="831" t="s">
        <v>577</v>
      </c>
      <c r="B423" s="832" t="s">
        <v>3177</v>
      </c>
      <c r="C423" s="832" t="s">
        <v>3364</v>
      </c>
      <c r="D423" s="832" t="s">
        <v>3493</v>
      </c>
      <c r="E423" s="832" t="s">
        <v>3494</v>
      </c>
      <c r="F423" s="849">
        <v>2</v>
      </c>
      <c r="G423" s="849">
        <v>25691</v>
      </c>
      <c r="H423" s="849"/>
      <c r="I423" s="849">
        <v>12845.5</v>
      </c>
      <c r="J423" s="849"/>
      <c r="K423" s="849"/>
      <c r="L423" s="849"/>
      <c r="M423" s="849"/>
      <c r="N423" s="849">
        <v>2</v>
      </c>
      <c r="O423" s="849">
        <v>21837.34</v>
      </c>
      <c r="P423" s="837"/>
      <c r="Q423" s="850">
        <v>10918.67</v>
      </c>
    </row>
    <row r="424" spans="1:17" ht="14.45" customHeight="1" x14ac:dyDescent="0.2">
      <c r="A424" s="831" t="s">
        <v>577</v>
      </c>
      <c r="B424" s="832" t="s">
        <v>3177</v>
      </c>
      <c r="C424" s="832" t="s">
        <v>3364</v>
      </c>
      <c r="D424" s="832" t="s">
        <v>3495</v>
      </c>
      <c r="E424" s="832" t="s">
        <v>3494</v>
      </c>
      <c r="F424" s="849">
        <v>2</v>
      </c>
      <c r="G424" s="849">
        <v>129134.6</v>
      </c>
      <c r="H424" s="849">
        <v>0.7285994169606802</v>
      </c>
      <c r="I424" s="849">
        <v>64567.3</v>
      </c>
      <c r="J424" s="849">
        <v>3</v>
      </c>
      <c r="K424" s="849">
        <v>177236.76</v>
      </c>
      <c r="L424" s="849">
        <v>1</v>
      </c>
      <c r="M424" s="849">
        <v>59078.920000000006</v>
      </c>
      <c r="N424" s="849">
        <v>2</v>
      </c>
      <c r="O424" s="849">
        <v>118157.84</v>
      </c>
      <c r="P424" s="837">
        <v>0.66666666666666663</v>
      </c>
      <c r="Q424" s="850">
        <v>59078.92</v>
      </c>
    </row>
    <row r="425" spans="1:17" ht="14.45" customHeight="1" x14ac:dyDescent="0.2">
      <c r="A425" s="831" t="s">
        <v>577</v>
      </c>
      <c r="B425" s="832" t="s">
        <v>3177</v>
      </c>
      <c r="C425" s="832" t="s">
        <v>3364</v>
      </c>
      <c r="D425" s="832" t="s">
        <v>3499</v>
      </c>
      <c r="E425" s="832" t="s">
        <v>3500</v>
      </c>
      <c r="F425" s="849"/>
      <c r="G425" s="849"/>
      <c r="H425" s="849"/>
      <c r="I425" s="849"/>
      <c r="J425" s="849">
        <v>18</v>
      </c>
      <c r="K425" s="849">
        <v>70173</v>
      </c>
      <c r="L425" s="849">
        <v>1</v>
      </c>
      <c r="M425" s="849">
        <v>3898.5</v>
      </c>
      <c r="N425" s="849">
        <v>22</v>
      </c>
      <c r="O425" s="849">
        <v>12144</v>
      </c>
      <c r="P425" s="837">
        <v>0.17305801376597837</v>
      </c>
      <c r="Q425" s="850">
        <v>552</v>
      </c>
    </row>
    <row r="426" spans="1:17" ht="14.45" customHeight="1" x14ac:dyDescent="0.2">
      <c r="A426" s="831" t="s">
        <v>577</v>
      </c>
      <c r="B426" s="832" t="s">
        <v>3177</v>
      </c>
      <c r="C426" s="832" t="s">
        <v>3364</v>
      </c>
      <c r="D426" s="832" t="s">
        <v>3501</v>
      </c>
      <c r="E426" s="832" t="s">
        <v>3502</v>
      </c>
      <c r="F426" s="849"/>
      <c r="G426" s="849"/>
      <c r="H426" s="849"/>
      <c r="I426" s="849"/>
      <c r="J426" s="849">
        <v>38</v>
      </c>
      <c r="K426" s="849">
        <v>88502</v>
      </c>
      <c r="L426" s="849">
        <v>1</v>
      </c>
      <c r="M426" s="849">
        <v>2329</v>
      </c>
      <c r="N426" s="849">
        <v>39</v>
      </c>
      <c r="O426" s="849">
        <v>34889.199999999997</v>
      </c>
      <c r="P426" s="837">
        <v>0.39421933967593947</v>
      </c>
      <c r="Q426" s="850">
        <v>894.59487179487166</v>
      </c>
    </row>
    <row r="427" spans="1:17" ht="14.45" customHeight="1" x14ac:dyDescent="0.2">
      <c r="A427" s="831" t="s">
        <v>577</v>
      </c>
      <c r="B427" s="832" t="s">
        <v>3177</v>
      </c>
      <c r="C427" s="832" t="s">
        <v>3364</v>
      </c>
      <c r="D427" s="832" t="s">
        <v>3503</v>
      </c>
      <c r="E427" s="832" t="s">
        <v>3502</v>
      </c>
      <c r="F427" s="849"/>
      <c r="G427" s="849"/>
      <c r="H427" s="849"/>
      <c r="I427" s="849"/>
      <c r="J427" s="849">
        <v>40</v>
      </c>
      <c r="K427" s="849">
        <v>374040</v>
      </c>
      <c r="L427" s="849">
        <v>1</v>
      </c>
      <c r="M427" s="849">
        <v>9351</v>
      </c>
      <c r="N427" s="849">
        <v>39</v>
      </c>
      <c r="O427" s="849">
        <v>202186.99</v>
      </c>
      <c r="P427" s="837">
        <v>0.54054911239439629</v>
      </c>
      <c r="Q427" s="850">
        <v>5184.2817948717948</v>
      </c>
    </row>
    <row r="428" spans="1:17" ht="14.45" customHeight="1" x14ac:dyDescent="0.2">
      <c r="A428" s="831" t="s">
        <v>577</v>
      </c>
      <c r="B428" s="832" t="s">
        <v>3177</v>
      </c>
      <c r="C428" s="832" t="s">
        <v>3364</v>
      </c>
      <c r="D428" s="832" t="s">
        <v>3818</v>
      </c>
      <c r="E428" s="832" t="s">
        <v>3453</v>
      </c>
      <c r="F428" s="849">
        <v>20</v>
      </c>
      <c r="G428" s="849">
        <v>5703</v>
      </c>
      <c r="H428" s="849"/>
      <c r="I428" s="849">
        <v>285.14999999999998</v>
      </c>
      <c r="J428" s="849"/>
      <c r="K428" s="849"/>
      <c r="L428" s="849"/>
      <c r="M428" s="849"/>
      <c r="N428" s="849">
        <v>3</v>
      </c>
      <c r="O428" s="849">
        <v>855.45</v>
      </c>
      <c r="P428" s="837"/>
      <c r="Q428" s="850">
        <v>285.15000000000003</v>
      </c>
    </row>
    <row r="429" spans="1:17" ht="14.45" customHeight="1" x14ac:dyDescent="0.2">
      <c r="A429" s="831" t="s">
        <v>577</v>
      </c>
      <c r="B429" s="832" t="s">
        <v>3177</v>
      </c>
      <c r="C429" s="832" t="s">
        <v>3364</v>
      </c>
      <c r="D429" s="832" t="s">
        <v>3509</v>
      </c>
      <c r="E429" s="832" t="s">
        <v>3510</v>
      </c>
      <c r="F429" s="849">
        <v>7</v>
      </c>
      <c r="G429" s="849">
        <v>84280</v>
      </c>
      <c r="H429" s="849"/>
      <c r="I429" s="849">
        <v>12040</v>
      </c>
      <c r="J429" s="849"/>
      <c r="K429" s="849"/>
      <c r="L429" s="849"/>
      <c r="M429" s="849"/>
      <c r="N429" s="849"/>
      <c r="O429" s="849"/>
      <c r="P429" s="837"/>
      <c r="Q429" s="850"/>
    </row>
    <row r="430" spans="1:17" ht="14.45" customHeight="1" x14ac:dyDescent="0.2">
      <c r="A430" s="831" t="s">
        <v>577</v>
      </c>
      <c r="B430" s="832" t="s">
        <v>3177</v>
      </c>
      <c r="C430" s="832" t="s">
        <v>3364</v>
      </c>
      <c r="D430" s="832" t="s">
        <v>3511</v>
      </c>
      <c r="E430" s="832" t="s">
        <v>3512</v>
      </c>
      <c r="F430" s="849"/>
      <c r="G430" s="849"/>
      <c r="H430" s="849"/>
      <c r="I430" s="849"/>
      <c r="J430" s="849">
        <v>4</v>
      </c>
      <c r="K430" s="849">
        <v>48326.559999999998</v>
      </c>
      <c r="L430" s="849">
        <v>1</v>
      </c>
      <c r="M430" s="849">
        <v>12081.64</v>
      </c>
      <c r="N430" s="849">
        <v>12</v>
      </c>
      <c r="O430" s="849">
        <v>99220.56</v>
      </c>
      <c r="P430" s="837">
        <v>2.053126893368781</v>
      </c>
      <c r="Q430" s="850">
        <v>8268.3799999999992</v>
      </c>
    </row>
    <row r="431" spans="1:17" ht="14.45" customHeight="1" x14ac:dyDescent="0.2">
      <c r="A431" s="831" t="s">
        <v>577</v>
      </c>
      <c r="B431" s="832" t="s">
        <v>3177</v>
      </c>
      <c r="C431" s="832" t="s">
        <v>3364</v>
      </c>
      <c r="D431" s="832" t="s">
        <v>3819</v>
      </c>
      <c r="E431" s="832" t="s">
        <v>3820</v>
      </c>
      <c r="F431" s="849">
        <v>4</v>
      </c>
      <c r="G431" s="849">
        <v>9812</v>
      </c>
      <c r="H431" s="849"/>
      <c r="I431" s="849">
        <v>2453</v>
      </c>
      <c r="J431" s="849"/>
      <c r="K431" s="849"/>
      <c r="L431" s="849"/>
      <c r="M431" s="849"/>
      <c r="N431" s="849"/>
      <c r="O431" s="849"/>
      <c r="P431" s="837"/>
      <c r="Q431" s="850"/>
    </row>
    <row r="432" spans="1:17" ht="14.45" customHeight="1" x14ac:dyDescent="0.2">
      <c r="A432" s="831" t="s">
        <v>577</v>
      </c>
      <c r="B432" s="832" t="s">
        <v>3177</v>
      </c>
      <c r="C432" s="832" t="s">
        <v>3364</v>
      </c>
      <c r="D432" s="832" t="s">
        <v>3513</v>
      </c>
      <c r="E432" s="832" t="s">
        <v>3510</v>
      </c>
      <c r="F432" s="849">
        <v>2</v>
      </c>
      <c r="G432" s="849">
        <v>17294</v>
      </c>
      <c r="H432" s="849"/>
      <c r="I432" s="849">
        <v>8647</v>
      </c>
      <c r="J432" s="849"/>
      <c r="K432" s="849"/>
      <c r="L432" s="849"/>
      <c r="M432" s="849"/>
      <c r="N432" s="849"/>
      <c r="O432" s="849"/>
      <c r="P432" s="837"/>
      <c r="Q432" s="850"/>
    </row>
    <row r="433" spans="1:17" ht="14.45" customHeight="1" x14ac:dyDescent="0.2">
      <c r="A433" s="831" t="s">
        <v>577</v>
      </c>
      <c r="B433" s="832" t="s">
        <v>3177</v>
      </c>
      <c r="C433" s="832" t="s">
        <v>3364</v>
      </c>
      <c r="D433" s="832" t="s">
        <v>3516</v>
      </c>
      <c r="E433" s="832" t="s">
        <v>3510</v>
      </c>
      <c r="F433" s="849">
        <v>9</v>
      </c>
      <c r="G433" s="849">
        <v>18324</v>
      </c>
      <c r="H433" s="849"/>
      <c r="I433" s="849">
        <v>2036</v>
      </c>
      <c r="J433" s="849"/>
      <c r="K433" s="849"/>
      <c r="L433" s="849"/>
      <c r="M433" s="849"/>
      <c r="N433" s="849"/>
      <c r="O433" s="849"/>
      <c r="P433" s="837"/>
      <c r="Q433" s="850"/>
    </row>
    <row r="434" spans="1:17" ht="14.45" customHeight="1" x14ac:dyDescent="0.2">
      <c r="A434" s="831" t="s">
        <v>577</v>
      </c>
      <c r="B434" s="832" t="s">
        <v>3177</v>
      </c>
      <c r="C434" s="832" t="s">
        <v>3364</v>
      </c>
      <c r="D434" s="832" t="s">
        <v>3821</v>
      </c>
      <c r="E434" s="832" t="s">
        <v>3822</v>
      </c>
      <c r="F434" s="849">
        <v>1</v>
      </c>
      <c r="G434" s="849">
        <v>15842</v>
      </c>
      <c r="H434" s="849"/>
      <c r="I434" s="849">
        <v>15842</v>
      </c>
      <c r="J434" s="849"/>
      <c r="K434" s="849"/>
      <c r="L434" s="849"/>
      <c r="M434" s="849"/>
      <c r="N434" s="849"/>
      <c r="O434" s="849"/>
      <c r="P434" s="837"/>
      <c r="Q434" s="850"/>
    </row>
    <row r="435" spans="1:17" ht="14.45" customHeight="1" x14ac:dyDescent="0.2">
      <c r="A435" s="831" t="s">
        <v>577</v>
      </c>
      <c r="B435" s="832" t="s">
        <v>3177</v>
      </c>
      <c r="C435" s="832" t="s">
        <v>3364</v>
      </c>
      <c r="D435" s="832" t="s">
        <v>3519</v>
      </c>
      <c r="E435" s="832" t="s">
        <v>3502</v>
      </c>
      <c r="F435" s="849">
        <v>2</v>
      </c>
      <c r="G435" s="849">
        <v>11040</v>
      </c>
      <c r="H435" s="849">
        <v>1</v>
      </c>
      <c r="I435" s="849">
        <v>5520</v>
      </c>
      <c r="J435" s="849">
        <v>2</v>
      </c>
      <c r="K435" s="849">
        <v>11040</v>
      </c>
      <c r="L435" s="849">
        <v>1</v>
      </c>
      <c r="M435" s="849">
        <v>5520</v>
      </c>
      <c r="N435" s="849">
        <v>18</v>
      </c>
      <c r="O435" s="849">
        <v>99360</v>
      </c>
      <c r="P435" s="837">
        <v>9</v>
      </c>
      <c r="Q435" s="850">
        <v>5520</v>
      </c>
    </row>
    <row r="436" spans="1:17" ht="14.45" customHeight="1" x14ac:dyDescent="0.2">
      <c r="A436" s="831" t="s">
        <v>577</v>
      </c>
      <c r="B436" s="832" t="s">
        <v>3177</v>
      </c>
      <c r="C436" s="832" t="s">
        <v>3364</v>
      </c>
      <c r="D436" s="832" t="s">
        <v>3520</v>
      </c>
      <c r="E436" s="832" t="s">
        <v>3502</v>
      </c>
      <c r="F436" s="849"/>
      <c r="G436" s="849"/>
      <c r="H436" s="849"/>
      <c r="I436" s="849"/>
      <c r="J436" s="849">
        <v>1</v>
      </c>
      <c r="K436" s="849">
        <v>1920.5</v>
      </c>
      <c r="L436" s="849">
        <v>1</v>
      </c>
      <c r="M436" s="849">
        <v>1920.5</v>
      </c>
      <c r="N436" s="849">
        <v>8</v>
      </c>
      <c r="O436" s="849">
        <v>15364</v>
      </c>
      <c r="P436" s="837">
        <v>8</v>
      </c>
      <c r="Q436" s="850">
        <v>1920.5</v>
      </c>
    </row>
    <row r="437" spans="1:17" ht="14.45" customHeight="1" x14ac:dyDescent="0.2">
      <c r="A437" s="831" t="s">
        <v>577</v>
      </c>
      <c r="B437" s="832" t="s">
        <v>3177</v>
      </c>
      <c r="C437" s="832" t="s">
        <v>3364</v>
      </c>
      <c r="D437" s="832" t="s">
        <v>3823</v>
      </c>
      <c r="E437" s="832" t="s">
        <v>3453</v>
      </c>
      <c r="F437" s="849">
        <v>2</v>
      </c>
      <c r="G437" s="849">
        <v>1382.08</v>
      </c>
      <c r="H437" s="849"/>
      <c r="I437" s="849">
        <v>691.04</v>
      </c>
      <c r="J437" s="849"/>
      <c r="K437" s="849"/>
      <c r="L437" s="849"/>
      <c r="M437" s="849"/>
      <c r="N437" s="849"/>
      <c r="O437" s="849"/>
      <c r="P437" s="837"/>
      <c r="Q437" s="850"/>
    </row>
    <row r="438" spans="1:17" ht="14.45" customHeight="1" x14ac:dyDescent="0.2">
      <c r="A438" s="831" t="s">
        <v>577</v>
      </c>
      <c r="B438" s="832" t="s">
        <v>3177</v>
      </c>
      <c r="C438" s="832" t="s">
        <v>3364</v>
      </c>
      <c r="D438" s="832" t="s">
        <v>3523</v>
      </c>
      <c r="E438" s="832" t="s">
        <v>3512</v>
      </c>
      <c r="F438" s="849"/>
      <c r="G438" s="849"/>
      <c r="H438" s="849"/>
      <c r="I438" s="849"/>
      <c r="J438" s="849">
        <v>4</v>
      </c>
      <c r="K438" s="849">
        <v>5822.48</v>
      </c>
      <c r="L438" s="849">
        <v>1</v>
      </c>
      <c r="M438" s="849">
        <v>1455.62</v>
      </c>
      <c r="N438" s="849">
        <v>12</v>
      </c>
      <c r="O438" s="849">
        <v>17467.439999999999</v>
      </c>
      <c r="P438" s="837">
        <v>3</v>
      </c>
      <c r="Q438" s="850">
        <v>1455.62</v>
      </c>
    </row>
    <row r="439" spans="1:17" ht="14.45" customHeight="1" x14ac:dyDescent="0.2">
      <c r="A439" s="831" t="s">
        <v>577</v>
      </c>
      <c r="B439" s="832" t="s">
        <v>3177</v>
      </c>
      <c r="C439" s="832" t="s">
        <v>3364</v>
      </c>
      <c r="D439" s="832" t="s">
        <v>3824</v>
      </c>
      <c r="E439" s="832" t="s">
        <v>3453</v>
      </c>
      <c r="F439" s="849">
        <v>1</v>
      </c>
      <c r="G439" s="849">
        <v>773.84</v>
      </c>
      <c r="H439" s="849"/>
      <c r="I439" s="849">
        <v>773.84</v>
      </c>
      <c r="J439" s="849"/>
      <c r="K439" s="849"/>
      <c r="L439" s="849"/>
      <c r="M439" s="849"/>
      <c r="N439" s="849"/>
      <c r="O439" s="849"/>
      <c r="P439" s="837"/>
      <c r="Q439" s="850"/>
    </row>
    <row r="440" spans="1:17" ht="14.45" customHeight="1" x14ac:dyDescent="0.2">
      <c r="A440" s="831" t="s">
        <v>577</v>
      </c>
      <c r="B440" s="832" t="s">
        <v>3177</v>
      </c>
      <c r="C440" s="832" t="s">
        <v>3364</v>
      </c>
      <c r="D440" s="832" t="s">
        <v>3825</v>
      </c>
      <c r="E440" s="832" t="s">
        <v>3453</v>
      </c>
      <c r="F440" s="849">
        <v>1</v>
      </c>
      <c r="G440" s="849">
        <v>822.26</v>
      </c>
      <c r="H440" s="849"/>
      <c r="I440" s="849">
        <v>822.26</v>
      </c>
      <c r="J440" s="849"/>
      <c r="K440" s="849"/>
      <c r="L440" s="849"/>
      <c r="M440" s="849"/>
      <c r="N440" s="849"/>
      <c r="O440" s="849"/>
      <c r="P440" s="837"/>
      <c r="Q440" s="850"/>
    </row>
    <row r="441" spans="1:17" ht="14.45" customHeight="1" x14ac:dyDescent="0.2">
      <c r="A441" s="831" t="s">
        <v>577</v>
      </c>
      <c r="B441" s="832" t="s">
        <v>3177</v>
      </c>
      <c r="C441" s="832" t="s">
        <v>3364</v>
      </c>
      <c r="D441" s="832" t="s">
        <v>3524</v>
      </c>
      <c r="E441" s="832" t="s">
        <v>3481</v>
      </c>
      <c r="F441" s="849">
        <v>1</v>
      </c>
      <c r="G441" s="849">
        <v>1838</v>
      </c>
      <c r="H441" s="849"/>
      <c r="I441" s="849">
        <v>1838</v>
      </c>
      <c r="J441" s="849"/>
      <c r="K441" s="849"/>
      <c r="L441" s="849"/>
      <c r="M441" s="849"/>
      <c r="N441" s="849"/>
      <c r="O441" s="849"/>
      <c r="P441" s="837"/>
      <c r="Q441" s="850"/>
    </row>
    <row r="442" spans="1:17" ht="14.45" customHeight="1" x14ac:dyDescent="0.2">
      <c r="A442" s="831" t="s">
        <v>577</v>
      </c>
      <c r="B442" s="832" t="s">
        <v>3177</v>
      </c>
      <c r="C442" s="832" t="s">
        <v>3364</v>
      </c>
      <c r="D442" s="832" t="s">
        <v>3525</v>
      </c>
      <c r="E442" s="832" t="s">
        <v>3526</v>
      </c>
      <c r="F442" s="849"/>
      <c r="G442" s="849"/>
      <c r="H442" s="849"/>
      <c r="I442" s="849"/>
      <c r="J442" s="849">
        <v>1</v>
      </c>
      <c r="K442" s="849">
        <v>47653</v>
      </c>
      <c r="L442" s="849">
        <v>1</v>
      </c>
      <c r="M442" s="849">
        <v>47653</v>
      </c>
      <c r="N442" s="849"/>
      <c r="O442" s="849"/>
      <c r="P442" s="837"/>
      <c r="Q442" s="850"/>
    </row>
    <row r="443" spans="1:17" ht="14.45" customHeight="1" x14ac:dyDescent="0.2">
      <c r="A443" s="831" t="s">
        <v>577</v>
      </c>
      <c r="B443" s="832" t="s">
        <v>3177</v>
      </c>
      <c r="C443" s="832" t="s">
        <v>3364</v>
      </c>
      <c r="D443" s="832" t="s">
        <v>3826</v>
      </c>
      <c r="E443" s="832" t="s">
        <v>3403</v>
      </c>
      <c r="F443" s="849"/>
      <c r="G443" s="849"/>
      <c r="H443" s="849"/>
      <c r="I443" s="849"/>
      <c r="J443" s="849">
        <v>1</v>
      </c>
      <c r="K443" s="849">
        <v>1978.94</v>
      </c>
      <c r="L443" s="849">
        <v>1</v>
      </c>
      <c r="M443" s="849">
        <v>1978.94</v>
      </c>
      <c r="N443" s="849"/>
      <c r="O443" s="849"/>
      <c r="P443" s="837"/>
      <c r="Q443" s="850"/>
    </row>
    <row r="444" spans="1:17" ht="14.45" customHeight="1" x14ac:dyDescent="0.2">
      <c r="A444" s="831" t="s">
        <v>577</v>
      </c>
      <c r="B444" s="832" t="s">
        <v>3177</v>
      </c>
      <c r="C444" s="832" t="s">
        <v>3364</v>
      </c>
      <c r="D444" s="832" t="s">
        <v>3827</v>
      </c>
      <c r="E444" s="832" t="s">
        <v>3828</v>
      </c>
      <c r="F444" s="849"/>
      <c r="G444" s="849"/>
      <c r="H444" s="849"/>
      <c r="I444" s="849"/>
      <c r="J444" s="849"/>
      <c r="K444" s="849"/>
      <c r="L444" s="849"/>
      <c r="M444" s="849"/>
      <c r="N444" s="849">
        <v>1</v>
      </c>
      <c r="O444" s="849">
        <v>3928.34</v>
      </c>
      <c r="P444" s="837"/>
      <c r="Q444" s="850">
        <v>3928.34</v>
      </c>
    </row>
    <row r="445" spans="1:17" ht="14.45" customHeight="1" x14ac:dyDescent="0.2">
      <c r="A445" s="831" t="s">
        <v>577</v>
      </c>
      <c r="B445" s="832" t="s">
        <v>3177</v>
      </c>
      <c r="C445" s="832" t="s">
        <v>3364</v>
      </c>
      <c r="D445" s="832" t="s">
        <v>3829</v>
      </c>
      <c r="E445" s="832" t="s">
        <v>3539</v>
      </c>
      <c r="F445" s="849"/>
      <c r="G445" s="849"/>
      <c r="H445" s="849"/>
      <c r="I445" s="849"/>
      <c r="J445" s="849"/>
      <c r="K445" s="849"/>
      <c r="L445" s="849"/>
      <c r="M445" s="849"/>
      <c r="N445" s="849">
        <v>4</v>
      </c>
      <c r="O445" s="849">
        <v>8837.56</v>
      </c>
      <c r="P445" s="837"/>
      <c r="Q445" s="850">
        <v>2209.39</v>
      </c>
    </row>
    <row r="446" spans="1:17" ht="14.45" customHeight="1" x14ac:dyDescent="0.2">
      <c r="A446" s="831" t="s">
        <v>577</v>
      </c>
      <c r="B446" s="832" t="s">
        <v>3177</v>
      </c>
      <c r="C446" s="832" t="s">
        <v>3364</v>
      </c>
      <c r="D446" s="832" t="s">
        <v>3830</v>
      </c>
      <c r="E446" s="832" t="s">
        <v>3539</v>
      </c>
      <c r="F446" s="849"/>
      <c r="G446" s="849"/>
      <c r="H446" s="849"/>
      <c r="I446" s="849"/>
      <c r="J446" s="849"/>
      <c r="K446" s="849"/>
      <c r="L446" s="849"/>
      <c r="M446" s="849"/>
      <c r="N446" s="849">
        <v>1</v>
      </c>
      <c r="O446" s="849">
        <v>11000</v>
      </c>
      <c r="P446" s="837"/>
      <c r="Q446" s="850">
        <v>11000</v>
      </c>
    </row>
    <row r="447" spans="1:17" ht="14.45" customHeight="1" x14ac:dyDescent="0.2">
      <c r="A447" s="831" t="s">
        <v>577</v>
      </c>
      <c r="B447" s="832" t="s">
        <v>3177</v>
      </c>
      <c r="C447" s="832" t="s">
        <v>3364</v>
      </c>
      <c r="D447" s="832" t="s">
        <v>3831</v>
      </c>
      <c r="E447" s="832" t="s">
        <v>3832</v>
      </c>
      <c r="F447" s="849"/>
      <c r="G447" s="849"/>
      <c r="H447" s="849"/>
      <c r="I447" s="849"/>
      <c r="J447" s="849">
        <v>1</v>
      </c>
      <c r="K447" s="849">
        <v>10707.71</v>
      </c>
      <c r="L447" s="849">
        <v>1</v>
      </c>
      <c r="M447" s="849">
        <v>10707.71</v>
      </c>
      <c r="N447" s="849"/>
      <c r="O447" s="849"/>
      <c r="P447" s="837"/>
      <c r="Q447" s="850"/>
    </row>
    <row r="448" spans="1:17" ht="14.45" customHeight="1" x14ac:dyDescent="0.2">
      <c r="A448" s="831" t="s">
        <v>577</v>
      </c>
      <c r="B448" s="832" t="s">
        <v>3177</v>
      </c>
      <c r="C448" s="832" t="s">
        <v>3364</v>
      </c>
      <c r="D448" s="832" t="s">
        <v>3833</v>
      </c>
      <c r="E448" s="832" t="s">
        <v>3408</v>
      </c>
      <c r="F448" s="849"/>
      <c r="G448" s="849"/>
      <c r="H448" s="849"/>
      <c r="I448" s="849"/>
      <c r="J448" s="849"/>
      <c r="K448" s="849"/>
      <c r="L448" s="849"/>
      <c r="M448" s="849"/>
      <c r="N448" s="849">
        <v>1</v>
      </c>
      <c r="O448" s="849">
        <v>9984</v>
      </c>
      <c r="P448" s="837"/>
      <c r="Q448" s="850">
        <v>9984</v>
      </c>
    </row>
    <row r="449" spans="1:17" ht="14.45" customHeight="1" x14ac:dyDescent="0.2">
      <c r="A449" s="831" t="s">
        <v>577</v>
      </c>
      <c r="B449" s="832" t="s">
        <v>3177</v>
      </c>
      <c r="C449" s="832" t="s">
        <v>3364</v>
      </c>
      <c r="D449" s="832" t="s">
        <v>3834</v>
      </c>
      <c r="E449" s="832" t="s">
        <v>3783</v>
      </c>
      <c r="F449" s="849"/>
      <c r="G449" s="849"/>
      <c r="H449" s="849"/>
      <c r="I449" s="849"/>
      <c r="J449" s="849">
        <v>1</v>
      </c>
      <c r="K449" s="849">
        <v>1786</v>
      </c>
      <c r="L449" s="849">
        <v>1</v>
      </c>
      <c r="M449" s="849">
        <v>1786</v>
      </c>
      <c r="N449" s="849"/>
      <c r="O449" s="849"/>
      <c r="P449" s="837"/>
      <c r="Q449" s="850"/>
    </row>
    <row r="450" spans="1:17" ht="14.45" customHeight="1" x14ac:dyDescent="0.2">
      <c r="A450" s="831" t="s">
        <v>577</v>
      </c>
      <c r="B450" s="832" t="s">
        <v>3177</v>
      </c>
      <c r="C450" s="832" t="s">
        <v>3364</v>
      </c>
      <c r="D450" s="832" t="s">
        <v>3835</v>
      </c>
      <c r="E450" s="832" t="s">
        <v>3783</v>
      </c>
      <c r="F450" s="849"/>
      <c r="G450" s="849"/>
      <c r="H450" s="849"/>
      <c r="I450" s="849"/>
      <c r="J450" s="849">
        <v>1</v>
      </c>
      <c r="K450" s="849">
        <v>3471</v>
      </c>
      <c r="L450" s="849">
        <v>1</v>
      </c>
      <c r="M450" s="849">
        <v>3471</v>
      </c>
      <c r="N450" s="849"/>
      <c r="O450" s="849"/>
      <c r="P450" s="837"/>
      <c r="Q450" s="850"/>
    </row>
    <row r="451" spans="1:17" ht="14.45" customHeight="1" x14ac:dyDescent="0.2">
      <c r="A451" s="831" t="s">
        <v>577</v>
      </c>
      <c r="B451" s="832" t="s">
        <v>3177</v>
      </c>
      <c r="C451" s="832" t="s">
        <v>3178</v>
      </c>
      <c r="D451" s="832" t="s">
        <v>3836</v>
      </c>
      <c r="E451" s="832" t="s">
        <v>3837</v>
      </c>
      <c r="F451" s="849">
        <v>25</v>
      </c>
      <c r="G451" s="849">
        <v>799150</v>
      </c>
      <c r="H451" s="849">
        <v>1.1904761904761905</v>
      </c>
      <c r="I451" s="849">
        <v>31966</v>
      </c>
      <c r="J451" s="849">
        <v>21</v>
      </c>
      <c r="K451" s="849">
        <v>671286</v>
      </c>
      <c r="L451" s="849">
        <v>1</v>
      </c>
      <c r="M451" s="849">
        <v>31966</v>
      </c>
      <c r="N451" s="849">
        <v>11</v>
      </c>
      <c r="O451" s="849">
        <v>351666</v>
      </c>
      <c r="P451" s="837">
        <v>0.52386911093036348</v>
      </c>
      <c r="Q451" s="850">
        <v>31969.636363636364</v>
      </c>
    </row>
    <row r="452" spans="1:17" ht="14.45" customHeight="1" x14ac:dyDescent="0.2">
      <c r="A452" s="831" t="s">
        <v>577</v>
      </c>
      <c r="B452" s="832" t="s">
        <v>3177</v>
      </c>
      <c r="C452" s="832" t="s">
        <v>3178</v>
      </c>
      <c r="D452" s="832" t="s">
        <v>3838</v>
      </c>
      <c r="E452" s="832" t="s">
        <v>3839</v>
      </c>
      <c r="F452" s="849">
        <v>333</v>
      </c>
      <c r="G452" s="849">
        <v>3961701</v>
      </c>
      <c r="H452" s="849">
        <v>1.0373831775700935</v>
      </c>
      <c r="I452" s="849">
        <v>11897</v>
      </c>
      <c r="J452" s="849">
        <v>321</v>
      </c>
      <c r="K452" s="849">
        <v>3818937</v>
      </c>
      <c r="L452" s="849">
        <v>1</v>
      </c>
      <c r="M452" s="849">
        <v>11897</v>
      </c>
      <c r="N452" s="849">
        <v>354</v>
      </c>
      <c r="O452" s="849">
        <v>4212610</v>
      </c>
      <c r="P452" s="837">
        <v>1.1030844447028061</v>
      </c>
      <c r="Q452" s="850">
        <v>11900.02824858757</v>
      </c>
    </row>
    <row r="453" spans="1:17" ht="14.45" customHeight="1" x14ac:dyDescent="0.2">
      <c r="A453" s="831" t="s">
        <v>577</v>
      </c>
      <c r="B453" s="832" t="s">
        <v>3177</v>
      </c>
      <c r="C453" s="832" t="s">
        <v>3178</v>
      </c>
      <c r="D453" s="832" t="s">
        <v>3612</v>
      </c>
      <c r="E453" s="832" t="s">
        <v>3613</v>
      </c>
      <c r="F453" s="849">
        <v>16</v>
      </c>
      <c r="G453" s="849">
        <v>13389</v>
      </c>
      <c r="H453" s="849">
        <v>1.0638855780691299</v>
      </c>
      <c r="I453" s="849">
        <v>836.8125</v>
      </c>
      <c r="J453" s="849">
        <v>15</v>
      </c>
      <c r="K453" s="849">
        <v>12585</v>
      </c>
      <c r="L453" s="849">
        <v>1</v>
      </c>
      <c r="M453" s="849">
        <v>839</v>
      </c>
      <c r="N453" s="849">
        <v>10</v>
      </c>
      <c r="O453" s="849">
        <v>8453</v>
      </c>
      <c r="P453" s="837">
        <v>0.67167262614223278</v>
      </c>
      <c r="Q453" s="850">
        <v>845.3</v>
      </c>
    </row>
    <row r="454" spans="1:17" ht="14.45" customHeight="1" x14ac:dyDescent="0.2">
      <c r="A454" s="831" t="s">
        <v>577</v>
      </c>
      <c r="B454" s="832" t="s">
        <v>3177</v>
      </c>
      <c r="C454" s="832" t="s">
        <v>3178</v>
      </c>
      <c r="D454" s="832" t="s">
        <v>3616</v>
      </c>
      <c r="E454" s="832" t="s">
        <v>3617</v>
      </c>
      <c r="F454" s="849">
        <v>0</v>
      </c>
      <c r="G454" s="849">
        <v>0</v>
      </c>
      <c r="H454" s="849"/>
      <c r="I454" s="849"/>
      <c r="J454" s="849">
        <v>0</v>
      </c>
      <c r="K454" s="849">
        <v>0</v>
      </c>
      <c r="L454" s="849"/>
      <c r="M454" s="849"/>
      <c r="N454" s="849">
        <v>0</v>
      </c>
      <c r="O454" s="849">
        <v>0</v>
      </c>
      <c r="P454" s="837"/>
      <c r="Q454" s="850"/>
    </row>
    <row r="455" spans="1:17" ht="14.45" customHeight="1" x14ac:dyDescent="0.2">
      <c r="A455" s="831" t="s">
        <v>577</v>
      </c>
      <c r="B455" s="832" t="s">
        <v>3177</v>
      </c>
      <c r="C455" s="832" t="s">
        <v>3178</v>
      </c>
      <c r="D455" s="832" t="s">
        <v>3618</v>
      </c>
      <c r="E455" s="832" t="s">
        <v>3619</v>
      </c>
      <c r="F455" s="849">
        <v>309</v>
      </c>
      <c r="G455" s="849">
        <v>0</v>
      </c>
      <c r="H455" s="849"/>
      <c r="I455" s="849">
        <v>0</v>
      </c>
      <c r="J455" s="849">
        <v>331</v>
      </c>
      <c r="K455" s="849">
        <v>0</v>
      </c>
      <c r="L455" s="849"/>
      <c r="M455" s="849">
        <v>0</v>
      </c>
      <c r="N455" s="849">
        <v>328</v>
      </c>
      <c r="O455" s="849">
        <v>0</v>
      </c>
      <c r="P455" s="837"/>
      <c r="Q455" s="850">
        <v>0</v>
      </c>
    </row>
    <row r="456" spans="1:17" ht="14.45" customHeight="1" x14ac:dyDescent="0.2">
      <c r="A456" s="831" t="s">
        <v>577</v>
      </c>
      <c r="B456" s="832" t="s">
        <v>3177</v>
      </c>
      <c r="C456" s="832" t="s">
        <v>3178</v>
      </c>
      <c r="D456" s="832" t="s">
        <v>3840</v>
      </c>
      <c r="E456" s="832" t="s">
        <v>3841</v>
      </c>
      <c r="F456" s="849">
        <v>9</v>
      </c>
      <c r="G456" s="849">
        <v>0</v>
      </c>
      <c r="H456" s="849"/>
      <c r="I456" s="849">
        <v>0</v>
      </c>
      <c r="J456" s="849">
        <v>11</v>
      </c>
      <c r="K456" s="849">
        <v>0</v>
      </c>
      <c r="L456" s="849"/>
      <c r="M456" s="849">
        <v>0</v>
      </c>
      <c r="N456" s="849">
        <v>15</v>
      </c>
      <c r="O456" s="849">
        <v>0</v>
      </c>
      <c r="P456" s="837"/>
      <c r="Q456" s="850">
        <v>0</v>
      </c>
    </row>
    <row r="457" spans="1:17" ht="14.45" customHeight="1" x14ac:dyDescent="0.2">
      <c r="A457" s="831" t="s">
        <v>577</v>
      </c>
      <c r="B457" s="832" t="s">
        <v>3177</v>
      </c>
      <c r="C457" s="832" t="s">
        <v>3178</v>
      </c>
      <c r="D457" s="832" t="s">
        <v>3842</v>
      </c>
      <c r="E457" s="832" t="s">
        <v>3843</v>
      </c>
      <c r="F457" s="849">
        <v>32</v>
      </c>
      <c r="G457" s="849">
        <v>0</v>
      </c>
      <c r="H457" s="849"/>
      <c r="I457" s="849">
        <v>0</v>
      </c>
      <c r="J457" s="849">
        <v>43</v>
      </c>
      <c r="K457" s="849">
        <v>0</v>
      </c>
      <c r="L457" s="849"/>
      <c r="M457" s="849">
        <v>0</v>
      </c>
      <c r="N457" s="849">
        <v>30</v>
      </c>
      <c r="O457" s="849">
        <v>0</v>
      </c>
      <c r="P457" s="837"/>
      <c r="Q457" s="850">
        <v>0</v>
      </c>
    </row>
    <row r="458" spans="1:17" ht="14.45" customHeight="1" x14ac:dyDescent="0.2">
      <c r="A458" s="831" t="s">
        <v>577</v>
      </c>
      <c r="B458" s="832" t="s">
        <v>3177</v>
      </c>
      <c r="C458" s="832" t="s">
        <v>3178</v>
      </c>
      <c r="D458" s="832" t="s">
        <v>3620</v>
      </c>
      <c r="E458" s="832" t="s">
        <v>3621</v>
      </c>
      <c r="F458" s="849">
        <v>21</v>
      </c>
      <c r="G458" s="849">
        <v>0</v>
      </c>
      <c r="H458" s="849"/>
      <c r="I458" s="849">
        <v>0</v>
      </c>
      <c r="J458" s="849">
        <v>28</v>
      </c>
      <c r="K458" s="849">
        <v>0</v>
      </c>
      <c r="L458" s="849"/>
      <c r="M458" s="849">
        <v>0</v>
      </c>
      <c r="N458" s="849">
        <v>41</v>
      </c>
      <c r="O458" s="849">
        <v>0</v>
      </c>
      <c r="P458" s="837"/>
      <c r="Q458" s="850">
        <v>0</v>
      </c>
    </row>
    <row r="459" spans="1:17" ht="14.45" customHeight="1" x14ac:dyDescent="0.2">
      <c r="A459" s="831" t="s">
        <v>577</v>
      </c>
      <c r="B459" s="832" t="s">
        <v>3177</v>
      </c>
      <c r="C459" s="832" t="s">
        <v>3178</v>
      </c>
      <c r="D459" s="832" t="s">
        <v>3844</v>
      </c>
      <c r="E459" s="832" t="s">
        <v>3843</v>
      </c>
      <c r="F459" s="849"/>
      <c r="G459" s="849"/>
      <c r="H459" s="849"/>
      <c r="I459" s="849"/>
      <c r="J459" s="849"/>
      <c r="K459" s="849"/>
      <c r="L459" s="849"/>
      <c r="M459" s="849"/>
      <c r="N459" s="849">
        <v>1</v>
      </c>
      <c r="O459" s="849">
        <v>0</v>
      </c>
      <c r="P459" s="837"/>
      <c r="Q459" s="850">
        <v>0</v>
      </c>
    </row>
    <row r="460" spans="1:17" ht="14.45" customHeight="1" x14ac:dyDescent="0.2">
      <c r="A460" s="831" t="s">
        <v>577</v>
      </c>
      <c r="B460" s="832" t="s">
        <v>3177</v>
      </c>
      <c r="C460" s="832" t="s">
        <v>3178</v>
      </c>
      <c r="D460" s="832" t="s">
        <v>3219</v>
      </c>
      <c r="E460" s="832" t="s">
        <v>3220</v>
      </c>
      <c r="F460" s="849">
        <v>100</v>
      </c>
      <c r="G460" s="849">
        <v>25100</v>
      </c>
      <c r="H460" s="849">
        <v>0.79682539682539677</v>
      </c>
      <c r="I460" s="849">
        <v>251</v>
      </c>
      <c r="J460" s="849">
        <v>125</v>
      </c>
      <c r="K460" s="849">
        <v>31500</v>
      </c>
      <c r="L460" s="849">
        <v>1</v>
      </c>
      <c r="M460" s="849">
        <v>252</v>
      </c>
      <c r="N460" s="849">
        <v>117</v>
      </c>
      <c r="O460" s="849">
        <v>29718</v>
      </c>
      <c r="P460" s="837">
        <v>0.94342857142857139</v>
      </c>
      <c r="Q460" s="850">
        <v>254</v>
      </c>
    </row>
    <row r="461" spans="1:17" ht="14.45" customHeight="1" x14ac:dyDescent="0.2">
      <c r="A461" s="831" t="s">
        <v>577</v>
      </c>
      <c r="B461" s="832" t="s">
        <v>3177</v>
      </c>
      <c r="C461" s="832" t="s">
        <v>3178</v>
      </c>
      <c r="D461" s="832" t="s">
        <v>3845</v>
      </c>
      <c r="E461" s="832" t="s">
        <v>3843</v>
      </c>
      <c r="F461" s="849">
        <v>21</v>
      </c>
      <c r="G461" s="849">
        <v>0</v>
      </c>
      <c r="H461" s="849"/>
      <c r="I461" s="849">
        <v>0</v>
      </c>
      <c r="J461" s="849">
        <v>21</v>
      </c>
      <c r="K461" s="849">
        <v>0</v>
      </c>
      <c r="L461" s="849"/>
      <c r="M461" s="849">
        <v>0</v>
      </c>
      <c r="N461" s="849">
        <v>19</v>
      </c>
      <c r="O461" s="849">
        <v>0</v>
      </c>
      <c r="P461" s="837"/>
      <c r="Q461" s="850">
        <v>0</v>
      </c>
    </row>
    <row r="462" spans="1:17" ht="14.45" customHeight="1" x14ac:dyDescent="0.2">
      <c r="A462" s="831" t="s">
        <v>577</v>
      </c>
      <c r="B462" s="832" t="s">
        <v>3177</v>
      </c>
      <c r="C462" s="832" t="s">
        <v>3178</v>
      </c>
      <c r="D462" s="832" t="s">
        <v>3846</v>
      </c>
      <c r="E462" s="832" t="s">
        <v>3847</v>
      </c>
      <c r="F462" s="849">
        <v>149</v>
      </c>
      <c r="G462" s="849">
        <v>815924</v>
      </c>
      <c r="H462" s="849">
        <v>0.80978260869565222</v>
      </c>
      <c r="I462" s="849">
        <v>5476</v>
      </c>
      <c r="J462" s="849">
        <v>184</v>
      </c>
      <c r="K462" s="849">
        <v>1007584</v>
      </c>
      <c r="L462" s="849">
        <v>1</v>
      </c>
      <c r="M462" s="849">
        <v>5476</v>
      </c>
      <c r="N462" s="849">
        <v>137</v>
      </c>
      <c r="O462" s="849">
        <v>750644</v>
      </c>
      <c r="P462" s="837">
        <v>0.74499396576364851</v>
      </c>
      <c r="Q462" s="850">
        <v>5479.1532846715327</v>
      </c>
    </row>
    <row r="463" spans="1:17" ht="14.45" customHeight="1" x14ac:dyDescent="0.2">
      <c r="A463" s="831" t="s">
        <v>577</v>
      </c>
      <c r="B463" s="832" t="s">
        <v>3177</v>
      </c>
      <c r="C463" s="832" t="s">
        <v>3178</v>
      </c>
      <c r="D463" s="832" t="s">
        <v>3848</v>
      </c>
      <c r="E463" s="832" t="s">
        <v>3849</v>
      </c>
      <c r="F463" s="849">
        <v>153</v>
      </c>
      <c r="G463" s="849">
        <v>3666798</v>
      </c>
      <c r="H463" s="849">
        <v>0.78865979381443296</v>
      </c>
      <c r="I463" s="849">
        <v>23966</v>
      </c>
      <c r="J463" s="849">
        <v>194</v>
      </c>
      <c r="K463" s="849">
        <v>4649404</v>
      </c>
      <c r="L463" s="849">
        <v>1</v>
      </c>
      <c r="M463" s="849">
        <v>23966</v>
      </c>
      <c r="N463" s="849">
        <v>169</v>
      </c>
      <c r="O463" s="849">
        <v>4050750</v>
      </c>
      <c r="P463" s="837">
        <v>0.87124070095866046</v>
      </c>
      <c r="Q463" s="850">
        <v>23968.934911242603</v>
      </c>
    </row>
    <row r="464" spans="1:17" ht="14.45" customHeight="1" x14ac:dyDescent="0.2">
      <c r="A464" s="831" t="s">
        <v>577</v>
      </c>
      <c r="B464" s="832" t="s">
        <v>3177</v>
      </c>
      <c r="C464" s="832" t="s">
        <v>3178</v>
      </c>
      <c r="D464" s="832" t="s">
        <v>3850</v>
      </c>
      <c r="E464" s="832" t="s">
        <v>3851</v>
      </c>
      <c r="F464" s="849">
        <v>195</v>
      </c>
      <c r="G464" s="849">
        <v>1301820</v>
      </c>
      <c r="H464" s="849">
        <v>0.85526315789473684</v>
      </c>
      <c r="I464" s="849">
        <v>6676</v>
      </c>
      <c r="J464" s="849">
        <v>228</v>
      </c>
      <c r="K464" s="849">
        <v>1522128</v>
      </c>
      <c r="L464" s="849">
        <v>1</v>
      </c>
      <c r="M464" s="849">
        <v>6676</v>
      </c>
      <c r="N464" s="849">
        <v>242</v>
      </c>
      <c r="O464" s="849">
        <v>1616373</v>
      </c>
      <c r="P464" s="837">
        <v>1.0619166062249692</v>
      </c>
      <c r="Q464" s="850">
        <v>6679.227272727273</v>
      </c>
    </row>
    <row r="465" spans="1:17" ht="14.45" customHeight="1" x14ac:dyDescent="0.2">
      <c r="A465" s="831" t="s">
        <v>577</v>
      </c>
      <c r="B465" s="832" t="s">
        <v>3177</v>
      </c>
      <c r="C465" s="832" t="s">
        <v>3178</v>
      </c>
      <c r="D465" s="832" t="s">
        <v>3852</v>
      </c>
      <c r="E465" s="832" t="s">
        <v>3843</v>
      </c>
      <c r="F465" s="849"/>
      <c r="G465" s="849"/>
      <c r="H465" s="849"/>
      <c r="I465" s="849"/>
      <c r="J465" s="849">
        <v>2</v>
      </c>
      <c r="K465" s="849">
        <v>0</v>
      </c>
      <c r="L465" s="849"/>
      <c r="M465" s="849">
        <v>0</v>
      </c>
      <c r="N465" s="849">
        <v>2</v>
      </c>
      <c r="O465" s="849">
        <v>0</v>
      </c>
      <c r="P465" s="837"/>
      <c r="Q465" s="850">
        <v>0</v>
      </c>
    </row>
    <row r="466" spans="1:17" ht="14.45" customHeight="1" x14ac:dyDescent="0.2">
      <c r="A466" s="831" t="s">
        <v>577</v>
      </c>
      <c r="B466" s="832" t="s">
        <v>3177</v>
      </c>
      <c r="C466" s="832" t="s">
        <v>3178</v>
      </c>
      <c r="D466" s="832" t="s">
        <v>3853</v>
      </c>
      <c r="E466" s="832" t="s">
        <v>3854</v>
      </c>
      <c r="F466" s="849">
        <v>135</v>
      </c>
      <c r="G466" s="849">
        <v>3775410</v>
      </c>
      <c r="H466" s="849">
        <v>0.9</v>
      </c>
      <c r="I466" s="849">
        <v>27966</v>
      </c>
      <c r="J466" s="849">
        <v>150</v>
      </c>
      <c r="K466" s="849">
        <v>4194900</v>
      </c>
      <c r="L466" s="849">
        <v>1</v>
      </c>
      <c r="M466" s="849">
        <v>27966</v>
      </c>
      <c r="N466" s="849">
        <v>127</v>
      </c>
      <c r="O466" s="849">
        <v>3552074</v>
      </c>
      <c r="P466" s="837">
        <v>0.84676011347111968</v>
      </c>
      <c r="Q466" s="850">
        <v>27969.086614173229</v>
      </c>
    </row>
    <row r="467" spans="1:17" ht="14.45" customHeight="1" x14ac:dyDescent="0.2">
      <c r="A467" s="831" t="s">
        <v>577</v>
      </c>
      <c r="B467" s="832" t="s">
        <v>3177</v>
      </c>
      <c r="C467" s="832" t="s">
        <v>3178</v>
      </c>
      <c r="D467" s="832" t="s">
        <v>3237</v>
      </c>
      <c r="E467" s="832" t="s">
        <v>3238</v>
      </c>
      <c r="F467" s="849">
        <v>106</v>
      </c>
      <c r="G467" s="849">
        <v>39533</v>
      </c>
      <c r="H467" s="849">
        <v>0.81945567232551875</v>
      </c>
      <c r="I467" s="849">
        <v>372.95283018867923</v>
      </c>
      <c r="J467" s="849">
        <v>129</v>
      </c>
      <c r="K467" s="849">
        <v>48243</v>
      </c>
      <c r="L467" s="849">
        <v>1</v>
      </c>
      <c r="M467" s="849">
        <v>373.97674418604652</v>
      </c>
      <c r="N467" s="849">
        <v>114</v>
      </c>
      <c r="O467" s="849">
        <v>42856</v>
      </c>
      <c r="P467" s="837">
        <v>0.88833613166677028</v>
      </c>
      <c r="Q467" s="850">
        <v>375.92982456140351</v>
      </c>
    </row>
    <row r="468" spans="1:17" ht="14.45" customHeight="1" x14ac:dyDescent="0.2">
      <c r="A468" s="831" t="s">
        <v>577</v>
      </c>
      <c r="B468" s="832" t="s">
        <v>3177</v>
      </c>
      <c r="C468" s="832" t="s">
        <v>3178</v>
      </c>
      <c r="D468" s="832" t="s">
        <v>3656</v>
      </c>
      <c r="E468" s="832" t="s">
        <v>3657</v>
      </c>
      <c r="F468" s="849">
        <v>41</v>
      </c>
      <c r="G468" s="849">
        <v>0</v>
      </c>
      <c r="H468" s="849"/>
      <c r="I468" s="849">
        <v>0</v>
      </c>
      <c r="J468" s="849">
        <v>40</v>
      </c>
      <c r="K468" s="849">
        <v>0</v>
      </c>
      <c r="L468" s="849"/>
      <c r="M468" s="849">
        <v>0</v>
      </c>
      <c r="N468" s="849">
        <v>39</v>
      </c>
      <c r="O468" s="849">
        <v>0</v>
      </c>
      <c r="P468" s="837"/>
      <c r="Q468" s="850">
        <v>0</v>
      </c>
    </row>
    <row r="469" spans="1:17" ht="14.45" customHeight="1" x14ac:dyDescent="0.2">
      <c r="A469" s="831" t="s">
        <v>577</v>
      </c>
      <c r="B469" s="832" t="s">
        <v>3177</v>
      </c>
      <c r="C469" s="832" t="s">
        <v>3178</v>
      </c>
      <c r="D469" s="832" t="s">
        <v>3855</v>
      </c>
      <c r="E469" s="832" t="s">
        <v>3856</v>
      </c>
      <c r="F469" s="849"/>
      <c r="G469" s="849"/>
      <c r="H469" s="849"/>
      <c r="I469" s="849"/>
      <c r="J469" s="849"/>
      <c r="K469" s="849"/>
      <c r="L469" s="849"/>
      <c r="M469" s="849"/>
      <c r="N469" s="849">
        <v>1</v>
      </c>
      <c r="O469" s="849">
        <v>0</v>
      </c>
      <c r="P469" s="837"/>
      <c r="Q469" s="850">
        <v>0</v>
      </c>
    </row>
    <row r="470" spans="1:17" ht="14.45" customHeight="1" x14ac:dyDescent="0.2">
      <c r="A470" s="831" t="s">
        <v>577</v>
      </c>
      <c r="B470" s="832" t="s">
        <v>3177</v>
      </c>
      <c r="C470" s="832" t="s">
        <v>3178</v>
      </c>
      <c r="D470" s="832" t="s">
        <v>3712</v>
      </c>
      <c r="E470" s="832" t="s">
        <v>3713</v>
      </c>
      <c r="F470" s="849"/>
      <c r="G470" s="849"/>
      <c r="H470" s="849"/>
      <c r="I470" s="849"/>
      <c r="J470" s="849"/>
      <c r="K470" s="849"/>
      <c r="L470" s="849"/>
      <c r="M470" s="849"/>
      <c r="N470" s="849">
        <v>1</v>
      </c>
      <c r="O470" s="849">
        <v>0</v>
      </c>
      <c r="P470" s="837"/>
      <c r="Q470" s="850">
        <v>0</v>
      </c>
    </row>
    <row r="471" spans="1:17" ht="14.45" customHeight="1" x14ac:dyDescent="0.2">
      <c r="A471" s="831" t="s">
        <v>577</v>
      </c>
      <c r="B471" s="832" t="s">
        <v>3857</v>
      </c>
      <c r="C471" s="832" t="s">
        <v>3178</v>
      </c>
      <c r="D471" s="832" t="s">
        <v>3858</v>
      </c>
      <c r="E471" s="832" t="s">
        <v>3859</v>
      </c>
      <c r="F471" s="849"/>
      <c r="G471" s="849"/>
      <c r="H471" s="849"/>
      <c r="I471" s="849"/>
      <c r="J471" s="849"/>
      <c r="K471" s="849"/>
      <c r="L471" s="849"/>
      <c r="M471" s="849"/>
      <c r="N471" s="849">
        <v>1</v>
      </c>
      <c r="O471" s="849">
        <v>2777</v>
      </c>
      <c r="P471" s="837"/>
      <c r="Q471" s="850">
        <v>2777</v>
      </c>
    </row>
    <row r="472" spans="1:17" ht="14.45" customHeight="1" x14ac:dyDescent="0.2">
      <c r="A472" s="831" t="s">
        <v>577</v>
      </c>
      <c r="B472" s="832" t="s">
        <v>3860</v>
      </c>
      <c r="C472" s="832" t="s">
        <v>3178</v>
      </c>
      <c r="D472" s="832" t="s">
        <v>3861</v>
      </c>
      <c r="E472" s="832" t="s">
        <v>3862</v>
      </c>
      <c r="F472" s="849">
        <v>1</v>
      </c>
      <c r="G472" s="849">
        <v>380</v>
      </c>
      <c r="H472" s="849"/>
      <c r="I472" s="849">
        <v>380</v>
      </c>
      <c r="J472" s="849"/>
      <c r="K472" s="849"/>
      <c r="L472" s="849"/>
      <c r="M472" s="849"/>
      <c r="N472" s="849"/>
      <c r="O472" s="849"/>
      <c r="P472" s="837"/>
      <c r="Q472" s="850"/>
    </row>
    <row r="473" spans="1:17" ht="14.45" customHeight="1" x14ac:dyDescent="0.2">
      <c r="A473" s="831" t="s">
        <v>577</v>
      </c>
      <c r="B473" s="832" t="s">
        <v>3860</v>
      </c>
      <c r="C473" s="832" t="s">
        <v>3178</v>
      </c>
      <c r="D473" s="832" t="s">
        <v>3863</v>
      </c>
      <c r="E473" s="832" t="s">
        <v>3864</v>
      </c>
      <c r="F473" s="849">
        <v>1</v>
      </c>
      <c r="G473" s="849">
        <v>7326</v>
      </c>
      <c r="H473" s="849"/>
      <c r="I473" s="849">
        <v>7326</v>
      </c>
      <c r="J473" s="849"/>
      <c r="K473" s="849"/>
      <c r="L473" s="849"/>
      <c r="M473" s="849"/>
      <c r="N473" s="849"/>
      <c r="O473" s="849"/>
      <c r="P473" s="837"/>
      <c r="Q473" s="850"/>
    </row>
    <row r="474" spans="1:17" ht="14.45" customHeight="1" x14ac:dyDescent="0.2">
      <c r="A474" s="831" t="s">
        <v>577</v>
      </c>
      <c r="B474" s="832" t="s">
        <v>3860</v>
      </c>
      <c r="C474" s="832" t="s">
        <v>3178</v>
      </c>
      <c r="D474" s="832" t="s">
        <v>3612</v>
      </c>
      <c r="E474" s="832" t="s">
        <v>3613</v>
      </c>
      <c r="F474" s="849">
        <v>2</v>
      </c>
      <c r="G474" s="849">
        <v>1674</v>
      </c>
      <c r="H474" s="849"/>
      <c r="I474" s="849">
        <v>837</v>
      </c>
      <c r="J474" s="849"/>
      <c r="K474" s="849"/>
      <c r="L474" s="849"/>
      <c r="M474" s="849"/>
      <c r="N474" s="849"/>
      <c r="O474" s="849"/>
      <c r="P474" s="837"/>
      <c r="Q474" s="850"/>
    </row>
    <row r="475" spans="1:17" ht="14.45" customHeight="1" x14ac:dyDescent="0.2">
      <c r="A475" s="831" t="s">
        <v>577</v>
      </c>
      <c r="B475" s="832" t="s">
        <v>3860</v>
      </c>
      <c r="C475" s="832" t="s">
        <v>3178</v>
      </c>
      <c r="D475" s="832" t="s">
        <v>3865</v>
      </c>
      <c r="E475" s="832" t="s">
        <v>3866</v>
      </c>
      <c r="F475" s="849">
        <v>4</v>
      </c>
      <c r="G475" s="849">
        <v>10256</v>
      </c>
      <c r="H475" s="849"/>
      <c r="I475" s="849">
        <v>2564</v>
      </c>
      <c r="J475" s="849"/>
      <c r="K475" s="849"/>
      <c r="L475" s="849"/>
      <c r="M475" s="849"/>
      <c r="N475" s="849"/>
      <c r="O475" s="849"/>
      <c r="P475" s="837"/>
      <c r="Q475" s="850"/>
    </row>
    <row r="476" spans="1:17" ht="14.45" customHeight="1" x14ac:dyDescent="0.2">
      <c r="A476" s="831" t="s">
        <v>577</v>
      </c>
      <c r="B476" s="832" t="s">
        <v>3860</v>
      </c>
      <c r="C476" s="832" t="s">
        <v>3178</v>
      </c>
      <c r="D476" s="832" t="s">
        <v>3867</v>
      </c>
      <c r="E476" s="832" t="s">
        <v>3868</v>
      </c>
      <c r="F476" s="849">
        <v>1</v>
      </c>
      <c r="G476" s="849">
        <v>3121</v>
      </c>
      <c r="H476" s="849"/>
      <c r="I476" s="849">
        <v>3121</v>
      </c>
      <c r="J476" s="849"/>
      <c r="K476" s="849"/>
      <c r="L476" s="849"/>
      <c r="M476" s="849"/>
      <c r="N476" s="849"/>
      <c r="O476" s="849"/>
      <c r="P476" s="837"/>
      <c r="Q476" s="850"/>
    </row>
    <row r="477" spans="1:17" ht="14.45" customHeight="1" x14ac:dyDescent="0.2">
      <c r="A477" s="831" t="s">
        <v>577</v>
      </c>
      <c r="B477" s="832" t="s">
        <v>3860</v>
      </c>
      <c r="C477" s="832" t="s">
        <v>3178</v>
      </c>
      <c r="D477" s="832" t="s">
        <v>3869</v>
      </c>
      <c r="E477" s="832" t="s">
        <v>3870</v>
      </c>
      <c r="F477" s="849">
        <v>1</v>
      </c>
      <c r="G477" s="849">
        <v>645</v>
      </c>
      <c r="H477" s="849"/>
      <c r="I477" s="849">
        <v>645</v>
      </c>
      <c r="J477" s="849"/>
      <c r="K477" s="849"/>
      <c r="L477" s="849"/>
      <c r="M477" s="849"/>
      <c r="N477" s="849"/>
      <c r="O477" s="849"/>
      <c r="P477" s="837"/>
      <c r="Q477" s="850"/>
    </row>
    <row r="478" spans="1:17" ht="14.45" customHeight="1" x14ac:dyDescent="0.2">
      <c r="A478" s="831" t="s">
        <v>577</v>
      </c>
      <c r="B478" s="832" t="s">
        <v>3860</v>
      </c>
      <c r="C478" s="832" t="s">
        <v>3178</v>
      </c>
      <c r="D478" s="832" t="s">
        <v>3871</v>
      </c>
      <c r="E478" s="832" t="s">
        <v>3872</v>
      </c>
      <c r="F478" s="849"/>
      <c r="G478" s="849"/>
      <c r="H478" s="849"/>
      <c r="I478" s="849"/>
      <c r="J478" s="849"/>
      <c r="K478" s="849"/>
      <c r="L478" s="849"/>
      <c r="M478" s="849"/>
      <c r="N478" s="849">
        <v>1</v>
      </c>
      <c r="O478" s="849">
        <v>3338</v>
      </c>
      <c r="P478" s="837"/>
      <c r="Q478" s="850">
        <v>3338</v>
      </c>
    </row>
    <row r="479" spans="1:17" ht="14.45" customHeight="1" x14ac:dyDescent="0.2">
      <c r="A479" s="831" t="s">
        <v>577</v>
      </c>
      <c r="B479" s="832" t="s">
        <v>3873</v>
      </c>
      <c r="C479" s="832" t="s">
        <v>3178</v>
      </c>
      <c r="D479" s="832" t="s">
        <v>3874</v>
      </c>
      <c r="E479" s="832" t="s">
        <v>3875</v>
      </c>
      <c r="F479" s="849"/>
      <c r="G479" s="849"/>
      <c r="H479" s="849"/>
      <c r="I479" s="849"/>
      <c r="J479" s="849">
        <v>1</v>
      </c>
      <c r="K479" s="849">
        <v>5088</v>
      </c>
      <c r="L479" s="849">
        <v>1</v>
      </c>
      <c r="M479" s="849">
        <v>5088</v>
      </c>
      <c r="N479" s="849"/>
      <c r="O479" s="849"/>
      <c r="P479" s="837"/>
      <c r="Q479" s="850"/>
    </row>
    <row r="480" spans="1:17" ht="14.45" customHeight="1" x14ac:dyDescent="0.2">
      <c r="A480" s="831" t="s">
        <v>577</v>
      </c>
      <c r="B480" s="832" t="s">
        <v>3873</v>
      </c>
      <c r="C480" s="832" t="s">
        <v>3178</v>
      </c>
      <c r="D480" s="832" t="s">
        <v>3876</v>
      </c>
      <c r="E480" s="832" t="s">
        <v>3877</v>
      </c>
      <c r="F480" s="849">
        <v>9</v>
      </c>
      <c r="G480" s="849">
        <v>3033</v>
      </c>
      <c r="H480" s="849">
        <v>0.59646017699115039</v>
      </c>
      <c r="I480" s="849">
        <v>337</v>
      </c>
      <c r="J480" s="849">
        <v>15</v>
      </c>
      <c r="K480" s="849">
        <v>5085</v>
      </c>
      <c r="L480" s="849">
        <v>1</v>
      </c>
      <c r="M480" s="849">
        <v>339</v>
      </c>
      <c r="N480" s="849">
        <v>14</v>
      </c>
      <c r="O480" s="849">
        <v>4802</v>
      </c>
      <c r="P480" s="837">
        <v>0.94434611602753193</v>
      </c>
      <c r="Q480" s="850">
        <v>343</v>
      </c>
    </row>
    <row r="481" spans="1:17" ht="14.45" customHeight="1" x14ac:dyDescent="0.2">
      <c r="A481" s="831" t="s">
        <v>577</v>
      </c>
      <c r="B481" s="832" t="s">
        <v>3873</v>
      </c>
      <c r="C481" s="832" t="s">
        <v>3178</v>
      </c>
      <c r="D481" s="832" t="s">
        <v>3878</v>
      </c>
      <c r="E481" s="832" t="s">
        <v>3879</v>
      </c>
      <c r="F481" s="849">
        <v>5</v>
      </c>
      <c r="G481" s="849">
        <v>4650</v>
      </c>
      <c r="H481" s="849">
        <v>0.49892703862660942</v>
      </c>
      <c r="I481" s="849">
        <v>930</v>
      </c>
      <c r="J481" s="849">
        <v>10</v>
      </c>
      <c r="K481" s="849">
        <v>9320</v>
      </c>
      <c r="L481" s="849">
        <v>1</v>
      </c>
      <c r="M481" s="849">
        <v>932</v>
      </c>
      <c r="N481" s="849">
        <v>7</v>
      </c>
      <c r="O481" s="849">
        <v>6559</v>
      </c>
      <c r="P481" s="837">
        <v>0.70375536480686696</v>
      </c>
      <c r="Q481" s="850">
        <v>937</v>
      </c>
    </row>
    <row r="482" spans="1:17" ht="14.45" customHeight="1" x14ac:dyDescent="0.2">
      <c r="A482" s="831" t="s">
        <v>577</v>
      </c>
      <c r="B482" s="832" t="s">
        <v>3873</v>
      </c>
      <c r="C482" s="832" t="s">
        <v>3178</v>
      </c>
      <c r="D482" s="832" t="s">
        <v>3880</v>
      </c>
      <c r="E482" s="832" t="s">
        <v>3881</v>
      </c>
      <c r="F482" s="849">
        <v>19</v>
      </c>
      <c r="G482" s="849">
        <v>35377</v>
      </c>
      <c r="H482" s="849">
        <v>0.7903708668453977</v>
      </c>
      <c r="I482" s="849">
        <v>1861.9473684210527</v>
      </c>
      <c r="J482" s="849">
        <v>24</v>
      </c>
      <c r="K482" s="849">
        <v>44760</v>
      </c>
      <c r="L482" s="849">
        <v>1</v>
      </c>
      <c r="M482" s="849">
        <v>1865</v>
      </c>
      <c r="N482" s="849">
        <v>23</v>
      </c>
      <c r="O482" s="849">
        <v>43148</v>
      </c>
      <c r="P482" s="837">
        <v>0.96398570151921359</v>
      </c>
      <c r="Q482" s="850">
        <v>1876</v>
      </c>
    </row>
    <row r="483" spans="1:17" ht="14.45" customHeight="1" x14ac:dyDescent="0.2">
      <c r="A483" s="831" t="s">
        <v>577</v>
      </c>
      <c r="B483" s="832" t="s">
        <v>3873</v>
      </c>
      <c r="C483" s="832" t="s">
        <v>3178</v>
      </c>
      <c r="D483" s="832" t="s">
        <v>3239</v>
      </c>
      <c r="E483" s="832" t="s">
        <v>3240</v>
      </c>
      <c r="F483" s="849"/>
      <c r="G483" s="849"/>
      <c r="H483" s="849"/>
      <c r="I483" s="849"/>
      <c r="J483" s="849">
        <v>1</v>
      </c>
      <c r="K483" s="849">
        <v>0</v>
      </c>
      <c r="L483" s="849"/>
      <c r="M483" s="849">
        <v>0</v>
      </c>
      <c r="N483" s="849"/>
      <c r="O483" s="849"/>
      <c r="P483" s="837"/>
      <c r="Q483" s="850"/>
    </row>
    <row r="484" spans="1:17" ht="14.45" customHeight="1" x14ac:dyDescent="0.2">
      <c r="A484" s="831" t="s">
        <v>577</v>
      </c>
      <c r="B484" s="832" t="s">
        <v>3873</v>
      </c>
      <c r="C484" s="832" t="s">
        <v>3178</v>
      </c>
      <c r="D484" s="832" t="s">
        <v>3882</v>
      </c>
      <c r="E484" s="832" t="s">
        <v>3883</v>
      </c>
      <c r="F484" s="849">
        <v>1</v>
      </c>
      <c r="G484" s="849">
        <v>556</v>
      </c>
      <c r="H484" s="849"/>
      <c r="I484" s="849">
        <v>556</v>
      </c>
      <c r="J484" s="849"/>
      <c r="K484" s="849"/>
      <c r="L484" s="849"/>
      <c r="M484" s="849"/>
      <c r="N484" s="849"/>
      <c r="O484" s="849"/>
      <c r="P484" s="837"/>
      <c r="Q484" s="850"/>
    </row>
    <row r="485" spans="1:17" ht="14.45" customHeight="1" x14ac:dyDescent="0.2">
      <c r="A485" s="831" t="s">
        <v>577</v>
      </c>
      <c r="B485" s="832" t="s">
        <v>3241</v>
      </c>
      <c r="C485" s="832" t="s">
        <v>3178</v>
      </c>
      <c r="D485" s="832" t="s">
        <v>3199</v>
      </c>
      <c r="E485" s="832" t="s">
        <v>3200</v>
      </c>
      <c r="F485" s="849"/>
      <c r="G485" s="849"/>
      <c r="H485" s="849"/>
      <c r="I485" s="849"/>
      <c r="J485" s="849">
        <v>1</v>
      </c>
      <c r="K485" s="849">
        <v>5</v>
      </c>
      <c r="L485" s="849">
        <v>1</v>
      </c>
      <c r="M485" s="849">
        <v>5</v>
      </c>
      <c r="N485" s="849">
        <v>5</v>
      </c>
      <c r="O485" s="849">
        <v>25</v>
      </c>
      <c r="P485" s="837">
        <v>5</v>
      </c>
      <c r="Q485" s="850">
        <v>5</v>
      </c>
    </row>
    <row r="486" spans="1:17" ht="14.45" customHeight="1" x14ac:dyDescent="0.2">
      <c r="A486" s="831" t="s">
        <v>577</v>
      </c>
      <c r="B486" s="832" t="s">
        <v>3241</v>
      </c>
      <c r="C486" s="832" t="s">
        <v>3178</v>
      </c>
      <c r="D486" s="832" t="s">
        <v>3245</v>
      </c>
      <c r="E486" s="832" t="s">
        <v>3246</v>
      </c>
      <c r="F486" s="849">
        <v>1</v>
      </c>
      <c r="G486" s="849">
        <v>251</v>
      </c>
      <c r="H486" s="849"/>
      <c r="I486" s="849">
        <v>251</v>
      </c>
      <c r="J486" s="849"/>
      <c r="K486" s="849"/>
      <c r="L486" s="849"/>
      <c r="M486" s="849"/>
      <c r="N486" s="849"/>
      <c r="O486" s="849"/>
      <c r="P486" s="837"/>
      <c r="Q486" s="850"/>
    </row>
    <row r="487" spans="1:17" ht="14.45" customHeight="1" x14ac:dyDescent="0.2">
      <c r="A487" s="831" t="s">
        <v>577</v>
      </c>
      <c r="B487" s="832" t="s">
        <v>3241</v>
      </c>
      <c r="C487" s="832" t="s">
        <v>3178</v>
      </c>
      <c r="D487" s="832" t="s">
        <v>3247</v>
      </c>
      <c r="E487" s="832" t="s">
        <v>3248</v>
      </c>
      <c r="F487" s="849"/>
      <c r="G487" s="849"/>
      <c r="H487" s="849"/>
      <c r="I487" s="849"/>
      <c r="J487" s="849"/>
      <c r="K487" s="849"/>
      <c r="L487" s="849"/>
      <c r="M487" s="849"/>
      <c r="N487" s="849">
        <v>1</v>
      </c>
      <c r="O487" s="849">
        <v>126</v>
      </c>
      <c r="P487" s="837"/>
      <c r="Q487" s="850">
        <v>126</v>
      </c>
    </row>
    <row r="488" spans="1:17" ht="14.45" customHeight="1" x14ac:dyDescent="0.2">
      <c r="A488" s="831" t="s">
        <v>577</v>
      </c>
      <c r="B488" s="832" t="s">
        <v>3884</v>
      </c>
      <c r="C488" s="832" t="s">
        <v>3178</v>
      </c>
      <c r="D488" s="832" t="s">
        <v>3885</v>
      </c>
      <c r="E488" s="832" t="s">
        <v>3886</v>
      </c>
      <c r="F488" s="849"/>
      <c r="G488" s="849"/>
      <c r="H488" s="849"/>
      <c r="I488" s="849"/>
      <c r="J488" s="849"/>
      <c r="K488" s="849"/>
      <c r="L488" s="849"/>
      <c r="M488" s="849"/>
      <c r="N488" s="849">
        <v>16</v>
      </c>
      <c r="O488" s="849">
        <v>4064</v>
      </c>
      <c r="P488" s="837"/>
      <c r="Q488" s="850">
        <v>254</v>
      </c>
    </row>
    <row r="489" spans="1:17" ht="14.45" customHeight="1" x14ac:dyDescent="0.2">
      <c r="A489" s="831" t="s">
        <v>577</v>
      </c>
      <c r="B489" s="832" t="s">
        <v>3884</v>
      </c>
      <c r="C489" s="832" t="s">
        <v>3178</v>
      </c>
      <c r="D489" s="832" t="s">
        <v>3887</v>
      </c>
      <c r="E489" s="832" t="s">
        <v>3888</v>
      </c>
      <c r="F489" s="849"/>
      <c r="G489" s="849"/>
      <c r="H489" s="849"/>
      <c r="I489" s="849"/>
      <c r="J489" s="849">
        <v>1</v>
      </c>
      <c r="K489" s="849">
        <v>433</v>
      </c>
      <c r="L489" s="849">
        <v>1</v>
      </c>
      <c r="M489" s="849">
        <v>433</v>
      </c>
      <c r="N489" s="849">
        <v>32</v>
      </c>
      <c r="O489" s="849">
        <v>14016</v>
      </c>
      <c r="P489" s="837">
        <v>32.369515011547342</v>
      </c>
      <c r="Q489" s="850">
        <v>438</v>
      </c>
    </row>
    <row r="490" spans="1:17" ht="14.45" customHeight="1" x14ac:dyDescent="0.2">
      <c r="A490" s="831" t="s">
        <v>577</v>
      </c>
      <c r="B490" s="832" t="s">
        <v>3884</v>
      </c>
      <c r="C490" s="832" t="s">
        <v>3178</v>
      </c>
      <c r="D490" s="832" t="s">
        <v>3889</v>
      </c>
      <c r="E490" s="832" t="s">
        <v>3890</v>
      </c>
      <c r="F490" s="849"/>
      <c r="G490" s="849"/>
      <c r="H490" s="849"/>
      <c r="I490" s="849"/>
      <c r="J490" s="849"/>
      <c r="K490" s="849"/>
      <c r="L490" s="849"/>
      <c r="M490" s="849"/>
      <c r="N490" s="849">
        <v>15</v>
      </c>
      <c r="O490" s="849">
        <v>13755</v>
      </c>
      <c r="P490" s="837"/>
      <c r="Q490" s="850">
        <v>917</v>
      </c>
    </row>
    <row r="491" spans="1:17" ht="14.45" customHeight="1" x14ac:dyDescent="0.2">
      <c r="A491" s="831" t="s">
        <v>577</v>
      </c>
      <c r="B491" s="832" t="s">
        <v>3884</v>
      </c>
      <c r="C491" s="832" t="s">
        <v>3178</v>
      </c>
      <c r="D491" s="832" t="s">
        <v>3891</v>
      </c>
      <c r="E491" s="832" t="s">
        <v>3892</v>
      </c>
      <c r="F491" s="849">
        <v>1</v>
      </c>
      <c r="G491" s="849">
        <v>1133</v>
      </c>
      <c r="H491" s="849"/>
      <c r="I491" s="849">
        <v>1133</v>
      </c>
      <c r="J491" s="849"/>
      <c r="K491" s="849"/>
      <c r="L491" s="849"/>
      <c r="M491" s="849"/>
      <c r="N491" s="849">
        <v>1</v>
      </c>
      <c r="O491" s="849">
        <v>1148</v>
      </c>
      <c r="P491" s="837"/>
      <c r="Q491" s="850">
        <v>1148</v>
      </c>
    </row>
    <row r="492" spans="1:17" ht="14.45" customHeight="1" x14ac:dyDescent="0.2">
      <c r="A492" s="831" t="s">
        <v>577</v>
      </c>
      <c r="B492" s="832" t="s">
        <v>3884</v>
      </c>
      <c r="C492" s="832" t="s">
        <v>3178</v>
      </c>
      <c r="D492" s="832" t="s">
        <v>3893</v>
      </c>
      <c r="E492" s="832" t="s">
        <v>3894</v>
      </c>
      <c r="F492" s="849"/>
      <c r="G492" s="849"/>
      <c r="H492" s="849"/>
      <c r="I492" s="849"/>
      <c r="J492" s="849"/>
      <c r="K492" s="849"/>
      <c r="L492" s="849"/>
      <c r="M492" s="849"/>
      <c r="N492" s="849">
        <v>32</v>
      </c>
      <c r="O492" s="849">
        <v>63392</v>
      </c>
      <c r="P492" s="837"/>
      <c r="Q492" s="850">
        <v>1981</v>
      </c>
    </row>
    <row r="493" spans="1:17" ht="14.45" customHeight="1" x14ac:dyDescent="0.2">
      <c r="A493" s="831" t="s">
        <v>577</v>
      </c>
      <c r="B493" s="832" t="s">
        <v>3884</v>
      </c>
      <c r="C493" s="832" t="s">
        <v>3178</v>
      </c>
      <c r="D493" s="832" t="s">
        <v>3895</v>
      </c>
      <c r="E493" s="832" t="s">
        <v>3896</v>
      </c>
      <c r="F493" s="849"/>
      <c r="G493" s="849"/>
      <c r="H493" s="849"/>
      <c r="I493" s="849"/>
      <c r="J493" s="849">
        <v>1</v>
      </c>
      <c r="K493" s="849">
        <v>3252</v>
      </c>
      <c r="L493" s="849">
        <v>1</v>
      </c>
      <c r="M493" s="849">
        <v>3252</v>
      </c>
      <c r="N493" s="849">
        <v>29</v>
      </c>
      <c r="O493" s="849">
        <v>95265</v>
      </c>
      <c r="P493" s="837">
        <v>29.294280442804428</v>
      </c>
      <c r="Q493" s="850">
        <v>3285</v>
      </c>
    </row>
    <row r="494" spans="1:17" ht="14.45" customHeight="1" x14ac:dyDescent="0.2">
      <c r="A494" s="831" t="s">
        <v>577</v>
      </c>
      <c r="B494" s="832" t="s">
        <v>3884</v>
      </c>
      <c r="C494" s="832" t="s">
        <v>3178</v>
      </c>
      <c r="D494" s="832" t="s">
        <v>3897</v>
      </c>
      <c r="E494" s="832" t="s">
        <v>3898</v>
      </c>
      <c r="F494" s="849"/>
      <c r="G494" s="849"/>
      <c r="H494" s="849"/>
      <c r="I494" s="849"/>
      <c r="J494" s="849">
        <v>1</v>
      </c>
      <c r="K494" s="849">
        <v>43</v>
      </c>
      <c r="L494" s="849">
        <v>1</v>
      </c>
      <c r="M494" s="849">
        <v>43</v>
      </c>
      <c r="N494" s="849">
        <v>64</v>
      </c>
      <c r="O494" s="849">
        <v>2816</v>
      </c>
      <c r="P494" s="837">
        <v>65.488372093023258</v>
      </c>
      <c r="Q494" s="850">
        <v>44</v>
      </c>
    </row>
    <row r="495" spans="1:17" ht="14.45" customHeight="1" x14ac:dyDescent="0.2">
      <c r="A495" s="831" t="s">
        <v>577</v>
      </c>
      <c r="B495" s="832" t="s">
        <v>3884</v>
      </c>
      <c r="C495" s="832" t="s">
        <v>3178</v>
      </c>
      <c r="D495" s="832" t="s">
        <v>3899</v>
      </c>
      <c r="E495" s="832" t="s">
        <v>3900</v>
      </c>
      <c r="F495" s="849"/>
      <c r="G495" s="849"/>
      <c r="H495" s="849"/>
      <c r="I495" s="849"/>
      <c r="J495" s="849">
        <v>1</v>
      </c>
      <c r="K495" s="849">
        <v>1503</v>
      </c>
      <c r="L495" s="849">
        <v>1</v>
      </c>
      <c r="M495" s="849">
        <v>1503</v>
      </c>
      <c r="N495" s="849">
        <v>16</v>
      </c>
      <c r="O495" s="849">
        <v>24288</v>
      </c>
      <c r="P495" s="837">
        <v>16.159680638722556</v>
      </c>
      <c r="Q495" s="850">
        <v>1518</v>
      </c>
    </row>
    <row r="496" spans="1:17" ht="14.45" customHeight="1" x14ac:dyDescent="0.2">
      <c r="A496" s="831" t="s">
        <v>577</v>
      </c>
      <c r="B496" s="832" t="s">
        <v>3884</v>
      </c>
      <c r="C496" s="832" t="s">
        <v>3178</v>
      </c>
      <c r="D496" s="832" t="s">
        <v>3901</v>
      </c>
      <c r="E496" s="832" t="s">
        <v>3902</v>
      </c>
      <c r="F496" s="849"/>
      <c r="G496" s="849"/>
      <c r="H496" s="849"/>
      <c r="I496" s="849"/>
      <c r="J496" s="849"/>
      <c r="K496" s="849"/>
      <c r="L496" s="849"/>
      <c r="M496" s="849"/>
      <c r="N496" s="849">
        <v>26</v>
      </c>
      <c r="O496" s="849">
        <v>16198</v>
      </c>
      <c r="P496" s="837"/>
      <c r="Q496" s="850">
        <v>623</v>
      </c>
    </row>
    <row r="497" spans="1:17" ht="14.45" customHeight="1" x14ac:dyDescent="0.2">
      <c r="A497" s="831" t="s">
        <v>577</v>
      </c>
      <c r="B497" s="832" t="s">
        <v>3884</v>
      </c>
      <c r="C497" s="832" t="s">
        <v>3178</v>
      </c>
      <c r="D497" s="832" t="s">
        <v>3903</v>
      </c>
      <c r="E497" s="832" t="s">
        <v>3904</v>
      </c>
      <c r="F497" s="849"/>
      <c r="G497" s="849"/>
      <c r="H497" s="849"/>
      <c r="I497" s="849"/>
      <c r="J497" s="849">
        <v>1</v>
      </c>
      <c r="K497" s="849">
        <v>6755</v>
      </c>
      <c r="L497" s="849">
        <v>1</v>
      </c>
      <c r="M497" s="849">
        <v>6755</v>
      </c>
      <c r="N497" s="849"/>
      <c r="O497" s="849"/>
      <c r="P497" s="837"/>
      <c r="Q497" s="850"/>
    </row>
    <row r="498" spans="1:17" ht="14.45" customHeight="1" x14ac:dyDescent="0.2">
      <c r="A498" s="831" t="s">
        <v>577</v>
      </c>
      <c r="B498" s="832" t="s">
        <v>3905</v>
      </c>
      <c r="C498" s="832" t="s">
        <v>3178</v>
      </c>
      <c r="D498" s="832" t="s">
        <v>3592</v>
      </c>
      <c r="E498" s="832" t="s">
        <v>3593</v>
      </c>
      <c r="F498" s="849"/>
      <c r="G498" s="849"/>
      <c r="H498" s="849"/>
      <c r="I498" s="849"/>
      <c r="J498" s="849"/>
      <c r="K498" s="849"/>
      <c r="L498" s="849"/>
      <c r="M498" s="849"/>
      <c r="N498" s="849">
        <v>3</v>
      </c>
      <c r="O498" s="849">
        <v>528</v>
      </c>
      <c r="P498" s="837"/>
      <c r="Q498" s="850">
        <v>176</v>
      </c>
    </row>
    <row r="499" spans="1:17" ht="14.45" customHeight="1" x14ac:dyDescent="0.2">
      <c r="A499" s="831" t="s">
        <v>577</v>
      </c>
      <c r="B499" s="832" t="s">
        <v>3905</v>
      </c>
      <c r="C499" s="832" t="s">
        <v>3178</v>
      </c>
      <c r="D499" s="832" t="s">
        <v>3906</v>
      </c>
      <c r="E499" s="832" t="s">
        <v>3907</v>
      </c>
      <c r="F499" s="849"/>
      <c r="G499" s="849"/>
      <c r="H499" s="849"/>
      <c r="I499" s="849"/>
      <c r="J499" s="849"/>
      <c r="K499" s="849"/>
      <c r="L499" s="849"/>
      <c r="M499" s="849"/>
      <c r="N499" s="849">
        <v>1</v>
      </c>
      <c r="O499" s="849">
        <v>5255</v>
      </c>
      <c r="P499" s="837"/>
      <c r="Q499" s="850">
        <v>5255</v>
      </c>
    </row>
    <row r="500" spans="1:17" ht="14.45" customHeight="1" x14ac:dyDescent="0.2">
      <c r="A500" s="831" t="s">
        <v>577</v>
      </c>
      <c r="B500" s="832" t="s">
        <v>3908</v>
      </c>
      <c r="C500" s="832" t="s">
        <v>3178</v>
      </c>
      <c r="D500" s="832" t="s">
        <v>3909</v>
      </c>
      <c r="E500" s="832" t="s">
        <v>3910</v>
      </c>
      <c r="F500" s="849">
        <v>404</v>
      </c>
      <c r="G500" s="849">
        <v>323602</v>
      </c>
      <c r="H500" s="849">
        <v>0.95164183669268276</v>
      </c>
      <c r="I500" s="849">
        <v>800.99504950495054</v>
      </c>
      <c r="J500" s="849">
        <v>424</v>
      </c>
      <c r="K500" s="849">
        <v>340046</v>
      </c>
      <c r="L500" s="849">
        <v>1</v>
      </c>
      <c r="M500" s="849">
        <v>801.99528301886789</v>
      </c>
      <c r="N500" s="849">
        <v>479</v>
      </c>
      <c r="O500" s="849">
        <v>387011</v>
      </c>
      <c r="P500" s="837">
        <v>1.1381136669744683</v>
      </c>
      <c r="Q500" s="850">
        <v>807.95615866388312</v>
      </c>
    </row>
    <row r="501" spans="1:17" ht="14.45" customHeight="1" x14ac:dyDescent="0.2">
      <c r="A501" s="831" t="s">
        <v>3911</v>
      </c>
      <c r="B501" s="832" t="s">
        <v>3181</v>
      </c>
      <c r="C501" s="832" t="s">
        <v>3178</v>
      </c>
      <c r="D501" s="832" t="s">
        <v>3197</v>
      </c>
      <c r="E501" s="832" t="s">
        <v>3198</v>
      </c>
      <c r="F501" s="849">
        <v>1</v>
      </c>
      <c r="G501" s="849">
        <v>37</v>
      </c>
      <c r="H501" s="849">
        <v>0.33333333333333331</v>
      </c>
      <c r="I501" s="849">
        <v>37</v>
      </c>
      <c r="J501" s="849">
        <v>3</v>
      </c>
      <c r="K501" s="849">
        <v>111</v>
      </c>
      <c r="L501" s="849">
        <v>1</v>
      </c>
      <c r="M501" s="849">
        <v>37</v>
      </c>
      <c r="N501" s="849">
        <v>15</v>
      </c>
      <c r="O501" s="849">
        <v>570</v>
      </c>
      <c r="P501" s="837">
        <v>5.1351351351351351</v>
      </c>
      <c r="Q501" s="850">
        <v>38</v>
      </c>
    </row>
    <row r="502" spans="1:17" ht="14.45" customHeight="1" x14ac:dyDescent="0.2">
      <c r="A502" s="831" t="s">
        <v>3911</v>
      </c>
      <c r="B502" s="832" t="s">
        <v>3181</v>
      </c>
      <c r="C502" s="832" t="s">
        <v>3178</v>
      </c>
      <c r="D502" s="832" t="s">
        <v>3209</v>
      </c>
      <c r="E502" s="832" t="s">
        <v>3210</v>
      </c>
      <c r="F502" s="849">
        <v>18</v>
      </c>
      <c r="G502" s="849">
        <v>2268</v>
      </c>
      <c r="H502" s="849">
        <v>1.4881889763779528</v>
      </c>
      <c r="I502" s="849">
        <v>126</v>
      </c>
      <c r="J502" s="849">
        <v>12</v>
      </c>
      <c r="K502" s="849">
        <v>1524</v>
      </c>
      <c r="L502" s="849">
        <v>1</v>
      </c>
      <c r="M502" s="849">
        <v>127</v>
      </c>
      <c r="N502" s="849">
        <v>15</v>
      </c>
      <c r="O502" s="849">
        <v>1890</v>
      </c>
      <c r="P502" s="837">
        <v>1.2401574803149606</v>
      </c>
      <c r="Q502" s="850">
        <v>126</v>
      </c>
    </row>
    <row r="503" spans="1:17" ht="14.45" customHeight="1" x14ac:dyDescent="0.2">
      <c r="A503" s="831" t="s">
        <v>3911</v>
      </c>
      <c r="B503" s="832" t="s">
        <v>3181</v>
      </c>
      <c r="C503" s="832" t="s">
        <v>3178</v>
      </c>
      <c r="D503" s="832" t="s">
        <v>3217</v>
      </c>
      <c r="E503" s="832" t="s">
        <v>3218</v>
      </c>
      <c r="F503" s="849">
        <v>4</v>
      </c>
      <c r="G503" s="849">
        <v>133.32</v>
      </c>
      <c r="H503" s="849">
        <v>1</v>
      </c>
      <c r="I503" s="849">
        <v>33.33</v>
      </c>
      <c r="J503" s="849">
        <v>4</v>
      </c>
      <c r="K503" s="849">
        <v>133.32</v>
      </c>
      <c r="L503" s="849">
        <v>1</v>
      </c>
      <c r="M503" s="849">
        <v>33.33</v>
      </c>
      <c r="N503" s="849">
        <v>4</v>
      </c>
      <c r="O503" s="849">
        <v>133.32</v>
      </c>
      <c r="P503" s="837">
        <v>1</v>
      </c>
      <c r="Q503" s="850">
        <v>33.33</v>
      </c>
    </row>
    <row r="504" spans="1:17" ht="14.45" customHeight="1" x14ac:dyDescent="0.2">
      <c r="A504" s="831" t="s">
        <v>3911</v>
      </c>
      <c r="B504" s="832" t="s">
        <v>3181</v>
      </c>
      <c r="C504" s="832" t="s">
        <v>3178</v>
      </c>
      <c r="D504" s="832" t="s">
        <v>3219</v>
      </c>
      <c r="E504" s="832" t="s">
        <v>3220</v>
      </c>
      <c r="F504" s="849">
        <v>11</v>
      </c>
      <c r="G504" s="849">
        <v>2761</v>
      </c>
      <c r="H504" s="849">
        <v>0.52173091458805743</v>
      </c>
      <c r="I504" s="849">
        <v>251</v>
      </c>
      <c r="J504" s="849">
        <v>21</v>
      </c>
      <c r="K504" s="849">
        <v>5292</v>
      </c>
      <c r="L504" s="849">
        <v>1</v>
      </c>
      <c r="M504" s="849">
        <v>252</v>
      </c>
      <c r="N504" s="849">
        <v>14</v>
      </c>
      <c r="O504" s="849">
        <v>3556</v>
      </c>
      <c r="P504" s="837">
        <v>0.67195767195767198</v>
      </c>
      <c r="Q504" s="850">
        <v>254</v>
      </c>
    </row>
    <row r="505" spans="1:17" ht="14.45" customHeight="1" x14ac:dyDescent="0.2">
      <c r="A505" s="831" t="s">
        <v>3911</v>
      </c>
      <c r="B505" s="832" t="s">
        <v>3181</v>
      </c>
      <c r="C505" s="832" t="s">
        <v>3178</v>
      </c>
      <c r="D505" s="832" t="s">
        <v>3237</v>
      </c>
      <c r="E505" s="832" t="s">
        <v>3238</v>
      </c>
      <c r="F505" s="849">
        <v>4</v>
      </c>
      <c r="G505" s="849">
        <v>1492</v>
      </c>
      <c r="H505" s="849">
        <v>1.9946524064171123</v>
      </c>
      <c r="I505" s="849">
        <v>373</v>
      </c>
      <c r="J505" s="849">
        <v>2</v>
      </c>
      <c r="K505" s="849">
        <v>748</v>
      </c>
      <c r="L505" s="849">
        <v>1</v>
      </c>
      <c r="M505" s="849">
        <v>374</v>
      </c>
      <c r="N505" s="849">
        <v>9</v>
      </c>
      <c r="O505" s="849">
        <v>3384</v>
      </c>
      <c r="P505" s="837">
        <v>4.524064171122995</v>
      </c>
      <c r="Q505" s="850">
        <v>376</v>
      </c>
    </row>
    <row r="506" spans="1:17" ht="14.45" customHeight="1" x14ac:dyDescent="0.2">
      <c r="A506" s="831" t="s">
        <v>3912</v>
      </c>
      <c r="B506" s="832" t="s">
        <v>3181</v>
      </c>
      <c r="C506" s="832" t="s">
        <v>3178</v>
      </c>
      <c r="D506" s="832" t="s">
        <v>3209</v>
      </c>
      <c r="E506" s="832" t="s">
        <v>3210</v>
      </c>
      <c r="F506" s="849">
        <v>1</v>
      </c>
      <c r="G506" s="849">
        <v>126</v>
      </c>
      <c r="H506" s="849"/>
      <c r="I506" s="849">
        <v>126</v>
      </c>
      <c r="J506" s="849"/>
      <c r="K506" s="849"/>
      <c r="L506" s="849"/>
      <c r="M506" s="849"/>
      <c r="N506" s="849">
        <v>2</v>
      </c>
      <c r="O506" s="849">
        <v>252</v>
      </c>
      <c r="P506" s="837"/>
      <c r="Q506" s="850">
        <v>126</v>
      </c>
    </row>
    <row r="507" spans="1:17" ht="14.45" customHeight="1" x14ac:dyDescent="0.2">
      <c r="A507" s="831" t="s">
        <v>3912</v>
      </c>
      <c r="B507" s="832" t="s">
        <v>3181</v>
      </c>
      <c r="C507" s="832" t="s">
        <v>3178</v>
      </c>
      <c r="D507" s="832" t="s">
        <v>3219</v>
      </c>
      <c r="E507" s="832" t="s">
        <v>3220</v>
      </c>
      <c r="F507" s="849">
        <v>1</v>
      </c>
      <c r="G507" s="849">
        <v>251</v>
      </c>
      <c r="H507" s="849"/>
      <c r="I507" s="849">
        <v>251</v>
      </c>
      <c r="J507" s="849"/>
      <c r="K507" s="849"/>
      <c r="L507" s="849"/>
      <c r="M507" s="849"/>
      <c r="N507" s="849"/>
      <c r="O507" s="849"/>
      <c r="P507" s="837"/>
      <c r="Q507" s="850"/>
    </row>
    <row r="508" spans="1:17" ht="14.45" customHeight="1" x14ac:dyDescent="0.2">
      <c r="A508" s="831" t="s">
        <v>3913</v>
      </c>
      <c r="B508" s="832" t="s">
        <v>3181</v>
      </c>
      <c r="C508" s="832" t="s">
        <v>3178</v>
      </c>
      <c r="D508" s="832" t="s">
        <v>3219</v>
      </c>
      <c r="E508" s="832" t="s">
        <v>3220</v>
      </c>
      <c r="F508" s="849">
        <v>8</v>
      </c>
      <c r="G508" s="849">
        <v>2008</v>
      </c>
      <c r="H508" s="849">
        <v>1.1383219954648527</v>
      </c>
      <c r="I508" s="849">
        <v>251</v>
      </c>
      <c r="J508" s="849">
        <v>7</v>
      </c>
      <c r="K508" s="849">
        <v>1764</v>
      </c>
      <c r="L508" s="849">
        <v>1</v>
      </c>
      <c r="M508" s="849">
        <v>252</v>
      </c>
      <c r="N508" s="849">
        <v>10</v>
      </c>
      <c r="O508" s="849">
        <v>2540</v>
      </c>
      <c r="P508" s="837">
        <v>1.4399092970521541</v>
      </c>
      <c r="Q508" s="850">
        <v>254</v>
      </c>
    </row>
    <row r="509" spans="1:17" ht="14.45" customHeight="1" x14ac:dyDescent="0.2">
      <c r="A509" s="831" t="s">
        <v>3914</v>
      </c>
      <c r="B509" s="832" t="s">
        <v>3181</v>
      </c>
      <c r="C509" s="832" t="s">
        <v>3178</v>
      </c>
      <c r="D509" s="832" t="s">
        <v>3197</v>
      </c>
      <c r="E509" s="832" t="s">
        <v>3198</v>
      </c>
      <c r="F509" s="849"/>
      <c r="G509" s="849"/>
      <c r="H509" s="849"/>
      <c r="I509" s="849"/>
      <c r="J509" s="849"/>
      <c r="K509" s="849"/>
      <c r="L509" s="849"/>
      <c r="M509" s="849"/>
      <c r="N509" s="849">
        <v>1</v>
      </c>
      <c r="O509" s="849">
        <v>38</v>
      </c>
      <c r="P509" s="837"/>
      <c r="Q509" s="850">
        <v>38</v>
      </c>
    </row>
    <row r="510" spans="1:17" ht="14.45" customHeight="1" x14ac:dyDescent="0.2">
      <c r="A510" s="831" t="s">
        <v>3914</v>
      </c>
      <c r="B510" s="832" t="s">
        <v>3181</v>
      </c>
      <c r="C510" s="832" t="s">
        <v>3178</v>
      </c>
      <c r="D510" s="832" t="s">
        <v>3209</v>
      </c>
      <c r="E510" s="832" t="s">
        <v>3210</v>
      </c>
      <c r="F510" s="849">
        <v>7</v>
      </c>
      <c r="G510" s="849">
        <v>882</v>
      </c>
      <c r="H510" s="849">
        <v>0.86811023622047245</v>
      </c>
      <c r="I510" s="849">
        <v>126</v>
      </c>
      <c r="J510" s="849">
        <v>8</v>
      </c>
      <c r="K510" s="849">
        <v>1016</v>
      </c>
      <c r="L510" s="849">
        <v>1</v>
      </c>
      <c r="M510" s="849">
        <v>127</v>
      </c>
      <c r="N510" s="849">
        <v>8</v>
      </c>
      <c r="O510" s="849">
        <v>1008</v>
      </c>
      <c r="P510" s="837">
        <v>0.99212598425196852</v>
      </c>
      <c r="Q510" s="850">
        <v>126</v>
      </c>
    </row>
    <row r="511" spans="1:17" ht="14.45" customHeight="1" x14ac:dyDescent="0.2">
      <c r="A511" s="831" t="s">
        <v>3914</v>
      </c>
      <c r="B511" s="832" t="s">
        <v>3181</v>
      </c>
      <c r="C511" s="832" t="s">
        <v>3178</v>
      </c>
      <c r="D511" s="832" t="s">
        <v>3219</v>
      </c>
      <c r="E511" s="832" t="s">
        <v>3220</v>
      </c>
      <c r="F511" s="849">
        <v>61</v>
      </c>
      <c r="G511" s="849">
        <v>15311</v>
      </c>
      <c r="H511" s="849">
        <v>1.1463761605271039</v>
      </c>
      <c r="I511" s="849">
        <v>251</v>
      </c>
      <c r="J511" s="849">
        <v>53</v>
      </c>
      <c r="K511" s="849">
        <v>13356</v>
      </c>
      <c r="L511" s="849">
        <v>1</v>
      </c>
      <c r="M511" s="849">
        <v>252</v>
      </c>
      <c r="N511" s="849">
        <v>32</v>
      </c>
      <c r="O511" s="849">
        <v>8128</v>
      </c>
      <c r="P511" s="837">
        <v>0.60856543875411795</v>
      </c>
      <c r="Q511" s="850">
        <v>254</v>
      </c>
    </row>
    <row r="512" spans="1:17" ht="14.45" customHeight="1" x14ac:dyDescent="0.2">
      <c r="A512" s="831" t="s">
        <v>3914</v>
      </c>
      <c r="B512" s="832" t="s">
        <v>3181</v>
      </c>
      <c r="C512" s="832" t="s">
        <v>3178</v>
      </c>
      <c r="D512" s="832" t="s">
        <v>3237</v>
      </c>
      <c r="E512" s="832" t="s">
        <v>3238</v>
      </c>
      <c r="F512" s="849">
        <v>4</v>
      </c>
      <c r="G512" s="849">
        <v>1492</v>
      </c>
      <c r="H512" s="849">
        <v>0.6648841354723708</v>
      </c>
      <c r="I512" s="849">
        <v>373</v>
      </c>
      <c r="J512" s="849">
        <v>6</v>
      </c>
      <c r="K512" s="849">
        <v>2244</v>
      </c>
      <c r="L512" s="849">
        <v>1</v>
      </c>
      <c r="M512" s="849">
        <v>374</v>
      </c>
      <c r="N512" s="849">
        <v>7</v>
      </c>
      <c r="O512" s="849">
        <v>2632</v>
      </c>
      <c r="P512" s="837">
        <v>1.1729055258467023</v>
      </c>
      <c r="Q512" s="850">
        <v>376</v>
      </c>
    </row>
    <row r="513" spans="1:17" ht="14.45" customHeight="1" x14ac:dyDescent="0.2">
      <c r="A513" s="831" t="s">
        <v>3915</v>
      </c>
      <c r="B513" s="832" t="s">
        <v>3181</v>
      </c>
      <c r="C513" s="832" t="s">
        <v>3178</v>
      </c>
      <c r="D513" s="832" t="s">
        <v>3197</v>
      </c>
      <c r="E513" s="832" t="s">
        <v>3198</v>
      </c>
      <c r="F513" s="849"/>
      <c r="G513" s="849"/>
      <c r="H513" s="849"/>
      <c r="I513" s="849"/>
      <c r="J513" s="849"/>
      <c r="K513" s="849"/>
      <c r="L513" s="849"/>
      <c r="M513" s="849"/>
      <c r="N513" s="849">
        <v>1</v>
      </c>
      <c r="O513" s="849">
        <v>38</v>
      </c>
      <c r="P513" s="837"/>
      <c r="Q513" s="850">
        <v>38</v>
      </c>
    </row>
    <row r="514" spans="1:17" ht="14.45" customHeight="1" x14ac:dyDescent="0.2">
      <c r="A514" s="831" t="s">
        <v>3915</v>
      </c>
      <c r="B514" s="832" t="s">
        <v>3181</v>
      </c>
      <c r="C514" s="832" t="s">
        <v>3178</v>
      </c>
      <c r="D514" s="832" t="s">
        <v>3209</v>
      </c>
      <c r="E514" s="832" t="s">
        <v>3210</v>
      </c>
      <c r="F514" s="849"/>
      <c r="G514" s="849"/>
      <c r="H514" s="849"/>
      <c r="I514" s="849"/>
      <c r="J514" s="849">
        <v>1</v>
      </c>
      <c r="K514" s="849">
        <v>127</v>
      </c>
      <c r="L514" s="849">
        <v>1</v>
      </c>
      <c r="M514" s="849">
        <v>127</v>
      </c>
      <c r="N514" s="849"/>
      <c r="O514" s="849"/>
      <c r="P514" s="837"/>
      <c r="Q514" s="850"/>
    </row>
    <row r="515" spans="1:17" ht="14.45" customHeight="1" x14ac:dyDescent="0.2">
      <c r="A515" s="831" t="s">
        <v>3915</v>
      </c>
      <c r="B515" s="832" t="s">
        <v>3181</v>
      </c>
      <c r="C515" s="832" t="s">
        <v>3178</v>
      </c>
      <c r="D515" s="832" t="s">
        <v>3219</v>
      </c>
      <c r="E515" s="832" t="s">
        <v>3220</v>
      </c>
      <c r="F515" s="849">
        <v>1</v>
      </c>
      <c r="G515" s="849">
        <v>251</v>
      </c>
      <c r="H515" s="849">
        <v>0.99603174603174605</v>
      </c>
      <c r="I515" s="849">
        <v>251</v>
      </c>
      <c r="J515" s="849">
        <v>1</v>
      </c>
      <c r="K515" s="849">
        <v>252</v>
      </c>
      <c r="L515" s="849">
        <v>1</v>
      </c>
      <c r="M515" s="849">
        <v>252</v>
      </c>
      <c r="N515" s="849">
        <v>1</v>
      </c>
      <c r="O515" s="849">
        <v>254</v>
      </c>
      <c r="P515" s="837">
        <v>1.0079365079365079</v>
      </c>
      <c r="Q515" s="850">
        <v>254</v>
      </c>
    </row>
    <row r="516" spans="1:17" ht="14.45" customHeight="1" x14ac:dyDescent="0.2">
      <c r="A516" s="831" t="s">
        <v>3915</v>
      </c>
      <c r="B516" s="832" t="s">
        <v>3181</v>
      </c>
      <c r="C516" s="832" t="s">
        <v>3178</v>
      </c>
      <c r="D516" s="832" t="s">
        <v>3237</v>
      </c>
      <c r="E516" s="832" t="s">
        <v>3238</v>
      </c>
      <c r="F516" s="849"/>
      <c r="G516" s="849"/>
      <c r="H516" s="849"/>
      <c r="I516" s="849"/>
      <c r="J516" s="849"/>
      <c r="K516" s="849"/>
      <c r="L516" s="849"/>
      <c r="M516" s="849"/>
      <c r="N516" s="849">
        <v>1</v>
      </c>
      <c r="O516" s="849">
        <v>376</v>
      </c>
      <c r="P516" s="837"/>
      <c r="Q516" s="850">
        <v>376</v>
      </c>
    </row>
    <row r="517" spans="1:17" ht="14.45" customHeight="1" x14ac:dyDescent="0.2">
      <c r="A517" s="831" t="s">
        <v>3916</v>
      </c>
      <c r="B517" s="832" t="s">
        <v>3181</v>
      </c>
      <c r="C517" s="832" t="s">
        <v>3178</v>
      </c>
      <c r="D517" s="832" t="s">
        <v>3209</v>
      </c>
      <c r="E517" s="832" t="s">
        <v>3210</v>
      </c>
      <c r="F517" s="849"/>
      <c r="G517" s="849"/>
      <c r="H517" s="849"/>
      <c r="I517" s="849"/>
      <c r="J517" s="849">
        <v>1</v>
      </c>
      <c r="K517" s="849">
        <v>127</v>
      </c>
      <c r="L517" s="849">
        <v>1</v>
      </c>
      <c r="M517" s="849">
        <v>127</v>
      </c>
      <c r="N517" s="849"/>
      <c r="O517" s="849"/>
      <c r="P517" s="837"/>
      <c r="Q517" s="850"/>
    </row>
    <row r="518" spans="1:17" ht="14.45" customHeight="1" x14ac:dyDescent="0.2">
      <c r="A518" s="831" t="s">
        <v>3917</v>
      </c>
      <c r="B518" s="832" t="s">
        <v>3181</v>
      </c>
      <c r="C518" s="832" t="s">
        <v>3178</v>
      </c>
      <c r="D518" s="832" t="s">
        <v>3237</v>
      </c>
      <c r="E518" s="832" t="s">
        <v>3238</v>
      </c>
      <c r="F518" s="849">
        <v>2</v>
      </c>
      <c r="G518" s="849">
        <v>746</v>
      </c>
      <c r="H518" s="849"/>
      <c r="I518" s="849">
        <v>373</v>
      </c>
      <c r="J518" s="849"/>
      <c r="K518" s="849"/>
      <c r="L518" s="849"/>
      <c r="M518" s="849"/>
      <c r="N518" s="849"/>
      <c r="O518" s="849"/>
      <c r="P518" s="837"/>
      <c r="Q518" s="850"/>
    </row>
    <row r="519" spans="1:17" ht="14.45" customHeight="1" x14ac:dyDescent="0.2">
      <c r="A519" s="831" t="s">
        <v>3918</v>
      </c>
      <c r="B519" s="832" t="s">
        <v>3181</v>
      </c>
      <c r="C519" s="832" t="s">
        <v>3178</v>
      </c>
      <c r="D519" s="832" t="s">
        <v>3197</v>
      </c>
      <c r="E519" s="832" t="s">
        <v>3198</v>
      </c>
      <c r="F519" s="849"/>
      <c r="G519" s="849"/>
      <c r="H519" s="849"/>
      <c r="I519" s="849"/>
      <c r="J519" s="849"/>
      <c r="K519" s="849"/>
      <c r="L519" s="849"/>
      <c r="M519" s="849"/>
      <c r="N519" s="849">
        <v>1</v>
      </c>
      <c r="O519" s="849">
        <v>38</v>
      </c>
      <c r="P519" s="837"/>
      <c r="Q519" s="850">
        <v>38</v>
      </c>
    </row>
    <row r="520" spans="1:17" ht="14.45" customHeight="1" x14ac:dyDescent="0.2">
      <c r="A520" s="831" t="s">
        <v>3918</v>
      </c>
      <c r="B520" s="832" t="s">
        <v>3181</v>
      </c>
      <c r="C520" s="832" t="s">
        <v>3178</v>
      </c>
      <c r="D520" s="832" t="s">
        <v>3209</v>
      </c>
      <c r="E520" s="832" t="s">
        <v>3210</v>
      </c>
      <c r="F520" s="849"/>
      <c r="G520" s="849"/>
      <c r="H520" s="849"/>
      <c r="I520" s="849"/>
      <c r="J520" s="849"/>
      <c r="K520" s="849"/>
      <c r="L520" s="849"/>
      <c r="M520" s="849"/>
      <c r="N520" s="849">
        <v>1</v>
      </c>
      <c r="O520" s="849">
        <v>126</v>
      </c>
      <c r="P520" s="837"/>
      <c r="Q520" s="850">
        <v>126</v>
      </c>
    </row>
    <row r="521" spans="1:17" ht="14.45" customHeight="1" x14ac:dyDescent="0.2">
      <c r="A521" s="831" t="s">
        <v>3919</v>
      </c>
      <c r="B521" s="832" t="s">
        <v>3181</v>
      </c>
      <c r="C521" s="832" t="s">
        <v>3178</v>
      </c>
      <c r="D521" s="832" t="s">
        <v>3197</v>
      </c>
      <c r="E521" s="832" t="s">
        <v>3198</v>
      </c>
      <c r="F521" s="849"/>
      <c r="G521" s="849"/>
      <c r="H521" s="849"/>
      <c r="I521" s="849"/>
      <c r="J521" s="849"/>
      <c r="K521" s="849"/>
      <c r="L521" s="849"/>
      <c r="M521" s="849"/>
      <c r="N521" s="849">
        <v>3</v>
      </c>
      <c r="O521" s="849">
        <v>114</v>
      </c>
      <c r="P521" s="837"/>
      <c r="Q521" s="850">
        <v>38</v>
      </c>
    </row>
    <row r="522" spans="1:17" ht="14.45" customHeight="1" x14ac:dyDescent="0.2">
      <c r="A522" s="831" t="s">
        <v>3919</v>
      </c>
      <c r="B522" s="832" t="s">
        <v>3181</v>
      </c>
      <c r="C522" s="832" t="s">
        <v>3178</v>
      </c>
      <c r="D522" s="832" t="s">
        <v>3209</v>
      </c>
      <c r="E522" s="832" t="s">
        <v>3210</v>
      </c>
      <c r="F522" s="849">
        <v>2</v>
      </c>
      <c r="G522" s="849">
        <v>252</v>
      </c>
      <c r="H522" s="849">
        <v>0.99212598425196852</v>
      </c>
      <c r="I522" s="849">
        <v>126</v>
      </c>
      <c r="J522" s="849">
        <v>2</v>
      </c>
      <c r="K522" s="849">
        <v>254</v>
      </c>
      <c r="L522" s="849">
        <v>1</v>
      </c>
      <c r="M522" s="849">
        <v>127</v>
      </c>
      <c r="N522" s="849">
        <v>1</v>
      </c>
      <c r="O522" s="849">
        <v>126</v>
      </c>
      <c r="P522" s="837">
        <v>0.49606299212598426</v>
      </c>
      <c r="Q522" s="850">
        <v>126</v>
      </c>
    </row>
    <row r="523" spans="1:17" ht="14.45" customHeight="1" x14ac:dyDescent="0.2">
      <c r="A523" s="831" t="s">
        <v>3919</v>
      </c>
      <c r="B523" s="832" t="s">
        <v>3181</v>
      </c>
      <c r="C523" s="832" t="s">
        <v>3178</v>
      </c>
      <c r="D523" s="832" t="s">
        <v>3219</v>
      </c>
      <c r="E523" s="832" t="s">
        <v>3220</v>
      </c>
      <c r="F523" s="849">
        <v>8</v>
      </c>
      <c r="G523" s="849">
        <v>2008</v>
      </c>
      <c r="H523" s="849">
        <v>0.79682539682539677</v>
      </c>
      <c r="I523" s="849">
        <v>251</v>
      </c>
      <c r="J523" s="849">
        <v>10</v>
      </c>
      <c r="K523" s="849">
        <v>2520</v>
      </c>
      <c r="L523" s="849">
        <v>1</v>
      </c>
      <c r="M523" s="849">
        <v>252</v>
      </c>
      <c r="N523" s="849">
        <v>2</v>
      </c>
      <c r="O523" s="849">
        <v>508</v>
      </c>
      <c r="P523" s="837">
        <v>0.20158730158730159</v>
      </c>
      <c r="Q523" s="850">
        <v>254</v>
      </c>
    </row>
    <row r="524" spans="1:17" ht="14.45" customHeight="1" x14ac:dyDescent="0.2">
      <c r="A524" s="831" t="s">
        <v>3919</v>
      </c>
      <c r="B524" s="832" t="s">
        <v>3181</v>
      </c>
      <c r="C524" s="832" t="s">
        <v>3178</v>
      </c>
      <c r="D524" s="832" t="s">
        <v>3237</v>
      </c>
      <c r="E524" s="832" t="s">
        <v>3238</v>
      </c>
      <c r="F524" s="849">
        <v>1</v>
      </c>
      <c r="G524" s="849">
        <v>373</v>
      </c>
      <c r="H524" s="849"/>
      <c r="I524" s="849">
        <v>373</v>
      </c>
      <c r="J524" s="849"/>
      <c r="K524" s="849"/>
      <c r="L524" s="849"/>
      <c r="M524" s="849"/>
      <c r="N524" s="849">
        <v>1</v>
      </c>
      <c r="O524" s="849">
        <v>376</v>
      </c>
      <c r="P524" s="837"/>
      <c r="Q524" s="850">
        <v>376</v>
      </c>
    </row>
    <row r="525" spans="1:17" ht="14.45" customHeight="1" x14ac:dyDescent="0.2">
      <c r="A525" s="831" t="s">
        <v>3920</v>
      </c>
      <c r="B525" s="832" t="s">
        <v>3921</v>
      </c>
      <c r="C525" s="832" t="s">
        <v>3178</v>
      </c>
      <c r="D525" s="832" t="s">
        <v>3922</v>
      </c>
      <c r="E525" s="832" t="s">
        <v>3923</v>
      </c>
      <c r="F525" s="849"/>
      <c r="G525" s="849"/>
      <c r="H525" s="849"/>
      <c r="I525" s="849"/>
      <c r="J525" s="849">
        <v>1</v>
      </c>
      <c r="K525" s="849">
        <v>10034</v>
      </c>
      <c r="L525" s="849">
        <v>1</v>
      </c>
      <c r="M525" s="849">
        <v>10034</v>
      </c>
      <c r="N525" s="849"/>
      <c r="O525" s="849"/>
      <c r="P525" s="837"/>
      <c r="Q525" s="850"/>
    </row>
    <row r="526" spans="1:17" ht="14.45" customHeight="1" x14ac:dyDescent="0.2">
      <c r="A526" s="831" t="s">
        <v>3920</v>
      </c>
      <c r="B526" s="832" t="s">
        <v>3924</v>
      </c>
      <c r="C526" s="832" t="s">
        <v>3178</v>
      </c>
      <c r="D526" s="832" t="s">
        <v>3922</v>
      </c>
      <c r="E526" s="832" t="s">
        <v>3923</v>
      </c>
      <c r="F526" s="849"/>
      <c r="G526" s="849"/>
      <c r="H526" s="849"/>
      <c r="I526" s="849"/>
      <c r="J526" s="849">
        <v>-1</v>
      </c>
      <c r="K526" s="849">
        <v>-10034</v>
      </c>
      <c r="L526" s="849">
        <v>1</v>
      </c>
      <c r="M526" s="849">
        <v>10034</v>
      </c>
      <c r="N526" s="849"/>
      <c r="O526" s="849"/>
      <c r="P526" s="837"/>
      <c r="Q526" s="850"/>
    </row>
    <row r="527" spans="1:17" ht="14.45" customHeight="1" x14ac:dyDescent="0.2">
      <c r="A527" s="831" t="s">
        <v>3920</v>
      </c>
      <c r="B527" s="832" t="s">
        <v>3181</v>
      </c>
      <c r="C527" s="832" t="s">
        <v>3178</v>
      </c>
      <c r="D527" s="832" t="s">
        <v>3197</v>
      </c>
      <c r="E527" s="832" t="s">
        <v>3198</v>
      </c>
      <c r="F527" s="849">
        <v>2</v>
      </c>
      <c r="G527" s="849">
        <v>74</v>
      </c>
      <c r="H527" s="849">
        <v>0.18181818181818182</v>
      </c>
      <c r="I527" s="849">
        <v>37</v>
      </c>
      <c r="J527" s="849">
        <v>11</v>
      </c>
      <c r="K527" s="849">
        <v>407</v>
      </c>
      <c r="L527" s="849">
        <v>1</v>
      </c>
      <c r="M527" s="849">
        <v>37</v>
      </c>
      <c r="N527" s="849">
        <v>47</v>
      </c>
      <c r="O527" s="849">
        <v>1786</v>
      </c>
      <c r="P527" s="837">
        <v>4.3882063882063882</v>
      </c>
      <c r="Q527" s="850">
        <v>38</v>
      </c>
    </row>
    <row r="528" spans="1:17" ht="14.45" customHeight="1" x14ac:dyDescent="0.2">
      <c r="A528" s="831" t="s">
        <v>3920</v>
      </c>
      <c r="B528" s="832" t="s">
        <v>3181</v>
      </c>
      <c r="C528" s="832" t="s">
        <v>3178</v>
      </c>
      <c r="D528" s="832" t="s">
        <v>3209</v>
      </c>
      <c r="E528" s="832" t="s">
        <v>3210</v>
      </c>
      <c r="F528" s="849">
        <v>50</v>
      </c>
      <c r="G528" s="849">
        <v>6300</v>
      </c>
      <c r="H528" s="849">
        <v>0.77509842519685035</v>
      </c>
      <c r="I528" s="849">
        <v>126</v>
      </c>
      <c r="J528" s="849">
        <v>64</v>
      </c>
      <c r="K528" s="849">
        <v>8128</v>
      </c>
      <c r="L528" s="849">
        <v>1</v>
      </c>
      <c r="M528" s="849">
        <v>127</v>
      </c>
      <c r="N528" s="849">
        <v>43</v>
      </c>
      <c r="O528" s="849">
        <v>5418</v>
      </c>
      <c r="P528" s="837">
        <v>0.66658464566929132</v>
      </c>
      <c r="Q528" s="850">
        <v>126</v>
      </c>
    </row>
    <row r="529" spans="1:17" ht="14.45" customHeight="1" x14ac:dyDescent="0.2">
      <c r="A529" s="831" t="s">
        <v>3920</v>
      </c>
      <c r="B529" s="832" t="s">
        <v>3181</v>
      </c>
      <c r="C529" s="832" t="s">
        <v>3178</v>
      </c>
      <c r="D529" s="832" t="s">
        <v>3217</v>
      </c>
      <c r="E529" s="832" t="s">
        <v>3218</v>
      </c>
      <c r="F529" s="849">
        <v>14</v>
      </c>
      <c r="G529" s="849">
        <v>466.62999999999988</v>
      </c>
      <c r="H529" s="849">
        <v>0.56000528046468057</v>
      </c>
      <c r="I529" s="849">
        <v>33.330714285714279</v>
      </c>
      <c r="J529" s="849">
        <v>25</v>
      </c>
      <c r="K529" s="849">
        <v>833.26000000000022</v>
      </c>
      <c r="L529" s="849">
        <v>1</v>
      </c>
      <c r="M529" s="849">
        <v>33.330400000000012</v>
      </c>
      <c r="N529" s="849">
        <v>12</v>
      </c>
      <c r="O529" s="849">
        <v>399.96999999999991</v>
      </c>
      <c r="P529" s="837">
        <v>0.48000624054916807</v>
      </c>
      <c r="Q529" s="850">
        <v>33.330833333333324</v>
      </c>
    </row>
    <row r="530" spans="1:17" ht="14.45" customHeight="1" x14ac:dyDescent="0.2">
      <c r="A530" s="831" t="s">
        <v>3920</v>
      </c>
      <c r="B530" s="832" t="s">
        <v>3181</v>
      </c>
      <c r="C530" s="832" t="s">
        <v>3178</v>
      </c>
      <c r="D530" s="832" t="s">
        <v>3219</v>
      </c>
      <c r="E530" s="832" t="s">
        <v>3220</v>
      </c>
      <c r="F530" s="849">
        <v>88</v>
      </c>
      <c r="G530" s="849">
        <v>22088</v>
      </c>
      <c r="H530" s="849">
        <v>0.7621808143547274</v>
      </c>
      <c r="I530" s="849">
        <v>251</v>
      </c>
      <c r="J530" s="849">
        <v>115</v>
      </c>
      <c r="K530" s="849">
        <v>28980</v>
      </c>
      <c r="L530" s="849">
        <v>1</v>
      </c>
      <c r="M530" s="849">
        <v>252</v>
      </c>
      <c r="N530" s="849">
        <v>50</v>
      </c>
      <c r="O530" s="849">
        <v>12700</v>
      </c>
      <c r="P530" s="837">
        <v>0.43823326432022086</v>
      </c>
      <c r="Q530" s="850">
        <v>254</v>
      </c>
    </row>
    <row r="531" spans="1:17" ht="14.45" customHeight="1" x14ac:dyDescent="0.2">
      <c r="A531" s="831" t="s">
        <v>3920</v>
      </c>
      <c r="B531" s="832" t="s">
        <v>3181</v>
      </c>
      <c r="C531" s="832" t="s">
        <v>3178</v>
      </c>
      <c r="D531" s="832" t="s">
        <v>3237</v>
      </c>
      <c r="E531" s="832" t="s">
        <v>3238</v>
      </c>
      <c r="F531" s="849">
        <v>17</v>
      </c>
      <c r="G531" s="849">
        <v>6341</v>
      </c>
      <c r="H531" s="849">
        <v>0.58463949843260188</v>
      </c>
      <c r="I531" s="849">
        <v>373</v>
      </c>
      <c r="J531" s="849">
        <v>29</v>
      </c>
      <c r="K531" s="849">
        <v>10846</v>
      </c>
      <c r="L531" s="849">
        <v>1</v>
      </c>
      <c r="M531" s="849">
        <v>374</v>
      </c>
      <c r="N531" s="849">
        <v>26</v>
      </c>
      <c r="O531" s="849">
        <v>9776</v>
      </c>
      <c r="P531" s="837">
        <v>0.90134611838465795</v>
      </c>
      <c r="Q531" s="850">
        <v>376</v>
      </c>
    </row>
    <row r="532" spans="1:17" ht="14.45" customHeight="1" x14ac:dyDescent="0.2">
      <c r="A532" s="831" t="s">
        <v>3920</v>
      </c>
      <c r="B532" s="832" t="s">
        <v>3306</v>
      </c>
      <c r="C532" s="832" t="s">
        <v>3178</v>
      </c>
      <c r="D532" s="832" t="s">
        <v>3922</v>
      </c>
      <c r="E532" s="832" t="s">
        <v>3923</v>
      </c>
      <c r="F532" s="849"/>
      <c r="G532" s="849"/>
      <c r="H532" s="849"/>
      <c r="I532" s="849"/>
      <c r="J532" s="849">
        <v>4</v>
      </c>
      <c r="K532" s="849">
        <v>40136</v>
      </c>
      <c r="L532" s="849">
        <v>1</v>
      </c>
      <c r="M532" s="849">
        <v>10034</v>
      </c>
      <c r="N532" s="849"/>
      <c r="O532" s="849"/>
      <c r="P532" s="837"/>
      <c r="Q532" s="850"/>
    </row>
    <row r="533" spans="1:17" ht="14.45" customHeight="1" x14ac:dyDescent="0.2">
      <c r="A533" s="831" t="s">
        <v>3925</v>
      </c>
      <c r="B533" s="832" t="s">
        <v>3181</v>
      </c>
      <c r="C533" s="832" t="s">
        <v>3178</v>
      </c>
      <c r="D533" s="832" t="s">
        <v>3209</v>
      </c>
      <c r="E533" s="832" t="s">
        <v>3210</v>
      </c>
      <c r="F533" s="849">
        <v>1</v>
      </c>
      <c r="G533" s="849">
        <v>126</v>
      </c>
      <c r="H533" s="849"/>
      <c r="I533" s="849">
        <v>126</v>
      </c>
      <c r="J533" s="849"/>
      <c r="K533" s="849"/>
      <c r="L533" s="849"/>
      <c r="M533" s="849"/>
      <c r="N533" s="849"/>
      <c r="O533" s="849"/>
      <c r="P533" s="837"/>
      <c r="Q533" s="850"/>
    </row>
    <row r="534" spans="1:17" ht="14.45" customHeight="1" x14ac:dyDescent="0.2">
      <c r="A534" s="831" t="s">
        <v>3925</v>
      </c>
      <c r="B534" s="832" t="s">
        <v>3181</v>
      </c>
      <c r="C534" s="832" t="s">
        <v>3178</v>
      </c>
      <c r="D534" s="832" t="s">
        <v>3219</v>
      </c>
      <c r="E534" s="832" t="s">
        <v>3220</v>
      </c>
      <c r="F534" s="849"/>
      <c r="G534" s="849"/>
      <c r="H534" s="849"/>
      <c r="I534" s="849"/>
      <c r="J534" s="849">
        <v>1</v>
      </c>
      <c r="K534" s="849">
        <v>252</v>
      </c>
      <c r="L534" s="849">
        <v>1</v>
      </c>
      <c r="M534" s="849">
        <v>252</v>
      </c>
      <c r="N534" s="849"/>
      <c r="O534" s="849"/>
      <c r="P534" s="837"/>
      <c r="Q534" s="850"/>
    </row>
    <row r="535" spans="1:17" ht="14.45" customHeight="1" x14ac:dyDescent="0.2">
      <c r="A535" s="831" t="s">
        <v>3926</v>
      </c>
      <c r="B535" s="832" t="s">
        <v>3181</v>
      </c>
      <c r="C535" s="832" t="s">
        <v>3178</v>
      </c>
      <c r="D535" s="832" t="s">
        <v>3237</v>
      </c>
      <c r="E535" s="832" t="s">
        <v>3238</v>
      </c>
      <c r="F535" s="849">
        <v>1</v>
      </c>
      <c r="G535" s="849">
        <v>373</v>
      </c>
      <c r="H535" s="849"/>
      <c r="I535" s="849">
        <v>373</v>
      </c>
      <c r="J535" s="849"/>
      <c r="K535" s="849"/>
      <c r="L535" s="849"/>
      <c r="M535" s="849"/>
      <c r="N535" s="849"/>
      <c r="O535" s="849"/>
      <c r="P535" s="837"/>
      <c r="Q535" s="850"/>
    </row>
    <row r="536" spans="1:17" ht="14.45" customHeight="1" x14ac:dyDescent="0.2">
      <c r="A536" s="831" t="s">
        <v>3927</v>
      </c>
      <c r="B536" s="832" t="s">
        <v>3181</v>
      </c>
      <c r="C536" s="832" t="s">
        <v>3178</v>
      </c>
      <c r="D536" s="832" t="s">
        <v>3197</v>
      </c>
      <c r="E536" s="832" t="s">
        <v>3198</v>
      </c>
      <c r="F536" s="849"/>
      <c r="G536" s="849"/>
      <c r="H536" s="849"/>
      <c r="I536" s="849"/>
      <c r="J536" s="849">
        <v>2</v>
      </c>
      <c r="K536" s="849">
        <v>74</v>
      </c>
      <c r="L536" s="849">
        <v>1</v>
      </c>
      <c r="M536" s="849">
        <v>37</v>
      </c>
      <c r="N536" s="849">
        <v>6</v>
      </c>
      <c r="O536" s="849">
        <v>228</v>
      </c>
      <c r="P536" s="837">
        <v>3.0810810810810811</v>
      </c>
      <c r="Q536" s="850">
        <v>38</v>
      </c>
    </row>
    <row r="537" spans="1:17" ht="14.45" customHeight="1" x14ac:dyDescent="0.2">
      <c r="A537" s="831" t="s">
        <v>3927</v>
      </c>
      <c r="B537" s="832" t="s">
        <v>3181</v>
      </c>
      <c r="C537" s="832" t="s">
        <v>3178</v>
      </c>
      <c r="D537" s="832" t="s">
        <v>3209</v>
      </c>
      <c r="E537" s="832" t="s">
        <v>3210</v>
      </c>
      <c r="F537" s="849">
        <v>8</v>
      </c>
      <c r="G537" s="849">
        <v>1008</v>
      </c>
      <c r="H537" s="849">
        <v>7.9370078740157481</v>
      </c>
      <c r="I537" s="849">
        <v>126</v>
      </c>
      <c r="J537" s="849">
        <v>1</v>
      </c>
      <c r="K537" s="849">
        <v>127</v>
      </c>
      <c r="L537" s="849">
        <v>1</v>
      </c>
      <c r="M537" s="849">
        <v>127</v>
      </c>
      <c r="N537" s="849">
        <v>3</v>
      </c>
      <c r="O537" s="849">
        <v>378</v>
      </c>
      <c r="P537" s="837">
        <v>2.9763779527559056</v>
      </c>
      <c r="Q537" s="850">
        <v>126</v>
      </c>
    </row>
    <row r="538" spans="1:17" ht="14.45" customHeight="1" x14ac:dyDescent="0.2">
      <c r="A538" s="831" t="s">
        <v>3927</v>
      </c>
      <c r="B538" s="832" t="s">
        <v>3181</v>
      </c>
      <c r="C538" s="832" t="s">
        <v>3178</v>
      </c>
      <c r="D538" s="832" t="s">
        <v>3217</v>
      </c>
      <c r="E538" s="832" t="s">
        <v>3218</v>
      </c>
      <c r="F538" s="849"/>
      <c r="G538" s="849"/>
      <c r="H538" s="849"/>
      <c r="I538" s="849"/>
      <c r="J538" s="849">
        <v>1</v>
      </c>
      <c r="K538" s="849">
        <v>33.33</v>
      </c>
      <c r="L538" s="849">
        <v>1</v>
      </c>
      <c r="M538" s="849">
        <v>33.33</v>
      </c>
      <c r="N538" s="849">
        <v>2</v>
      </c>
      <c r="O538" s="849">
        <v>66.66</v>
      </c>
      <c r="P538" s="837">
        <v>2</v>
      </c>
      <c r="Q538" s="850">
        <v>33.33</v>
      </c>
    </row>
    <row r="539" spans="1:17" ht="14.45" customHeight="1" x14ac:dyDescent="0.2">
      <c r="A539" s="831" t="s">
        <v>3927</v>
      </c>
      <c r="B539" s="832" t="s">
        <v>3181</v>
      </c>
      <c r="C539" s="832" t="s">
        <v>3178</v>
      </c>
      <c r="D539" s="832" t="s">
        <v>3219</v>
      </c>
      <c r="E539" s="832" t="s">
        <v>3220</v>
      </c>
      <c r="F539" s="849">
        <v>8</v>
      </c>
      <c r="G539" s="849">
        <v>2008</v>
      </c>
      <c r="H539" s="849">
        <v>0.66402116402116407</v>
      </c>
      <c r="I539" s="849">
        <v>251</v>
      </c>
      <c r="J539" s="849">
        <v>12</v>
      </c>
      <c r="K539" s="849">
        <v>3024</v>
      </c>
      <c r="L539" s="849">
        <v>1</v>
      </c>
      <c r="M539" s="849">
        <v>252</v>
      </c>
      <c r="N539" s="849">
        <v>6</v>
      </c>
      <c r="O539" s="849">
        <v>1524</v>
      </c>
      <c r="P539" s="837">
        <v>0.50396825396825395</v>
      </c>
      <c r="Q539" s="850">
        <v>254</v>
      </c>
    </row>
    <row r="540" spans="1:17" ht="14.45" customHeight="1" x14ac:dyDescent="0.2">
      <c r="A540" s="831" t="s">
        <v>3927</v>
      </c>
      <c r="B540" s="832" t="s">
        <v>3181</v>
      </c>
      <c r="C540" s="832" t="s">
        <v>3178</v>
      </c>
      <c r="D540" s="832" t="s">
        <v>3237</v>
      </c>
      <c r="E540" s="832" t="s">
        <v>3238</v>
      </c>
      <c r="F540" s="849">
        <v>2</v>
      </c>
      <c r="G540" s="849">
        <v>746</v>
      </c>
      <c r="H540" s="849">
        <v>0.24933155080213903</v>
      </c>
      <c r="I540" s="849">
        <v>373</v>
      </c>
      <c r="J540" s="849">
        <v>8</v>
      </c>
      <c r="K540" s="849">
        <v>2992</v>
      </c>
      <c r="L540" s="849">
        <v>1</v>
      </c>
      <c r="M540" s="849">
        <v>374</v>
      </c>
      <c r="N540" s="849">
        <v>2</v>
      </c>
      <c r="O540" s="849">
        <v>752</v>
      </c>
      <c r="P540" s="837">
        <v>0.25133689839572193</v>
      </c>
      <c r="Q540" s="850">
        <v>376</v>
      </c>
    </row>
    <row r="541" spans="1:17" ht="14.45" customHeight="1" x14ac:dyDescent="0.2">
      <c r="A541" s="831" t="s">
        <v>3928</v>
      </c>
      <c r="B541" s="832" t="s">
        <v>3181</v>
      </c>
      <c r="C541" s="832" t="s">
        <v>3178</v>
      </c>
      <c r="D541" s="832" t="s">
        <v>3237</v>
      </c>
      <c r="E541" s="832" t="s">
        <v>3238</v>
      </c>
      <c r="F541" s="849"/>
      <c r="G541" s="849"/>
      <c r="H541" s="849"/>
      <c r="I541" s="849"/>
      <c r="J541" s="849"/>
      <c r="K541" s="849"/>
      <c r="L541" s="849"/>
      <c r="M541" s="849"/>
      <c r="N541" s="849">
        <v>1</v>
      </c>
      <c r="O541" s="849">
        <v>376</v>
      </c>
      <c r="P541" s="837"/>
      <c r="Q541" s="850">
        <v>376</v>
      </c>
    </row>
    <row r="542" spans="1:17" ht="14.45" customHeight="1" x14ac:dyDescent="0.2">
      <c r="A542" s="831" t="s">
        <v>3929</v>
      </c>
      <c r="B542" s="832" t="s">
        <v>3181</v>
      </c>
      <c r="C542" s="832" t="s">
        <v>3178</v>
      </c>
      <c r="D542" s="832" t="s">
        <v>3197</v>
      </c>
      <c r="E542" s="832" t="s">
        <v>3198</v>
      </c>
      <c r="F542" s="849"/>
      <c r="G542" s="849"/>
      <c r="H542" s="849"/>
      <c r="I542" s="849"/>
      <c r="J542" s="849">
        <v>1</v>
      </c>
      <c r="K542" s="849">
        <v>37</v>
      </c>
      <c r="L542" s="849">
        <v>1</v>
      </c>
      <c r="M542" s="849">
        <v>37</v>
      </c>
      <c r="N542" s="849">
        <v>1</v>
      </c>
      <c r="O542" s="849">
        <v>38</v>
      </c>
      <c r="P542" s="837">
        <v>1.027027027027027</v>
      </c>
      <c r="Q542" s="850">
        <v>38</v>
      </c>
    </row>
    <row r="543" spans="1:17" ht="14.45" customHeight="1" x14ac:dyDescent="0.2">
      <c r="A543" s="831" t="s">
        <v>3929</v>
      </c>
      <c r="B543" s="832" t="s">
        <v>3181</v>
      </c>
      <c r="C543" s="832" t="s">
        <v>3178</v>
      </c>
      <c r="D543" s="832" t="s">
        <v>3209</v>
      </c>
      <c r="E543" s="832" t="s">
        <v>3210</v>
      </c>
      <c r="F543" s="849"/>
      <c r="G543" s="849"/>
      <c r="H543" s="849"/>
      <c r="I543" s="849"/>
      <c r="J543" s="849">
        <v>2</v>
      </c>
      <c r="K543" s="849">
        <v>254</v>
      </c>
      <c r="L543" s="849">
        <v>1</v>
      </c>
      <c r="M543" s="849">
        <v>127</v>
      </c>
      <c r="N543" s="849"/>
      <c r="O543" s="849"/>
      <c r="P543" s="837"/>
      <c r="Q543" s="850"/>
    </row>
    <row r="544" spans="1:17" ht="14.45" customHeight="1" x14ac:dyDescent="0.2">
      <c r="A544" s="831" t="s">
        <v>3929</v>
      </c>
      <c r="B544" s="832" t="s">
        <v>3181</v>
      </c>
      <c r="C544" s="832" t="s">
        <v>3178</v>
      </c>
      <c r="D544" s="832" t="s">
        <v>3217</v>
      </c>
      <c r="E544" s="832" t="s">
        <v>3218</v>
      </c>
      <c r="F544" s="849"/>
      <c r="G544" s="849"/>
      <c r="H544" s="849"/>
      <c r="I544" s="849"/>
      <c r="J544" s="849"/>
      <c r="K544" s="849"/>
      <c r="L544" s="849"/>
      <c r="M544" s="849"/>
      <c r="N544" s="849">
        <v>1</v>
      </c>
      <c r="O544" s="849">
        <v>33.33</v>
      </c>
      <c r="P544" s="837"/>
      <c r="Q544" s="850">
        <v>33.33</v>
      </c>
    </row>
    <row r="545" spans="1:17" ht="14.45" customHeight="1" x14ac:dyDescent="0.2">
      <c r="A545" s="831" t="s">
        <v>3929</v>
      </c>
      <c r="B545" s="832" t="s">
        <v>3181</v>
      </c>
      <c r="C545" s="832" t="s">
        <v>3178</v>
      </c>
      <c r="D545" s="832" t="s">
        <v>3219</v>
      </c>
      <c r="E545" s="832" t="s">
        <v>3220</v>
      </c>
      <c r="F545" s="849"/>
      <c r="G545" s="849"/>
      <c r="H545" s="849"/>
      <c r="I545" s="849"/>
      <c r="J545" s="849">
        <v>1</v>
      </c>
      <c r="K545" s="849">
        <v>252</v>
      </c>
      <c r="L545" s="849">
        <v>1</v>
      </c>
      <c r="M545" s="849">
        <v>252</v>
      </c>
      <c r="N545" s="849">
        <v>1</v>
      </c>
      <c r="O545" s="849">
        <v>254</v>
      </c>
      <c r="P545" s="837">
        <v>1.0079365079365079</v>
      </c>
      <c r="Q545" s="850">
        <v>254</v>
      </c>
    </row>
    <row r="546" spans="1:17" ht="14.45" customHeight="1" x14ac:dyDescent="0.2">
      <c r="A546" s="831" t="s">
        <v>3929</v>
      </c>
      <c r="B546" s="832" t="s">
        <v>3181</v>
      </c>
      <c r="C546" s="832" t="s">
        <v>3178</v>
      </c>
      <c r="D546" s="832" t="s">
        <v>3237</v>
      </c>
      <c r="E546" s="832" t="s">
        <v>3238</v>
      </c>
      <c r="F546" s="849"/>
      <c r="G546" s="849"/>
      <c r="H546" s="849"/>
      <c r="I546" s="849"/>
      <c r="J546" s="849">
        <v>3</v>
      </c>
      <c r="K546" s="849">
        <v>1122</v>
      </c>
      <c r="L546" s="849">
        <v>1</v>
      </c>
      <c r="M546" s="849">
        <v>374</v>
      </c>
      <c r="N546" s="849">
        <v>1</v>
      </c>
      <c r="O546" s="849">
        <v>376</v>
      </c>
      <c r="P546" s="837">
        <v>0.33511586452762926</v>
      </c>
      <c r="Q546" s="850">
        <v>376</v>
      </c>
    </row>
    <row r="547" spans="1:17" ht="14.45" customHeight="1" x14ac:dyDescent="0.2">
      <c r="A547" s="831" t="s">
        <v>3930</v>
      </c>
      <c r="B547" s="832" t="s">
        <v>3181</v>
      </c>
      <c r="C547" s="832" t="s">
        <v>3178</v>
      </c>
      <c r="D547" s="832" t="s">
        <v>3197</v>
      </c>
      <c r="E547" s="832" t="s">
        <v>3198</v>
      </c>
      <c r="F547" s="849">
        <v>2</v>
      </c>
      <c r="G547" s="849">
        <v>74</v>
      </c>
      <c r="H547" s="849">
        <v>0.5</v>
      </c>
      <c r="I547" s="849">
        <v>37</v>
      </c>
      <c r="J547" s="849">
        <v>4</v>
      </c>
      <c r="K547" s="849">
        <v>148</v>
      </c>
      <c r="L547" s="849">
        <v>1</v>
      </c>
      <c r="M547" s="849">
        <v>37</v>
      </c>
      <c r="N547" s="849">
        <v>4</v>
      </c>
      <c r="O547" s="849">
        <v>152</v>
      </c>
      <c r="P547" s="837">
        <v>1.027027027027027</v>
      </c>
      <c r="Q547" s="850">
        <v>38</v>
      </c>
    </row>
    <row r="548" spans="1:17" ht="14.45" customHeight="1" x14ac:dyDescent="0.2">
      <c r="A548" s="831" t="s">
        <v>3930</v>
      </c>
      <c r="B548" s="832" t="s">
        <v>3181</v>
      </c>
      <c r="C548" s="832" t="s">
        <v>3178</v>
      </c>
      <c r="D548" s="832" t="s">
        <v>3209</v>
      </c>
      <c r="E548" s="832" t="s">
        <v>3210</v>
      </c>
      <c r="F548" s="849">
        <v>9</v>
      </c>
      <c r="G548" s="849">
        <v>1134</v>
      </c>
      <c r="H548" s="849">
        <v>1.2755905511811023</v>
      </c>
      <c r="I548" s="849">
        <v>126</v>
      </c>
      <c r="J548" s="849">
        <v>7</v>
      </c>
      <c r="K548" s="849">
        <v>889</v>
      </c>
      <c r="L548" s="849">
        <v>1</v>
      </c>
      <c r="M548" s="849">
        <v>127</v>
      </c>
      <c r="N548" s="849">
        <v>15</v>
      </c>
      <c r="O548" s="849">
        <v>1890</v>
      </c>
      <c r="P548" s="837">
        <v>2.1259842519685042</v>
      </c>
      <c r="Q548" s="850">
        <v>126</v>
      </c>
    </row>
    <row r="549" spans="1:17" ht="14.45" customHeight="1" x14ac:dyDescent="0.2">
      <c r="A549" s="831" t="s">
        <v>3930</v>
      </c>
      <c r="B549" s="832" t="s">
        <v>3181</v>
      </c>
      <c r="C549" s="832" t="s">
        <v>3178</v>
      </c>
      <c r="D549" s="832" t="s">
        <v>3217</v>
      </c>
      <c r="E549" s="832" t="s">
        <v>3218</v>
      </c>
      <c r="F549" s="849"/>
      <c r="G549" s="849"/>
      <c r="H549" s="849"/>
      <c r="I549" s="849"/>
      <c r="J549" s="849">
        <v>1</v>
      </c>
      <c r="K549" s="849">
        <v>33.33</v>
      </c>
      <c r="L549" s="849">
        <v>1</v>
      </c>
      <c r="M549" s="849">
        <v>33.33</v>
      </c>
      <c r="N549" s="849">
        <v>1</v>
      </c>
      <c r="O549" s="849">
        <v>33.33</v>
      </c>
      <c r="P549" s="837">
        <v>1</v>
      </c>
      <c r="Q549" s="850">
        <v>33.33</v>
      </c>
    </row>
    <row r="550" spans="1:17" ht="14.45" customHeight="1" x14ac:dyDescent="0.2">
      <c r="A550" s="831" t="s">
        <v>3930</v>
      </c>
      <c r="B550" s="832" t="s">
        <v>3181</v>
      </c>
      <c r="C550" s="832" t="s">
        <v>3178</v>
      </c>
      <c r="D550" s="832" t="s">
        <v>3219</v>
      </c>
      <c r="E550" s="832" t="s">
        <v>3220</v>
      </c>
      <c r="F550" s="849">
        <v>10</v>
      </c>
      <c r="G550" s="849">
        <v>2510</v>
      </c>
      <c r="H550" s="849"/>
      <c r="I550" s="849">
        <v>251</v>
      </c>
      <c r="J550" s="849"/>
      <c r="K550" s="849"/>
      <c r="L550" s="849"/>
      <c r="M550" s="849"/>
      <c r="N550" s="849">
        <v>3</v>
      </c>
      <c r="O550" s="849">
        <v>762</v>
      </c>
      <c r="P550" s="837"/>
      <c r="Q550" s="850">
        <v>254</v>
      </c>
    </row>
    <row r="551" spans="1:17" ht="14.45" customHeight="1" x14ac:dyDescent="0.2">
      <c r="A551" s="831" t="s">
        <v>3930</v>
      </c>
      <c r="B551" s="832" t="s">
        <v>3181</v>
      </c>
      <c r="C551" s="832" t="s">
        <v>3178</v>
      </c>
      <c r="D551" s="832" t="s">
        <v>3237</v>
      </c>
      <c r="E551" s="832" t="s">
        <v>3238</v>
      </c>
      <c r="F551" s="849">
        <v>3</v>
      </c>
      <c r="G551" s="849">
        <v>1119</v>
      </c>
      <c r="H551" s="849">
        <v>0.99732620320855614</v>
      </c>
      <c r="I551" s="849">
        <v>373</v>
      </c>
      <c r="J551" s="849">
        <v>3</v>
      </c>
      <c r="K551" s="849">
        <v>1122</v>
      </c>
      <c r="L551" s="849">
        <v>1</v>
      </c>
      <c r="M551" s="849">
        <v>374</v>
      </c>
      <c r="N551" s="849">
        <v>5</v>
      </c>
      <c r="O551" s="849">
        <v>1880</v>
      </c>
      <c r="P551" s="837">
        <v>1.6755793226381461</v>
      </c>
      <c r="Q551" s="850">
        <v>376</v>
      </c>
    </row>
    <row r="552" spans="1:17" ht="14.45" customHeight="1" x14ac:dyDescent="0.2">
      <c r="A552" s="831" t="s">
        <v>3931</v>
      </c>
      <c r="B552" s="832" t="s">
        <v>3181</v>
      </c>
      <c r="C552" s="832" t="s">
        <v>3178</v>
      </c>
      <c r="D552" s="832" t="s">
        <v>3197</v>
      </c>
      <c r="E552" s="832" t="s">
        <v>3198</v>
      </c>
      <c r="F552" s="849">
        <v>1</v>
      </c>
      <c r="G552" s="849">
        <v>37</v>
      </c>
      <c r="H552" s="849">
        <v>1</v>
      </c>
      <c r="I552" s="849">
        <v>37</v>
      </c>
      <c r="J552" s="849">
        <v>1</v>
      </c>
      <c r="K552" s="849">
        <v>37</v>
      </c>
      <c r="L552" s="849">
        <v>1</v>
      </c>
      <c r="M552" s="849">
        <v>37</v>
      </c>
      <c r="N552" s="849">
        <v>4</v>
      </c>
      <c r="O552" s="849">
        <v>152</v>
      </c>
      <c r="P552" s="837">
        <v>4.1081081081081079</v>
      </c>
      <c r="Q552" s="850">
        <v>38</v>
      </c>
    </row>
    <row r="553" spans="1:17" ht="14.45" customHeight="1" x14ac:dyDescent="0.2">
      <c r="A553" s="831" t="s">
        <v>3931</v>
      </c>
      <c r="B553" s="832" t="s">
        <v>3181</v>
      </c>
      <c r="C553" s="832" t="s">
        <v>3178</v>
      </c>
      <c r="D553" s="832" t="s">
        <v>3209</v>
      </c>
      <c r="E553" s="832" t="s">
        <v>3210</v>
      </c>
      <c r="F553" s="849">
        <v>5</v>
      </c>
      <c r="G553" s="849">
        <v>630</v>
      </c>
      <c r="H553" s="849">
        <v>0.49606299212598426</v>
      </c>
      <c r="I553" s="849">
        <v>126</v>
      </c>
      <c r="J553" s="849">
        <v>10</v>
      </c>
      <c r="K553" s="849">
        <v>1270</v>
      </c>
      <c r="L553" s="849">
        <v>1</v>
      </c>
      <c r="M553" s="849">
        <v>127</v>
      </c>
      <c r="N553" s="849">
        <v>3</v>
      </c>
      <c r="O553" s="849">
        <v>378</v>
      </c>
      <c r="P553" s="837">
        <v>0.29763779527559053</v>
      </c>
      <c r="Q553" s="850">
        <v>126</v>
      </c>
    </row>
    <row r="554" spans="1:17" ht="14.45" customHeight="1" x14ac:dyDescent="0.2">
      <c r="A554" s="831" t="s">
        <v>3931</v>
      </c>
      <c r="B554" s="832" t="s">
        <v>3181</v>
      </c>
      <c r="C554" s="832" t="s">
        <v>3178</v>
      </c>
      <c r="D554" s="832" t="s">
        <v>3219</v>
      </c>
      <c r="E554" s="832" t="s">
        <v>3220</v>
      </c>
      <c r="F554" s="849">
        <v>2</v>
      </c>
      <c r="G554" s="849">
        <v>502</v>
      </c>
      <c r="H554" s="849">
        <v>0.49801587301587302</v>
      </c>
      <c r="I554" s="849">
        <v>251</v>
      </c>
      <c r="J554" s="849">
        <v>4</v>
      </c>
      <c r="K554" s="849">
        <v>1008</v>
      </c>
      <c r="L554" s="849">
        <v>1</v>
      </c>
      <c r="M554" s="849">
        <v>252</v>
      </c>
      <c r="N554" s="849">
        <v>4</v>
      </c>
      <c r="O554" s="849">
        <v>1016</v>
      </c>
      <c r="P554" s="837">
        <v>1.0079365079365079</v>
      </c>
      <c r="Q554" s="850">
        <v>254</v>
      </c>
    </row>
    <row r="555" spans="1:17" ht="14.45" customHeight="1" x14ac:dyDescent="0.2">
      <c r="A555" s="831" t="s">
        <v>3931</v>
      </c>
      <c r="B555" s="832" t="s">
        <v>3181</v>
      </c>
      <c r="C555" s="832" t="s">
        <v>3178</v>
      </c>
      <c r="D555" s="832" t="s">
        <v>3237</v>
      </c>
      <c r="E555" s="832" t="s">
        <v>3238</v>
      </c>
      <c r="F555" s="849">
        <v>2</v>
      </c>
      <c r="G555" s="849">
        <v>746</v>
      </c>
      <c r="H555" s="849"/>
      <c r="I555" s="849">
        <v>373</v>
      </c>
      <c r="J555" s="849"/>
      <c r="K555" s="849"/>
      <c r="L555" s="849"/>
      <c r="M555" s="849"/>
      <c r="N555" s="849"/>
      <c r="O555" s="849"/>
      <c r="P555" s="837"/>
      <c r="Q555" s="850"/>
    </row>
    <row r="556" spans="1:17" ht="14.45" customHeight="1" x14ac:dyDescent="0.2">
      <c r="A556" s="831" t="s">
        <v>3931</v>
      </c>
      <c r="B556" s="832" t="s">
        <v>3241</v>
      </c>
      <c r="C556" s="832" t="s">
        <v>3178</v>
      </c>
      <c r="D556" s="832" t="s">
        <v>3245</v>
      </c>
      <c r="E556" s="832" t="s">
        <v>3246</v>
      </c>
      <c r="F556" s="849"/>
      <c r="G556" s="849"/>
      <c r="H556" s="849"/>
      <c r="I556" s="849"/>
      <c r="J556" s="849">
        <v>1</v>
      </c>
      <c r="K556" s="849">
        <v>252</v>
      </c>
      <c r="L556" s="849">
        <v>1</v>
      </c>
      <c r="M556" s="849">
        <v>252</v>
      </c>
      <c r="N556" s="849"/>
      <c r="O556" s="849"/>
      <c r="P556" s="837"/>
      <c r="Q556" s="850"/>
    </row>
    <row r="557" spans="1:17" ht="14.45" customHeight="1" x14ac:dyDescent="0.2">
      <c r="A557" s="831" t="s">
        <v>3932</v>
      </c>
      <c r="B557" s="832" t="s">
        <v>3181</v>
      </c>
      <c r="C557" s="832" t="s">
        <v>3178</v>
      </c>
      <c r="D557" s="832" t="s">
        <v>3197</v>
      </c>
      <c r="E557" s="832" t="s">
        <v>3198</v>
      </c>
      <c r="F557" s="849"/>
      <c r="G557" s="849"/>
      <c r="H557" s="849"/>
      <c r="I557" s="849"/>
      <c r="J557" s="849">
        <v>4</v>
      </c>
      <c r="K557" s="849">
        <v>148</v>
      </c>
      <c r="L557" s="849">
        <v>1</v>
      </c>
      <c r="M557" s="849">
        <v>37</v>
      </c>
      <c r="N557" s="849">
        <v>4</v>
      </c>
      <c r="O557" s="849">
        <v>152</v>
      </c>
      <c r="P557" s="837">
        <v>1.027027027027027</v>
      </c>
      <c r="Q557" s="850">
        <v>38</v>
      </c>
    </row>
    <row r="558" spans="1:17" ht="14.45" customHeight="1" x14ac:dyDescent="0.2">
      <c r="A558" s="831" t="s">
        <v>3932</v>
      </c>
      <c r="B558" s="832" t="s">
        <v>3181</v>
      </c>
      <c r="C558" s="832" t="s">
        <v>3178</v>
      </c>
      <c r="D558" s="832" t="s">
        <v>3209</v>
      </c>
      <c r="E558" s="832" t="s">
        <v>3210</v>
      </c>
      <c r="F558" s="849">
        <v>14</v>
      </c>
      <c r="G558" s="849">
        <v>1764</v>
      </c>
      <c r="H558" s="849">
        <v>1.7362204724409449</v>
      </c>
      <c r="I558" s="849">
        <v>126</v>
      </c>
      <c r="J558" s="849">
        <v>8</v>
      </c>
      <c r="K558" s="849">
        <v>1016</v>
      </c>
      <c r="L558" s="849">
        <v>1</v>
      </c>
      <c r="M558" s="849">
        <v>127</v>
      </c>
      <c r="N558" s="849">
        <v>8</v>
      </c>
      <c r="O558" s="849">
        <v>1008</v>
      </c>
      <c r="P558" s="837">
        <v>0.99212598425196852</v>
      </c>
      <c r="Q558" s="850">
        <v>126</v>
      </c>
    </row>
    <row r="559" spans="1:17" ht="14.45" customHeight="1" x14ac:dyDescent="0.2">
      <c r="A559" s="831" t="s">
        <v>3932</v>
      </c>
      <c r="B559" s="832" t="s">
        <v>3181</v>
      </c>
      <c r="C559" s="832" t="s">
        <v>3178</v>
      </c>
      <c r="D559" s="832" t="s">
        <v>3217</v>
      </c>
      <c r="E559" s="832" t="s">
        <v>3218</v>
      </c>
      <c r="F559" s="849">
        <v>1</v>
      </c>
      <c r="G559" s="849">
        <v>33.33</v>
      </c>
      <c r="H559" s="849">
        <v>0.33333333333333331</v>
      </c>
      <c r="I559" s="849">
        <v>33.33</v>
      </c>
      <c r="J559" s="849">
        <v>3</v>
      </c>
      <c r="K559" s="849">
        <v>99.99</v>
      </c>
      <c r="L559" s="849">
        <v>1</v>
      </c>
      <c r="M559" s="849">
        <v>33.33</v>
      </c>
      <c r="N559" s="849">
        <v>4</v>
      </c>
      <c r="O559" s="849">
        <v>133.32</v>
      </c>
      <c r="P559" s="837">
        <v>1.3333333333333333</v>
      </c>
      <c r="Q559" s="850">
        <v>33.33</v>
      </c>
    </row>
    <row r="560" spans="1:17" ht="14.45" customHeight="1" x14ac:dyDescent="0.2">
      <c r="A560" s="831" t="s">
        <v>3932</v>
      </c>
      <c r="B560" s="832" t="s">
        <v>3181</v>
      </c>
      <c r="C560" s="832" t="s">
        <v>3178</v>
      </c>
      <c r="D560" s="832" t="s">
        <v>3219</v>
      </c>
      <c r="E560" s="832" t="s">
        <v>3220</v>
      </c>
      <c r="F560" s="849">
        <v>19</v>
      </c>
      <c r="G560" s="849">
        <v>4769</v>
      </c>
      <c r="H560" s="849">
        <v>1.1132119514472456</v>
      </c>
      <c r="I560" s="849">
        <v>251</v>
      </c>
      <c r="J560" s="849">
        <v>17</v>
      </c>
      <c r="K560" s="849">
        <v>4284</v>
      </c>
      <c r="L560" s="849">
        <v>1</v>
      </c>
      <c r="M560" s="849">
        <v>252</v>
      </c>
      <c r="N560" s="849">
        <v>14</v>
      </c>
      <c r="O560" s="849">
        <v>3556</v>
      </c>
      <c r="P560" s="837">
        <v>0.83006535947712423</v>
      </c>
      <c r="Q560" s="850">
        <v>254</v>
      </c>
    </row>
    <row r="561" spans="1:17" ht="14.45" customHeight="1" x14ac:dyDescent="0.2">
      <c r="A561" s="831" t="s">
        <v>3932</v>
      </c>
      <c r="B561" s="832" t="s">
        <v>3181</v>
      </c>
      <c r="C561" s="832" t="s">
        <v>3178</v>
      </c>
      <c r="D561" s="832" t="s">
        <v>3237</v>
      </c>
      <c r="E561" s="832" t="s">
        <v>3238</v>
      </c>
      <c r="F561" s="849">
        <v>2</v>
      </c>
      <c r="G561" s="849">
        <v>746</v>
      </c>
      <c r="H561" s="849">
        <v>0.39893048128342246</v>
      </c>
      <c r="I561" s="849">
        <v>373</v>
      </c>
      <c r="J561" s="849">
        <v>5</v>
      </c>
      <c r="K561" s="849">
        <v>1870</v>
      </c>
      <c r="L561" s="849">
        <v>1</v>
      </c>
      <c r="M561" s="849">
        <v>374</v>
      </c>
      <c r="N561" s="849">
        <v>9</v>
      </c>
      <c r="O561" s="849">
        <v>3384</v>
      </c>
      <c r="P561" s="837">
        <v>1.8096256684491978</v>
      </c>
      <c r="Q561" s="850">
        <v>376</v>
      </c>
    </row>
    <row r="562" spans="1:17" ht="14.45" customHeight="1" x14ac:dyDescent="0.2">
      <c r="A562" s="831" t="s">
        <v>3933</v>
      </c>
      <c r="B562" s="832" t="s">
        <v>3181</v>
      </c>
      <c r="C562" s="832" t="s">
        <v>3178</v>
      </c>
      <c r="D562" s="832" t="s">
        <v>3197</v>
      </c>
      <c r="E562" s="832" t="s">
        <v>3198</v>
      </c>
      <c r="F562" s="849"/>
      <c r="G562" s="849"/>
      <c r="H562" s="849"/>
      <c r="I562" s="849"/>
      <c r="J562" s="849">
        <v>3</v>
      </c>
      <c r="K562" s="849">
        <v>111</v>
      </c>
      <c r="L562" s="849">
        <v>1</v>
      </c>
      <c r="M562" s="849">
        <v>37</v>
      </c>
      <c r="N562" s="849">
        <v>11</v>
      </c>
      <c r="O562" s="849">
        <v>418</v>
      </c>
      <c r="P562" s="837">
        <v>3.7657657657657659</v>
      </c>
      <c r="Q562" s="850">
        <v>38</v>
      </c>
    </row>
    <row r="563" spans="1:17" ht="14.45" customHeight="1" x14ac:dyDescent="0.2">
      <c r="A563" s="831" t="s">
        <v>3933</v>
      </c>
      <c r="B563" s="832" t="s">
        <v>3181</v>
      </c>
      <c r="C563" s="832" t="s">
        <v>3178</v>
      </c>
      <c r="D563" s="832" t="s">
        <v>3209</v>
      </c>
      <c r="E563" s="832" t="s">
        <v>3210</v>
      </c>
      <c r="F563" s="849">
        <v>9</v>
      </c>
      <c r="G563" s="849">
        <v>1134</v>
      </c>
      <c r="H563" s="849">
        <v>4.4645669291338583</v>
      </c>
      <c r="I563" s="849">
        <v>126</v>
      </c>
      <c r="J563" s="849">
        <v>2</v>
      </c>
      <c r="K563" s="849">
        <v>254</v>
      </c>
      <c r="L563" s="849">
        <v>1</v>
      </c>
      <c r="M563" s="849">
        <v>127</v>
      </c>
      <c r="N563" s="849">
        <v>6</v>
      </c>
      <c r="O563" s="849">
        <v>756</v>
      </c>
      <c r="P563" s="837">
        <v>2.9763779527559056</v>
      </c>
      <c r="Q563" s="850">
        <v>126</v>
      </c>
    </row>
    <row r="564" spans="1:17" ht="14.45" customHeight="1" x14ac:dyDescent="0.2">
      <c r="A564" s="831" t="s">
        <v>3933</v>
      </c>
      <c r="B564" s="832" t="s">
        <v>3181</v>
      </c>
      <c r="C564" s="832" t="s">
        <v>3178</v>
      </c>
      <c r="D564" s="832" t="s">
        <v>3217</v>
      </c>
      <c r="E564" s="832" t="s">
        <v>3218</v>
      </c>
      <c r="F564" s="849">
        <v>2</v>
      </c>
      <c r="G564" s="849">
        <v>66.66</v>
      </c>
      <c r="H564" s="849"/>
      <c r="I564" s="849">
        <v>33.33</v>
      </c>
      <c r="J564" s="849"/>
      <c r="K564" s="849"/>
      <c r="L564" s="849"/>
      <c r="M564" s="849"/>
      <c r="N564" s="849"/>
      <c r="O564" s="849"/>
      <c r="P564" s="837"/>
      <c r="Q564" s="850"/>
    </row>
    <row r="565" spans="1:17" ht="14.45" customHeight="1" x14ac:dyDescent="0.2">
      <c r="A565" s="831" t="s">
        <v>3933</v>
      </c>
      <c r="B565" s="832" t="s">
        <v>3181</v>
      </c>
      <c r="C565" s="832" t="s">
        <v>3178</v>
      </c>
      <c r="D565" s="832" t="s">
        <v>3219</v>
      </c>
      <c r="E565" s="832" t="s">
        <v>3220</v>
      </c>
      <c r="F565" s="849">
        <v>9</v>
      </c>
      <c r="G565" s="849">
        <v>2259</v>
      </c>
      <c r="H565" s="849">
        <v>0.89642857142857146</v>
      </c>
      <c r="I565" s="849">
        <v>251</v>
      </c>
      <c r="J565" s="849">
        <v>10</v>
      </c>
      <c r="K565" s="849">
        <v>2520</v>
      </c>
      <c r="L565" s="849">
        <v>1</v>
      </c>
      <c r="M565" s="849">
        <v>252</v>
      </c>
      <c r="N565" s="849">
        <v>4</v>
      </c>
      <c r="O565" s="849">
        <v>1016</v>
      </c>
      <c r="P565" s="837">
        <v>0.40317460317460319</v>
      </c>
      <c r="Q565" s="850">
        <v>254</v>
      </c>
    </row>
    <row r="566" spans="1:17" ht="14.45" customHeight="1" x14ac:dyDescent="0.2">
      <c r="A566" s="831" t="s">
        <v>3933</v>
      </c>
      <c r="B566" s="832" t="s">
        <v>3181</v>
      </c>
      <c r="C566" s="832" t="s">
        <v>3178</v>
      </c>
      <c r="D566" s="832" t="s">
        <v>3237</v>
      </c>
      <c r="E566" s="832" t="s">
        <v>3238</v>
      </c>
      <c r="F566" s="849">
        <v>1</v>
      </c>
      <c r="G566" s="849">
        <v>373</v>
      </c>
      <c r="H566" s="849">
        <v>0.99732620320855614</v>
      </c>
      <c r="I566" s="849">
        <v>373</v>
      </c>
      <c r="J566" s="849">
        <v>1</v>
      </c>
      <c r="K566" s="849">
        <v>374</v>
      </c>
      <c r="L566" s="849">
        <v>1</v>
      </c>
      <c r="M566" s="849">
        <v>374</v>
      </c>
      <c r="N566" s="849">
        <v>1</v>
      </c>
      <c r="O566" s="849">
        <v>376</v>
      </c>
      <c r="P566" s="837">
        <v>1.0053475935828877</v>
      </c>
      <c r="Q566" s="850">
        <v>376</v>
      </c>
    </row>
    <row r="567" spans="1:17" ht="14.45" customHeight="1" x14ac:dyDescent="0.2">
      <c r="A567" s="831" t="s">
        <v>3934</v>
      </c>
      <c r="B567" s="832" t="s">
        <v>3181</v>
      </c>
      <c r="C567" s="832" t="s">
        <v>3178</v>
      </c>
      <c r="D567" s="832" t="s">
        <v>3197</v>
      </c>
      <c r="E567" s="832" t="s">
        <v>3198</v>
      </c>
      <c r="F567" s="849"/>
      <c r="G567" s="849"/>
      <c r="H567" s="849"/>
      <c r="I567" s="849"/>
      <c r="J567" s="849"/>
      <c r="K567" s="849"/>
      <c r="L567" s="849"/>
      <c r="M567" s="849"/>
      <c r="N567" s="849">
        <v>1</v>
      </c>
      <c r="O567" s="849">
        <v>38</v>
      </c>
      <c r="P567" s="837"/>
      <c r="Q567" s="850">
        <v>38</v>
      </c>
    </row>
    <row r="568" spans="1:17" ht="14.45" customHeight="1" x14ac:dyDescent="0.2">
      <c r="A568" s="831" t="s">
        <v>3934</v>
      </c>
      <c r="B568" s="832" t="s">
        <v>3181</v>
      </c>
      <c r="C568" s="832" t="s">
        <v>3178</v>
      </c>
      <c r="D568" s="832" t="s">
        <v>3209</v>
      </c>
      <c r="E568" s="832" t="s">
        <v>3210</v>
      </c>
      <c r="F568" s="849">
        <v>1</v>
      </c>
      <c r="G568" s="849">
        <v>126</v>
      </c>
      <c r="H568" s="849"/>
      <c r="I568" s="849">
        <v>126</v>
      </c>
      <c r="J568" s="849"/>
      <c r="K568" s="849"/>
      <c r="L568" s="849"/>
      <c r="M568" s="849"/>
      <c r="N568" s="849"/>
      <c r="O568" s="849"/>
      <c r="P568" s="837"/>
      <c r="Q568" s="850"/>
    </row>
    <row r="569" spans="1:17" ht="14.45" customHeight="1" x14ac:dyDescent="0.2">
      <c r="A569" s="831" t="s">
        <v>3934</v>
      </c>
      <c r="B569" s="832" t="s">
        <v>3181</v>
      </c>
      <c r="C569" s="832" t="s">
        <v>3178</v>
      </c>
      <c r="D569" s="832" t="s">
        <v>3219</v>
      </c>
      <c r="E569" s="832" t="s">
        <v>3220</v>
      </c>
      <c r="F569" s="849"/>
      <c r="G569" s="849"/>
      <c r="H569" s="849"/>
      <c r="I569" s="849"/>
      <c r="J569" s="849">
        <v>2</v>
      </c>
      <c r="K569" s="849">
        <v>504</v>
      </c>
      <c r="L569" s="849">
        <v>1</v>
      </c>
      <c r="M569" s="849">
        <v>252</v>
      </c>
      <c r="N569" s="849">
        <v>1</v>
      </c>
      <c r="O569" s="849">
        <v>254</v>
      </c>
      <c r="P569" s="837">
        <v>0.50396825396825395</v>
      </c>
      <c r="Q569" s="850">
        <v>254</v>
      </c>
    </row>
    <row r="570" spans="1:17" ht="14.45" customHeight="1" x14ac:dyDescent="0.2">
      <c r="A570" s="831" t="s">
        <v>3935</v>
      </c>
      <c r="B570" s="832" t="s">
        <v>3181</v>
      </c>
      <c r="C570" s="832" t="s">
        <v>3178</v>
      </c>
      <c r="D570" s="832" t="s">
        <v>3197</v>
      </c>
      <c r="E570" s="832" t="s">
        <v>3198</v>
      </c>
      <c r="F570" s="849">
        <v>1</v>
      </c>
      <c r="G570" s="849">
        <v>37</v>
      </c>
      <c r="H570" s="849">
        <v>0.5</v>
      </c>
      <c r="I570" s="849">
        <v>37</v>
      </c>
      <c r="J570" s="849">
        <v>2</v>
      </c>
      <c r="K570" s="849">
        <v>74</v>
      </c>
      <c r="L570" s="849">
        <v>1</v>
      </c>
      <c r="M570" s="849">
        <v>37</v>
      </c>
      <c r="N570" s="849">
        <v>3</v>
      </c>
      <c r="O570" s="849">
        <v>114</v>
      </c>
      <c r="P570" s="837">
        <v>1.5405405405405406</v>
      </c>
      <c r="Q570" s="850">
        <v>38</v>
      </c>
    </row>
    <row r="571" spans="1:17" ht="14.45" customHeight="1" x14ac:dyDescent="0.2">
      <c r="A571" s="831" t="s">
        <v>3935</v>
      </c>
      <c r="B571" s="832" t="s">
        <v>3181</v>
      </c>
      <c r="C571" s="832" t="s">
        <v>3178</v>
      </c>
      <c r="D571" s="832" t="s">
        <v>3209</v>
      </c>
      <c r="E571" s="832" t="s">
        <v>3210</v>
      </c>
      <c r="F571" s="849">
        <v>2</v>
      </c>
      <c r="G571" s="849">
        <v>252</v>
      </c>
      <c r="H571" s="849">
        <v>0.22047244094488189</v>
      </c>
      <c r="I571" s="849">
        <v>126</v>
      </c>
      <c r="J571" s="849">
        <v>9</v>
      </c>
      <c r="K571" s="849">
        <v>1143</v>
      </c>
      <c r="L571" s="849">
        <v>1</v>
      </c>
      <c r="M571" s="849">
        <v>127</v>
      </c>
      <c r="N571" s="849">
        <v>2</v>
      </c>
      <c r="O571" s="849">
        <v>252</v>
      </c>
      <c r="P571" s="837">
        <v>0.22047244094488189</v>
      </c>
      <c r="Q571" s="850">
        <v>126</v>
      </c>
    </row>
    <row r="572" spans="1:17" ht="14.45" customHeight="1" x14ac:dyDescent="0.2">
      <c r="A572" s="831" t="s">
        <v>3935</v>
      </c>
      <c r="B572" s="832" t="s">
        <v>3181</v>
      </c>
      <c r="C572" s="832" t="s">
        <v>3178</v>
      </c>
      <c r="D572" s="832" t="s">
        <v>3217</v>
      </c>
      <c r="E572" s="832" t="s">
        <v>3218</v>
      </c>
      <c r="F572" s="849">
        <v>3</v>
      </c>
      <c r="G572" s="849">
        <v>99.99</v>
      </c>
      <c r="H572" s="849">
        <v>0.59996399855994254</v>
      </c>
      <c r="I572" s="849">
        <v>33.33</v>
      </c>
      <c r="J572" s="849">
        <v>5</v>
      </c>
      <c r="K572" s="849">
        <v>166.65999999999997</v>
      </c>
      <c r="L572" s="849">
        <v>1</v>
      </c>
      <c r="M572" s="849">
        <v>33.331999999999994</v>
      </c>
      <c r="N572" s="849">
        <v>1</v>
      </c>
      <c r="O572" s="849">
        <v>33.33</v>
      </c>
      <c r="P572" s="837">
        <v>0.19998799951998084</v>
      </c>
      <c r="Q572" s="850">
        <v>33.33</v>
      </c>
    </row>
    <row r="573" spans="1:17" ht="14.45" customHeight="1" x14ac:dyDescent="0.2">
      <c r="A573" s="831" t="s">
        <v>3935</v>
      </c>
      <c r="B573" s="832" t="s">
        <v>3181</v>
      </c>
      <c r="C573" s="832" t="s">
        <v>3178</v>
      </c>
      <c r="D573" s="832" t="s">
        <v>3219</v>
      </c>
      <c r="E573" s="832" t="s">
        <v>3220</v>
      </c>
      <c r="F573" s="849">
        <v>8</v>
      </c>
      <c r="G573" s="849">
        <v>2008</v>
      </c>
      <c r="H573" s="849">
        <v>0.72438672438672436</v>
      </c>
      <c r="I573" s="849">
        <v>251</v>
      </c>
      <c r="J573" s="849">
        <v>11</v>
      </c>
      <c r="K573" s="849">
        <v>2772</v>
      </c>
      <c r="L573" s="849">
        <v>1</v>
      </c>
      <c r="M573" s="849">
        <v>252</v>
      </c>
      <c r="N573" s="849">
        <v>3</v>
      </c>
      <c r="O573" s="849">
        <v>762</v>
      </c>
      <c r="P573" s="837">
        <v>0.27489177489177491</v>
      </c>
      <c r="Q573" s="850">
        <v>254</v>
      </c>
    </row>
    <row r="574" spans="1:17" ht="14.45" customHeight="1" thickBot="1" x14ac:dyDescent="0.25">
      <c r="A574" s="839" t="s">
        <v>3935</v>
      </c>
      <c r="B574" s="840" t="s">
        <v>3181</v>
      </c>
      <c r="C574" s="840" t="s">
        <v>3178</v>
      </c>
      <c r="D574" s="840" t="s">
        <v>3237</v>
      </c>
      <c r="E574" s="840" t="s">
        <v>3238</v>
      </c>
      <c r="F574" s="851">
        <v>3</v>
      </c>
      <c r="G574" s="851">
        <v>1119</v>
      </c>
      <c r="H574" s="851">
        <v>1.4959893048128343</v>
      </c>
      <c r="I574" s="851">
        <v>373</v>
      </c>
      <c r="J574" s="851">
        <v>2</v>
      </c>
      <c r="K574" s="851">
        <v>748</v>
      </c>
      <c r="L574" s="851">
        <v>1</v>
      </c>
      <c r="M574" s="851">
        <v>374</v>
      </c>
      <c r="N574" s="851">
        <v>1</v>
      </c>
      <c r="O574" s="851">
        <v>376</v>
      </c>
      <c r="P574" s="845">
        <v>0.50267379679144386</v>
      </c>
      <c r="Q574" s="852">
        <v>376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7D2819A1-DC30-48C1-BA57-DD64B7873B5C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0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57" t="s">
        <v>134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</row>
    <row r="2" spans="1:17" ht="14.45" customHeight="1" thickBot="1" x14ac:dyDescent="0.2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47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5" customHeight="1" thickBot="1" x14ac:dyDescent="0.25">
      <c r="A4" s="648"/>
      <c r="B4" s="124">
        <v>2015</v>
      </c>
      <c r="C4" s="125">
        <v>2018</v>
      </c>
      <c r="D4" s="125">
        <v>2019</v>
      </c>
      <c r="E4" s="418" t="s">
        <v>257</v>
      </c>
      <c r="F4" s="419" t="s">
        <v>2</v>
      </c>
      <c r="G4" s="124">
        <v>2015</v>
      </c>
      <c r="H4" s="125">
        <v>2018</v>
      </c>
      <c r="I4" s="125">
        <v>2019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5" hidden="1" customHeight="1" outlineLevel="1" x14ac:dyDescent="0.2">
      <c r="A5" s="440" t="s">
        <v>167</v>
      </c>
      <c r="B5" s="119">
        <v>1064.2909999999999</v>
      </c>
      <c r="C5" s="114">
        <v>1203.56</v>
      </c>
      <c r="D5" s="114">
        <v>1200.08</v>
      </c>
      <c r="E5" s="424">
        <f>IF(OR(D5=0,B5=0),"",D5/B5)</f>
        <v>1.1275863462154618</v>
      </c>
      <c r="F5" s="129">
        <f>IF(OR(D5=0,C5=0),"",D5/C5)</f>
        <v>0.99710857788560603</v>
      </c>
      <c r="G5" s="130">
        <v>342</v>
      </c>
      <c r="H5" s="114">
        <v>355</v>
      </c>
      <c r="I5" s="114">
        <v>379</v>
      </c>
      <c r="J5" s="424">
        <f>IF(OR(I5=0,G5=0),"",I5/G5)</f>
        <v>1.1081871345029239</v>
      </c>
      <c r="K5" s="131">
        <f>IF(OR(I5=0,H5=0),"",I5/H5)</f>
        <v>1.0676056338028168</v>
      </c>
      <c r="L5" s="121"/>
      <c r="M5" s="121"/>
      <c r="N5" s="7">
        <f>D5-C5</f>
        <v>-3.4800000000000182</v>
      </c>
      <c r="O5" s="8">
        <f>I5-H5</f>
        <v>24</v>
      </c>
      <c r="P5" s="7">
        <f>D5-B5</f>
        <v>135.78899999999999</v>
      </c>
      <c r="Q5" s="8">
        <f>I5-G5</f>
        <v>37</v>
      </c>
    </row>
    <row r="6" spans="1:17" ht="14.45" hidden="1" customHeight="1" outlineLevel="1" x14ac:dyDescent="0.2">
      <c r="A6" s="441" t="s">
        <v>168</v>
      </c>
      <c r="B6" s="120">
        <v>292.29500000000002</v>
      </c>
      <c r="C6" s="113">
        <v>271.45800000000003</v>
      </c>
      <c r="D6" s="113">
        <v>214.94800000000001</v>
      </c>
      <c r="E6" s="424">
        <f t="shared" ref="E6:E12" si="0">IF(OR(D6=0,B6=0),"",D6/B6)</f>
        <v>0.73538035204160179</v>
      </c>
      <c r="F6" s="129">
        <f t="shared" ref="F6:F12" si="1">IF(OR(D6=0,C6=0),"",D6/C6)</f>
        <v>0.79182783340332574</v>
      </c>
      <c r="G6" s="133">
        <v>88</v>
      </c>
      <c r="H6" s="113">
        <v>75</v>
      </c>
      <c r="I6" s="113">
        <v>71</v>
      </c>
      <c r="J6" s="425">
        <f t="shared" ref="J6:J12" si="2">IF(OR(I6=0,G6=0),"",I6/G6)</f>
        <v>0.80681818181818177</v>
      </c>
      <c r="K6" s="134">
        <f t="shared" ref="K6:K12" si="3">IF(OR(I6=0,H6=0),"",I6/H6)</f>
        <v>0.94666666666666666</v>
      </c>
      <c r="L6" s="121"/>
      <c r="M6" s="121"/>
      <c r="N6" s="5">
        <f t="shared" ref="N6:N13" si="4">D6-C6</f>
        <v>-56.510000000000019</v>
      </c>
      <c r="O6" s="6">
        <f t="shared" ref="O6:O13" si="5">I6-H6</f>
        <v>-4</v>
      </c>
      <c r="P6" s="5">
        <f t="shared" ref="P6:P13" si="6">D6-B6</f>
        <v>-77.347000000000008</v>
      </c>
      <c r="Q6" s="6">
        <f t="shared" ref="Q6:Q13" si="7">I6-G6</f>
        <v>-17</v>
      </c>
    </row>
    <row r="7" spans="1:17" ht="14.45" hidden="1" customHeight="1" outlineLevel="1" x14ac:dyDescent="0.2">
      <c r="A7" s="441" t="s">
        <v>169</v>
      </c>
      <c r="B7" s="120">
        <v>747.37599999999998</v>
      </c>
      <c r="C7" s="113">
        <v>725.63</v>
      </c>
      <c r="D7" s="113">
        <v>686.76099999999997</v>
      </c>
      <c r="E7" s="424">
        <f t="shared" si="0"/>
        <v>0.91889624499582534</v>
      </c>
      <c r="F7" s="129">
        <f t="shared" si="1"/>
        <v>0.9464341330981354</v>
      </c>
      <c r="G7" s="133">
        <v>233</v>
      </c>
      <c r="H7" s="113">
        <v>220</v>
      </c>
      <c r="I7" s="113">
        <v>215</v>
      </c>
      <c r="J7" s="425">
        <f t="shared" si="2"/>
        <v>0.92274678111587982</v>
      </c>
      <c r="K7" s="134">
        <f t="shared" si="3"/>
        <v>0.97727272727272729</v>
      </c>
      <c r="L7" s="121"/>
      <c r="M7" s="121"/>
      <c r="N7" s="5">
        <f t="shared" si="4"/>
        <v>-38.869000000000028</v>
      </c>
      <c r="O7" s="6">
        <f t="shared" si="5"/>
        <v>-5</v>
      </c>
      <c r="P7" s="5">
        <f t="shared" si="6"/>
        <v>-60.615000000000009</v>
      </c>
      <c r="Q7" s="6">
        <f t="shared" si="7"/>
        <v>-18</v>
      </c>
    </row>
    <row r="8" spans="1:17" ht="14.45" hidden="1" customHeight="1" outlineLevel="1" x14ac:dyDescent="0.2">
      <c r="A8" s="441" t="s">
        <v>170</v>
      </c>
      <c r="B8" s="120">
        <v>68.537000000000006</v>
      </c>
      <c r="C8" s="113">
        <v>140.56800000000001</v>
      </c>
      <c r="D8" s="113">
        <v>94.465000000000003</v>
      </c>
      <c r="E8" s="424">
        <f t="shared" si="0"/>
        <v>1.3783066081094881</v>
      </c>
      <c r="F8" s="129">
        <f t="shared" si="1"/>
        <v>0.6720235046383245</v>
      </c>
      <c r="G8" s="133">
        <v>24</v>
      </c>
      <c r="H8" s="113">
        <v>35</v>
      </c>
      <c r="I8" s="113">
        <v>36</v>
      </c>
      <c r="J8" s="425">
        <f t="shared" si="2"/>
        <v>1.5</v>
      </c>
      <c r="K8" s="134">
        <f t="shared" si="3"/>
        <v>1.0285714285714285</v>
      </c>
      <c r="L8" s="121"/>
      <c r="M8" s="121"/>
      <c r="N8" s="5">
        <f t="shared" si="4"/>
        <v>-46.103000000000009</v>
      </c>
      <c r="O8" s="6">
        <f t="shared" si="5"/>
        <v>1</v>
      </c>
      <c r="P8" s="5">
        <f t="shared" si="6"/>
        <v>25.927999999999997</v>
      </c>
      <c r="Q8" s="6">
        <f t="shared" si="7"/>
        <v>12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1" t="s">
        <v>172</v>
      </c>
      <c r="B10" s="120">
        <v>338.459</v>
      </c>
      <c r="C10" s="113">
        <v>271.66699999999997</v>
      </c>
      <c r="D10" s="113">
        <v>302.48399999999998</v>
      </c>
      <c r="E10" s="424">
        <f t="shared" si="0"/>
        <v>0.89370943009345294</v>
      </c>
      <c r="F10" s="129">
        <f t="shared" si="1"/>
        <v>1.113436670629852</v>
      </c>
      <c r="G10" s="133">
        <v>97</v>
      </c>
      <c r="H10" s="113">
        <v>96</v>
      </c>
      <c r="I10" s="113">
        <v>93</v>
      </c>
      <c r="J10" s="425">
        <f t="shared" si="2"/>
        <v>0.95876288659793818</v>
      </c>
      <c r="K10" s="134">
        <f t="shared" si="3"/>
        <v>0.96875</v>
      </c>
      <c r="L10" s="121"/>
      <c r="M10" s="121"/>
      <c r="N10" s="5">
        <f t="shared" si="4"/>
        <v>30.817000000000007</v>
      </c>
      <c r="O10" s="6">
        <f t="shared" si="5"/>
        <v>-3</v>
      </c>
      <c r="P10" s="5">
        <f t="shared" si="6"/>
        <v>-35.975000000000023</v>
      </c>
      <c r="Q10" s="6">
        <f t="shared" si="7"/>
        <v>-4</v>
      </c>
    </row>
    <row r="11" spans="1:17" ht="14.45" hidden="1" customHeight="1" outlineLevel="1" x14ac:dyDescent="0.2">
      <c r="A11" s="441" t="s">
        <v>173</v>
      </c>
      <c r="B11" s="120">
        <v>88.37</v>
      </c>
      <c r="C11" s="113">
        <v>61.11</v>
      </c>
      <c r="D11" s="113">
        <v>88.334999999999994</v>
      </c>
      <c r="E11" s="424">
        <f t="shared" si="0"/>
        <v>0.99960393798800484</v>
      </c>
      <c r="F11" s="129">
        <f t="shared" si="1"/>
        <v>1.4455081001472754</v>
      </c>
      <c r="G11" s="133">
        <v>19</v>
      </c>
      <c r="H11" s="113">
        <v>20</v>
      </c>
      <c r="I11" s="113">
        <v>28</v>
      </c>
      <c r="J11" s="425">
        <f t="shared" si="2"/>
        <v>1.4736842105263157</v>
      </c>
      <c r="K11" s="134">
        <f t="shared" si="3"/>
        <v>1.4</v>
      </c>
      <c r="L11" s="121"/>
      <c r="M11" s="121"/>
      <c r="N11" s="5">
        <f t="shared" si="4"/>
        <v>27.224999999999994</v>
      </c>
      <c r="O11" s="6">
        <f t="shared" si="5"/>
        <v>8</v>
      </c>
      <c r="P11" s="5">
        <f t="shared" si="6"/>
        <v>-3.50000000000108E-2</v>
      </c>
      <c r="Q11" s="6">
        <f t="shared" si="7"/>
        <v>9</v>
      </c>
    </row>
    <row r="12" spans="1:17" ht="14.45" hidden="1" customHeight="1" outlineLevel="1" thickBot="1" x14ac:dyDescent="0.25">
      <c r="A12" s="442" t="s">
        <v>208</v>
      </c>
      <c r="B12" s="238">
        <v>30.571000000000002</v>
      </c>
      <c r="C12" s="239">
        <v>0</v>
      </c>
      <c r="D12" s="239">
        <v>4.9930000000000003</v>
      </c>
      <c r="E12" s="424">
        <f t="shared" si="0"/>
        <v>0.16332471950541363</v>
      </c>
      <c r="F12" s="129" t="str">
        <f t="shared" si="1"/>
        <v/>
      </c>
      <c r="G12" s="241">
        <v>8</v>
      </c>
      <c r="H12" s="239">
        <v>0</v>
      </c>
      <c r="I12" s="239">
        <v>1</v>
      </c>
      <c r="J12" s="426">
        <f t="shared" si="2"/>
        <v>0.125</v>
      </c>
      <c r="K12" s="242" t="str">
        <f t="shared" si="3"/>
        <v/>
      </c>
      <c r="L12" s="121"/>
      <c r="M12" s="121"/>
      <c r="N12" s="243">
        <f t="shared" si="4"/>
        <v>4.9930000000000003</v>
      </c>
      <c r="O12" s="244">
        <f t="shared" si="5"/>
        <v>1</v>
      </c>
      <c r="P12" s="243">
        <f t="shared" si="6"/>
        <v>-25.578000000000003</v>
      </c>
      <c r="Q12" s="244">
        <f t="shared" si="7"/>
        <v>-7</v>
      </c>
    </row>
    <row r="13" spans="1:17" ht="14.45" customHeight="1" collapsed="1" thickBot="1" x14ac:dyDescent="0.25">
      <c r="A13" s="117" t="s">
        <v>3</v>
      </c>
      <c r="B13" s="115">
        <f>SUM(B5:B12)</f>
        <v>2629.8989999999994</v>
      </c>
      <c r="C13" s="116">
        <f>SUM(C5:C12)</f>
        <v>2673.9930000000004</v>
      </c>
      <c r="D13" s="116">
        <f>SUM(D5:D12)</f>
        <v>2592.0659999999998</v>
      </c>
      <c r="E13" s="420">
        <f>IF(OR(D13=0,B13=0),0,D13/B13)</f>
        <v>0.985614276441795</v>
      </c>
      <c r="F13" s="135">
        <f>IF(OR(D13=0,C13=0),0,D13/C13)</f>
        <v>0.96936155031071491</v>
      </c>
      <c r="G13" s="136">
        <f>SUM(G5:G12)</f>
        <v>811</v>
      </c>
      <c r="H13" s="116">
        <f>SUM(H5:H12)</f>
        <v>801</v>
      </c>
      <c r="I13" s="116">
        <f>SUM(I5:I12)</f>
        <v>823</v>
      </c>
      <c r="J13" s="420">
        <f>IF(OR(I13=0,G13=0),0,I13/G13)</f>
        <v>1.0147965474722564</v>
      </c>
      <c r="K13" s="137">
        <f>IF(OR(I13=0,H13=0),0,I13/H13)</f>
        <v>1.0274656679151062</v>
      </c>
      <c r="L13" s="121"/>
      <c r="M13" s="121"/>
      <c r="N13" s="127">
        <f t="shared" si="4"/>
        <v>-81.927000000000589</v>
      </c>
      <c r="O13" s="138">
        <f t="shared" si="5"/>
        <v>22</v>
      </c>
      <c r="P13" s="127">
        <f t="shared" si="6"/>
        <v>-37.832999999999629</v>
      </c>
      <c r="Q13" s="138">
        <f t="shared" si="7"/>
        <v>12</v>
      </c>
    </row>
    <row r="14" spans="1:17" ht="14.45" customHeight="1" x14ac:dyDescent="0.2">
      <c r="A14" s="139"/>
      <c r="B14" s="649"/>
      <c r="C14" s="649"/>
      <c r="D14" s="649"/>
      <c r="E14" s="650"/>
      <c r="F14" s="649"/>
      <c r="G14" s="649"/>
      <c r="H14" s="649"/>
      <c r="I14" s="649"/>
      <c r="J14" s="650"/>
      <c r="K14" s="649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1" t="s">
        <v>258</v>
      </c>
      <c r="B16" s="653" t="s">
        <v>70</v>
      </c>
      <c r="C16" s="654"/>
      <c r="D16" s="654"/>
      <c r="E16" s="655"/>
      <c r="F16" s="656"/>
      <c r="G16" s="653" t="s">
        <v>240</v>
      </c>
      <c r="H16" s="654"/>
      <c r="I16" s="654"/>
      <c r="J16" s="655"/>
      <c r="K16" s="656"/>
      <c r="L16" s="672" t="s">
        <v>178</v>
      </c>
      <c r="M16" s="673"/>
      <c r="N16" s="155"/>
      <c r="O16" s="155"/>
      <c r="P16" s="155"/>
      <c r="Q16" s="155"/>
    </row>
    <row r="17" spans="1:17" ht="14.45" customHeight="1" thickBot="1" x14ac:dyDescent="0.25">
      <c r="A17" s="652"/>
      <c r="B17" s="140">
        <v>2015</v>
      </c>
      <c r="C17" s="141">
        <v>2018</v>
      </c>
      <c r="D17" s="141">
        <v>2019</v>
      </c>
      <c r="E17" s="141" t="s">
        <v>257</v>
      </c>
      <c r="F17" s="142" t="s">
        <v>2</v>
      </c>
      <c r="G17" s="140">
        <v>2015</v>
      </c>
      <c r="H17" s="141">
        <v>2018</v>
      </c>
      <c r="I17" s="141">
        <v>2019</v>
      </c>
      <c r="J17" s="141" t="s">
        <v>257</v>
      </c>
      <c r="K17" s="142" t="s">
        <v>2</v>
      </c>
      <c r="L17" s="643" t="s">
        <v>179</v>
      </c>
      <c r="M17" s="64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5" hidden="1" customHeight="1" outlineLevel="1" x14ac:dyDescent="0.2">
      <c r="A18" s="440" t="s">
        <v>167</v>
      </c>
      <c r="B18" s="119">
        <v>1064.2909999999999</v>
      </c>
      <c r="C18" s="114">
        <v>1203.56</v>
      </c>
      <c r="D18" s="114">
        <v>1200.08</v>
      </c>
      <c r="E18" s="424">
        <f>IF(OR(D18=0,B18=0),"",D18/B18)</f>
        <v>1.1275863462154618</v>
      </c>
      <c r="F18" s="129">
        <f>IF(OR(D18=0,C18=0),"",D18/C18)</f>
        <v>0.99710857788560603</v>
      </c>
      <c r="G18" s="119">
        <v>342</v>
      </c>
      <c r="H18" s="114">
        <v>355</v>
      </c>
      <c r="I18" s="114">
        <v>379</v>
      </c>
      <c r="J18" s="424">
        <f>IF(OR(I18=0,G18=0),"",I18/G18)</f>
        <v>1.1081871345029239</v>
      </c>
      <c r="K18" s="131">
        <f>IF(OR(I18=0,H18=0),"",I18/H18)</f>
        <v>1.0676056338028168</v>
      </c>
      <c r="L18" s="645">
        <v>0.91871999999999998</v>
      </c>
      <c r="M18" s="646"/>
      <c r="N18" s="145">
        <f t="shared" ref="N18:N26" si="8">D18-C18</f>
        <v>-3.4800000000000182</v>
      </c>
      <c r="O18" s="146">
        <f t="shared" ref="O18:O26" si="9">I18-H18</f>
        <v>24</v>
      </c>
      <c r="P18" s="145">
        <f t="shared" ref="P18:P26" si="10">D18-B18</f>
        <v>135.78899999999999</v>
      </c>
      <c r="Q18" s="146">
        <f t="shared" ref="Q18:Q26" si="11">I18-G18</f>
        <v>37</v>
      </c>
    </row>
    <row r="19" spans="1:17" ht="14.45" hidden="1" customHeight="1" outlineLevel="1" x14ac:dyDescent="0.2">
      <c r="A19" s="441" t="s">
        <v>168</v>
      </c>
      <c r="B19" s="120">
        <v>292.29500000000002</v>
      </c>
      <c r="C19" s="113">
        <v>271.45800000000003</v>
      </c>
      <c r="D19" s="113">
        <v>214.94800000000001</v>
      </c>
      <c r="E19" s="425">
        <f t="shared" ref="E19:E25" si="12">IF(OR(D19=0,B19=0),"",D19/B19)</f>
        <v>0.73538035204160179</v>
      </c>
      <c r="F19" s="132">
        <f t="shared" ref="F19:F25" si="13">IF(OR(D19=0,C19=0),"",D19/C19)</f>
        <v>0.79182783340332574</v>
      </c>
      <c r="G19" s="120">
        <v>88</v>
      </c>
      <c r="H19" s="113">
        <v>75</v>
      </c>
      <c r="I19" s="113">
        <v>71</v>
      </c>
      <c r="J19" s="425">
        <f t="shared" ref="J19:J25" si="14">IF(OR(I19=0,G19=0),"",I19/G19)</f>
        <v>0.80681818181818177</v>
      </c>
      <c r="K19" s="134">
        <f t="shared" ref="K19:K25" si="15">IF(OR(I19=0,H19=0),"",I19/H19)</f>
        <v>0.94666666666666666</v>
      </c>
      <c r="L19" s="645">
        <v>0.99456</v>
      </c>
      <c r="M19" s="646"/>
      <c r="N19" s="147">
        <f t="shared" si="8"/>
        <v>-56.510000000000019</v>
      </c>
      <c r="O19" s="148">
        <f t="shared" si="9"/>
        <v>-4</v>
      </c>
      <c r="P19" s="147">
        <f t="shared" si="10"/>
        <v>-77.347000000000008</v>
      </c>
      <c r="Q19" s="148">
        <f t="shared" si="11"/>
        <v>-17</v>
      </c>
    </row>
    <row r="20" spans="1:17" ht="14.45" hidden="1" customHeight="1" outlineLevel="1" x14ac:dyDescent="0.2">
      <c r="A20" s="441" t="s">
        <v>169</v>
      </c>
      <c r="B20" s="120">
        <v>747.37599999999998</v>
      </c>
      <c r="C20" s="113">
        <v>725.63</v>
      </c>
      <c r="D20" s="113">
        <v>686.76099999999997</v>
      </c>
      <c r="E20" s="425">
        <f t="shared" si="12"/>
        <v>0.91889624499582534</v>
      </c>
      <c r="F20" s="132">
        <f t="shared" si="13"/>
        <v>0.9464341330981354</v>
      </c>
      <c r="G20" s="120">
        <v>233</v>
      </c>
      <c r="H20" s="113">
        <v>220</v>
      </c>
      <c r="I20" s="113">
        <v>215</v>
      </c>
      <c r="J20" s="425">
        <f t="shared" si="14"/>
        <v>0.92274678111587982</v>
      </c>
      <c r="K20" s="134">
        <f t="shared" si="15"/>
        <v>0.97727272727272729</v>
      </c>
      <c r="L20" s="645">
        <v>0.96671999999999991</v>
      </c>
      <c r="M20" s="646"/>
      <c r="N20" s="147">
        <f t="shared" si="8"/>
        <v>-38.869000000000028</v>
      </c>
      <c r="O20" s="148">
        <f t="shared" si="9"/>
        <v>-5</v>
      </c>
      <c r="P20" s="147">
        <f t="shared" si="10"/>
        <v>-60.615000000000009</v>
      </c>
      <c r="Q20" s="148">
        <f t="shared" si="11"/>
        <v>-18</v>
      </c>
    </row>
    <row r="21" spans="1:17" ht="14.45" hidden="1" customHeight="1" outlineLevel="1" x14ac:dyDescent="0.2">
      <c r="A21" s="441" t="s">
        <v>170</v>
      </c>
      <c r="B21" s="120">
        <v>68.537000000000006</v>
      </c>
      <c r="C21" s="113">
        <v>140.56800000000001</v>
      </c>
      <c r="D21" s="113">
        <v>94.465000000000003</v>
      </c>
      <c r="E21" s="425">
        <f t="shared" si="12"/>
        <v>1.3783066081094881</v>
      </c>
      <c r="F21" s="132">
        <f t="shared" si="13"/>
        <v>0.6720235046383245</v>
      </c>
      <c r="G21" s="120">
        <v>24</v>
      </c>
      <c r="H21" s="113">
        <v>35</v>
      </c>
      <c r="I21" s="113">
        <v>36</v>
      </c>
      <c r="J21" s="425">
        <f t="shared" si="14"/>
        <v>1.5</v>
      </c>
      <c r="K21" s="134">
        <f t="shared" si="15"/>
        <v>1.0285714285714285</v>
      </c>
      <c r="L21" s="645">
        <v>1.11744</v>
      </c>
      <c r="M21" s="646"/>
      <c r="N21" s="147">
        <f t="shared" si="8"/>
        <v>-46.103000000000009</v>
      </c>
      <c r="O21" s="148">
        <f t="shared" si="9"/>
        <v>1</v>
      </c>
      <c r="P21" s="147">
        <f t="shared" si="10"/>
        <v>25.927999999999997</v>
      </c>
      <c r="Q21" s="148">
        <f t="shared" si="11"/>
        <v>12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5">
        <v>0.96</v>
      </c>
      <c r="M22" s="646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338.459</v>
      </c>
      <c r="C23" s="113">
        <v>271.66699999999997</v>
      </c>
      <c r="D23" s="113">
        <v>302.48399999999998</v>
      </c>
      <c r="E23" s="425">
        <f t="shared" si="12"/>
        <v>0.89370943009345294</v>
      </c>
      <c r="F23" s="132">
        <f t="shared" si="13"/>
        <v>1.113436670629852</v>
      </c>
      <c r="G23" s="120">
        <v>97</v>
      </c>
      <c r="H23" s="113">
        <v>96</v>
      </c>
      <c r="I23" s="113">
        <v>93</v>
      </c>
      <c r="J23" s="425">
        <f t="shared" si="14"/>
        <v>0.95876288659793818</v>
      </c>
      <c r="K23" s="134">
        <f t="shared" si="15"/>
        <v>0.96875</v>
      </c>
      <c r="L23" s="645">
        <v>0.98495999999999995</v>
      </c>
      <c r="M23" s="646"/>
      <c r="N23" s="147">
        <f t="shared" si="8"/>
        <v>30.817000000000007</v>
      </c>
      <c r="O23" s="148">
        <f t="shared" si="9"/>
        <v>-3</v>
      </c>
      <c r="P23" s="147">
        <f t="shared" si="10"/>
        <v>-35.975000000000023</v>
      </c>
      <c r="Q23" s="148">
        <f t="shared" si="11"/>
        <v>-4</v>
      </c>
    </row>
    <row r="24" spans="1:17" ht="14.45" hidden="1" customHeight="1" outlineLevel="1" x14ac:dyDescent="0.2">
      <c r="A24" s="441" t="s">
        <v>173</v>
      </c>
      <c r="B24" s="120">
        <v>88.37</v>
      </c>
      <c r="C24" s="113">
        <v>61.11</v>
      </c>
      <c r="D24" s="113">
        <v>88.334999999999994</v>
      </c>
      <c r="E24" s="425">
        <f t="shared" si="12"/>
        <v>0.99960393798800484</v>
      </c>
      <c r="F24" s="132">
        <f t="shared" si="13"/>
        <v>1.4455081001472754</v>
      </c>
      <c r="G24" s="120">
        <v>19</v>
      </c>
      <c r="H24" s="113">
        <v>20</v>
      </c>
      <c r="I24" s="113">
        <v>28</v>
      </c>
      <c r="J24" s="425">
        <f t="shared" si="14"/>
        <v>1.4736842105263157</v>
      </c>
      <c r="K24" s="134">
        <f t="shared" si="15"/>
        <v>1.4</v>
      </c>
      <c r="L24" s="645">
        <v>1.0147199999999998</v>
      </c>
      <c r="M24" s="646"/>
      <c r="N24" s="147">
        <f t="shared" si="8"/>
        <v>27.224999999999994</v>
      </c>
      <c r="O24" s="148">
        <f t="shared" si="9"/>
        <v>8</v>
      </c>
      <c r="P24" s="147">
        <f t="shared" si="10"/>
        <v>-3.50000000000108E-2</v>
      </c>
      <c r="Q24" s="148">
        <f t="shared" si="11"/>
        <v>9</v>
      </c>
    </row>
    <row r="25" spans="1:17" ht="14.45" hidden="1" customHeight="1" outlineLevel="1" thickBot="1" x14ac:dyDescent="0.25">
      <c r="A25" s="442" t="s">
        <v>208</v>
      </c>
      <c r="B25" s="238">
        <v>30.571000000000002</v>
      </c>
      <c r="C25" s="239">
        <v>0</v>
      </c>
      <c r="D25" s="239">
        <v>4.9930000000000003</v>
      </c>
      <c r="E25" s="426">
        <f t="shared" si="12"/>
        <v>0.16332471950541363</v>
      </c>
      <c r="F25" s="240" t="str">
        <f t="shared" si="13"/>
        <v/>
      </c>
      <c r="G25" s="238">
        <v>8</v>
      </c>
      <c r="H25" s="239">
        <v>0</v>
      </c>
      <c r="I25" s="239">
        <v>1</v>
      </c>
      <c r="J25" s="426">
        <f t="shared" si="14"/>
        <v>0.125</v>
      </c>
      <c r="K25" s="242" t="str">
        <f t="shared" si="15"/>
        <v/>
      </c>
      <c r="L25" s="356"/>
      <c r="M25" s="357"/>
      <c r="N25" s="245">
        <f t="shared" si="8"/>
        <v>4.9930000000000003</v>
      </c>
      <c r="O25" s="246">
        <f t="shared" si="9"/>
        <v>1</v>
      </c>
      <c r="P25" s="245">
        <f t="shared" si="10"/>
        <v>-25.578000000000003</v>
      </c>
      <c r="Q25" s="246">
        <f t="shared" si="11"/>
        <v>-7</v>
      </c>
    </row>
    <row r="26" spans="1:17" ht="14.45" customHeight="1" collapsed="1" thickBot="1" x14ac:dyDescent="0.25">
      <c r="A26" s="445" t="s">
        <v>3</v>
      </c>
      <c r="B26" s="149">
        <f>SUM(B18:B25)</f>
        <v>2629.8989999999994</v>
      </c>
      <c r="C26" s="150">
        <f>SUM(C18:C25)</f>
        <v>2673.9930000000004</v>
      </c>
      <c r="D26" s="150">
        <f>SUM(D18:D25)</f>
        <v>2592.0659999999998</v>
      </c>
      <c r="E26" s="421">
        <f>IF(OR(D26=0,B26=0),0,D26/B26)</f>
        <v>0.985614276441795</v>
      </c>
      <c r="F26" s="151">
        <f>IF(OR(D26=0,C26=0),0,D26/C26)</f>
        <v>0.96936155031071491</v>
      </c>
      <c r="G26" s="149">
        <f>SUM(G18:G25)</f>
        <v>811</v>
      </c>
      <c r="H26" s="150">
        <f>SUM(H18:H25)</f>
        <v>801</v>
      </c>
      <c r="I26" s="150">
        <f>SUM(I18:I25)</f>
        <v>823</v>
      </c>
      <c r="J26" s="421">
        <f>IF(OR(I26=0,G26=0),0,I26/G26)</f>
        <v>1.0147965474722564</v>
      </c>
      <c r="K26" s="152">
        <f>IF(OR(I26=0,H26=0),0,I26/H26)</f>
        <v>1.0274656679151062</v>
      </c>
      <c r="L26" s="121"/>
      <c r="M26" s="121"/>
      <c r="N26" s="143">
        <f t="shared" si="8"/>
        <v>-81.927000000000589</v>
      </c>
      <c r="O26" s="153">
        <f t="shared" si="9"/>
        <v>22</v>
      </c>
      <c r="P26" s="143">
        <f t="shared" si="10"/>
        <v>-37.832999999999629</v>
      </c>
      <c r="Q26" s="153">
        <f t="shared" si="11"/>
        <v>12</v>
      </c>
    </row>
    <row r="27" spans="1:17" ht="14.45" customHeight="1" x14ac:dyDescent="0.2">
      <c r="A27" s="154"/>
      <c r="B27" s="649" t="s">
        <v>206</v>
      </c>
      <c r="C27" s="658"/>
      <c r="D27" s="658"/>
      <c r="E27" s="659"/>
      <c r="F27" s="658"/>
      <c r="G27" s="649" t="s">
        <v>207</v>
      </c>
      <c r="H27" s="658"/>
      <c r="I27" s="658"/>
      <c r="J27" s="659"/>
      <c r="K27" s="658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66" t="s">
        <v>259</v>
      </c>
      <c r="B29" s="668" t="s">
        <v>70</v>
      </c>
      <c r="C29" s="669"/>
      <c r="D29" s="669"/>
      <c r="E29" s="670"/>
      <c r="F29" s="671"/>
      <c r="G29" s="669" t="s">
        <v>240</v>
      </c>
      <c r="H29" s="669"/>
      <c r="I29" s="669"/>
      <c r="J29" s="670"/>
      <c r="K29" s="671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67"/>
      <c r="B30" s="157">
        <v>2015</v>
      </c>
      <c r="C30" s="158">
        <v>2018</v>
      </c>
      <c r="D30" s="158">
        <v>2019</v>
      </c>
      <c r="E30" s="158" t="s">
        <v>257</v>
      </c>
      <c r="F30" s="159" t="s">
        <v>2</v>
      </c>
      <c r="G30" s="158">
        <v>2015</v>
      </c>
      <c r="H30" s="158">
        <v>2018</v>
      </c>
      <c r="I30" s="158">
        <v>2019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5" hidden="1" customHeight="1" outlineLevel="1" x14ac:dyDescent="0.2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0" t="s">
        <v>260</v>
      </c>
      <c r="B42" s="662" t="s">
        <v>70</v>
      </c>
      <c r="C42" s="663"/>
      <c r="D42" s="663"/>
      <c r="E42" s="664"/>
      <c r="F42" s="665"/>
      <c r="G42" s="663" t="s">
        <v>240</v>
      </c>
      <c r="H42" s="663"/>
      <c r="I42" s="663"/>
      <c r="J42" s="664"/>
      <c r="K42" s="665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1"/>
      <c r="B43" s="407">
        <v>2015</v>
      </c>
      <c r="C43" s="408">
        <v>2018</v>
      </c>
      <c r="D43" s="408">
        <v>2019</v>
      </c>
      <c r="E43" s="408" t="s">
        <v>257</v>
      </c>
      <c r="F43" s="409" t="s">
        <v>2</v>
      </c>
      <c r="G43" s="408">
        <v>2015</v>
      </c>
      <c r="H43" s="408">
        <v>2018</v>
      </c>
      <c r="I43" s="408">
        <v>2019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5" hidden="1" customHeight="1" outlineLevel="1" x14ac:dyDescent="0.2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302</v>
      </c>
    </row>
    <row r="56" spans="1:17" ht="14.45" customHeight="1" x14ac:dyDescent="0.2">
      <c r="A56" s="386" t="s">
        <v>303</v>
      </c>
    </row>
    <row r="57" spans="1:17" ht="14.45" customHeight="1" x14ac:dyDescent="0.2">
      <c r="A57" s="385" t="s">
        <v>304</v>
      </c>
    </row>
    <row r="58" spans="1:17" ht="14.45" customHeight="1" x14ac:dyDescent="0.2">
      <c r="A58" s="386" t="s">
        <v>305</v>
      </c>
    </row>
    <row r="59" spans="1:17" ht="14.45" customHeight="1" x14ac:dyDescent="0.2">
      <c r="A59" s="386" t="s">
        <v>263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748BAAAA-727F-484E-A398-6BA4BC2B724C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5" customHeight="1" x14ac:dyDescent="0.2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801</v>
      </c>
      <c r="C33" s="199">
        <v>753</v>
      </c>
      <c r="D33" s="84">
        <f>IF(C33="","",C33-B33)</f>
        <v>-48</v>
      </c>
      <c r="E33" s="85">
        <f>IF(C33="","",C33/B33)</f>
        <v>0.94007490636704116</v>
      </c>
      <c r="F33" s="86">
        <v>143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2322</v>
      </c>
      <c r="C34" s="200">
        <v>1606</v>
      </c>
      <c r="D34" s="87">
        <f t="shared" ref="D34:D45" si="0">IF(C34="","",C34-B34)</f>
        <v>-716</v>
      </c>
      <c r="E34" s="88">
        <f t="shared" ref="E34:E45" si="1">IF(C34="","",C34/B34)</f>
        <v>0.69164513350559864</v>
      </c>
      <c r="F34" s="89">
        <v>110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3484</v>
      </c>
      <c r="C35" s="200">
        <v>2467</v>
      </c>
      <c r="D35" s="87">
        <f t="shared" si="0"/>
        <v>-1017</v>
      </c>
      <c r="E35" s="88">
        <f t="shared" si="1"/>
        <v>0.70809414466130882</v>
      </c>
      <c r="F35" s="89">
        <v>214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4536</v>
      </c>
      <c r="C36" s="200">
        <v>3248</v>
      </c>
      <c r="D36" s="87">
        <f t="shared" si="0"/>
        <v>-1288</v>
      </c>
      <c r="E36" s="88">
        <f t="shared" si="1"/>
        <v>0.71604938271604934</v>
      </c>
      <c r="F36" s="89">
        <v>290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5764</v>
      </c>
      <c r="C37" s="200">
        <v>4114</v>
      </c>
      <c r="D37" s="87">
        <f t="shared" si="0"/>
        <v>-1650</v>
      </c>
      <c r="E37" s="88">
        <f t="shared" si="1"/>
        <v>0.7137404580152672</v>
      </c>
      <c r="F37" s="89">
        <v>357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7169</v>
      </c>
      <c r="C38" s="200">
        <v>5099</v>
      </c>
      <c r="D38" s="87">
        <f t="shared" si="0"/>
        <v>-2070</v>
      </c>
      <c r="E38" s="88">
        <f t="shared" si="1"/>
        <v>0.71125680011159154</v>
      </c>
      <c r="F38" s="89">
        <v>454</v>
      </c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A06839E9-1C1F-4C0A-AD4A-4F71CC7989D1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72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598" t="s">
        <v>4067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5" customHeight="1" thickBot="1" x14ac:dyDescent="0.2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5" t="s">
        <v>74</v>
      </c>
      <c r="B3" s="687">
        <v>2015</v>
      </c>
      <c r="C3" s="688"/>
      <c r="D3" s="689"/>
      <c r="E3" s="687">
        <v>2018</v>
      </c>
      <c r="F3" s="688"/>
      <c r="G3" s="689"/>
      <c r="H3" s="687">
        <v>2019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5" customHeight="1" thickBot="1" x14ac:dyDescent="0.3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49" t="s">
        <v>3937</v>
      </c>
      <c r="B5" s="950"/>
      <c r="C5" s="951"/>
      <c r="D5" s="952"/>
      <c r="E5" s="953"/>
      <c r="F5" s="954"/>
      <c r="G5" s="955"/>
      <c r="H5" s="956">
        <v>1</v>
      </c>
      <c r="I5" s="957">
        <v>13.49</v>
      </c>
      <c r="J5" s="958">
        <v>18</v>
      </c>
      <c r="K5" s="959">
        <v>13.49</v>
      </c>
      <c r="L5" s="960">
        <v>11</v>
      </c>
      <c r="M5" s="960">
        <v>72</v>
      </c>
      <c r="N5" s="961">
        <v>24</v>
      </c>
      <c r="O5" s="960" t="s">
        <v>3938</v>
      </c>
      <c r="P5" s="962" t="s">
        <v>3939</v>
      </c>
      <c r="Q5" s="963">
        <f>H5-B5</f>
        <v>1</v>
      </c>
      <c r="R5" s="978">
        <f>I5-C5</f>
        <v>13.49</v>
      </c>
      <c r="S5" s="963">
        <f>H5-E5</f>
        <v>1</v>
      </c>
      <c r="T5" s="978">
        <f>I5-F5</f>
        <v>13.49</v>
      </c>
      <c r="U5" s="988">
        <v>24</v>
      </c>
      <c r="V5" s="950">
        <v>18</v>
      </c>
      <c r="W5" s="950">
        <v>-6</v>
      </c>
      <c r="X5" s="989">
        <v>0.75</v>
      </c>
      <c r="Y5" s="990"/>
    </row>
    <row r="6" spans="1:25" ht="14.45" customHeight="1" x14ac:dyDescent="0.2">
      <c r="A6" s="947" t="s">
        <v>3940</v>
      </c>
      <c r="B6" s="928">
        <v>2</v>
      </c>
      <c r="C6" s="929">
        <v>14.74</v>
      </c>
      <c r="D6" s="930">
        <v>7</v>
      </c>
      <c r="E6" s="931">
        <v>1</v>
      </c>
      <c r="F6" s="911">
        <v>7.09</v>
      </c>
      <c r="G6" s="912">
        <v>13</v>
      </c>
      <c r="H6" s="913">
        <v>2</v>
      </c>
      <c r="I6" s="914">
        <v>14.19</v>
      </c>
      <c r="J6" s="915">
        <v>9.5</v>
      </c>
      <c r="K6" s="916">
        <v>7.09</v>
      </c>
      <c r="L6" s="917">
        <v>5</v>
      </c>
      <c r="M6" s="917">
        <v>45</v>
      </c>
      <c r="N6" s="918">
        <v>15</v>
      </c>
      <c r="O6" s="917" t="s">
        <v>3938</v>
      </c>
      <c r="P6" s="932" t="s">
        <v>3941</v>
      </c>
      <c r="Q6" s="919">
        <f t="shared" ref="Q6:R69" si="0">H6-B6</f>
        <v>0</v>
      </c>
      <c r="R6" s="979">
        <f t="shared" si="0"/>
        <v>-0.55000000000000071</v>
      </c>
      <c r="S6" s="919">
        <f t="shared" ref="S6:S69" si="1">H6-E6</f>
        <v>1</v>
      </c>
      <c r="T6" s="979">
        <f t="shared" ref="T6:T69" si="2">I6-F6</f>
        <v>7.1</v>
      </c>
      <c r="U6" s="986">
        <v>30</v>
      </c>
      <c r="V6" s="928">
        <v>19</v>
      </c>
      <c r="W6" s="928">
        <v>-11</v>
      </c>
      <c r="X6" s="984">
        <v>0.6333333333333333</v>
      </c>
      <c r="Y6" s="982"/>
    </row>
    <row r="7" spans="1:25" ht="14.45" customHeight="1" x14ac:dyDescent="0.2">
      <c r="A7" s="948" t="s">
        <v>3942</v>
      </c>
      <c r="B7" s="934"/>
      <c r="C7" s="935"/>
      <c r="D7" s="933"/>
      <c r="E7" s="936">
        <v>2</v>
      </c>
      <c r="F7" s="937">
        <v>15.58</v>
      </c>
      <c r="G7" s="920">
        <v>9.5</v>
      </c>
      <c r="H7" s="938">
        <v>2</v>
      </c>
      <c r="I7" s="939">
        <v>15.54</v>
      </c>
      <c r="J7" s="921">
        <v>8.5</v>
      </c>
      <c r="K7" s="940">
        <v>7.77</v>
      </c>
      <c r="L7" s="941">
        <v>5</v>
      </c>
      <c r="M7" s="941">
        <v>45</v>
      </c>
      <c r="N7" s="942">
        <v>15</v>
      </c>
      <c r="O7" s="941" t="s">
        <v>3938</v>
      </c>
      <c r="P7" s="943" t="s">
        <v>3943</v>
      </c>
      <c r="Q7" s="944">
        <f t="shared" si="0"/>
        <v>2</v>
      </c>
      <c r="R7" s="980">
        <f t="shared" si="0"/>
        <v>15.54</v>
      </c>
      <c r="S7" s="944">
        <f t="shared" si="1"/>
        <v>0</v>
      </c>
      <c r="T7" s="980">
        <f t="shared" si="2"/>
        <v>-4.0000000000000924E-2</v>
      </c>
      <c r="U7" s="987">
        <v>30</v>
      </c>
      <c r="V7" s="934">
        <v>17</v>
      </c>
      <c r="W7" s="934">
        <v>-13</v>
      </c>
      <c r="X7" s="985">
        <v>0.56666666666666665</v>
      </c>
      <c r="Y7" s="983"/>
    </row>
    <row r="8" spans="1:25" ht="14.45" customHeight="1" x14ac:dyDescent="0.2">
      <c r="A8" s="947" t="s">
        <v>3944</v>
      </c>
      <c r="B8" s="928"/>
      <c r="C8" s="929"/>
      <c r="D8" s="930"/>
      <c r="E8" s="913">
        <v>1</v>
      </c>
      <c r="F8" s="914">
        <v>20.05</v>
      </c>
      <c r="G8" s="915">
        <v>14</v>
      </c>
      <c r="H8" s="917"/>
      <c r="I8" s="911"/>
      <c r="J8" s="912"/>
      <c r="K8" s="916">
        <v>20.05</v>
      </c>
      <c r="L8" s="917">
        <v>11</v>
      </c>
      <c r="M8" s="917">
        <v>90</v>
      </c>
      <c r="N8" s="918">
        <v>30</v>
      </c>
      <c r="O8" s="917" t="s">
        <v>3938</v>
      </c>
      <c r="P8" s="932" t="s">
        <v>3945</v>
      </c>
      <c r="Q8" s="919">
        <f t="shared" si="0"/>
        <v>0</v>
      </c>
      <c r="R8" s="979">
        <f t="shared" si="0"/>
        <v>0</v>
      </c>
      <c r="S8" s="919">
        <f t="shared" si="1"/>
        <v>-1</v>
      </c>
      <c r="T8" s="979">
        <f t="shared" si="2"/>
        <v>-20.05</v>
      </c>
      <c r="U8" s="986" t="s">
        <v>579</v>
      </c>
      <c r="V8" s="928" t="s">
        <v>579</v>
      </c>
      <c r="W8" s="928" t="s">
        <v>579</v>
      </c>
      <c r="X8" s="984" t="s">
        <v>579</v>
      </c>
      <c r="Y8" s="982"/>
    </row>
    <row r="9" spans="1:25" ht="14.45" customHeight="1" x14ac:dyDescent="0.2">
      <c r="A9" s="948" t="s">
        <v>3946</v>
      </c>
      <c r="B9" s="934">
        <v>1</v>
      </c>
      <c r="C9" s="935">
        <v>20.34</v>
      </c>
      <c r="D9" s="933">
        <v>26</v>
      </c>
      <c r="E9" s="938">
        <v>1</v>
      </c>
      <c r="F9" s="939">
        <v>36.25</v>
      </c>
      <c r="G9" s="921">
        <v>29</v>
      </c>
      <c r="H9" s="941">
        <v>1</v>
      </c>
      <c r="I9" s="937">
        <v>19.829999999999998</v>
      </c>
      <c r="J9" s="920">
        <v>17</v>
      </c>
      <c r="K9" s="940">
        <v>20.34</v>
      </c>
      <c r="L9" s="941">
        <v>11</v>
      </c>
      <c r="M9" s="941">
        <v>87</v>
      </c>
      <c r="N9" s="942">
        <v>29</v>
      </c>
      <c r="O9" s="941" t="s">
        <v>3938</v>
      </c>
      <c r="P9" s="943" t="s">
        <v>3945</v>
      </c>
      <c r="Q9" s="944">
        <f t="shared" si="0"/>
        <v>0</v>
      </c>
      <c r="R9" s="980">
        <f t="shared" si="0"/>
        <v>-0.51000000000000156</v>
      </c>
      <c r="S9" s="944">
        <f t="shared" si="1"/>
        <v>0</v>
      </c>
      <c r="T9" s="980">
        <f t="shared" si="2"/>
        <v>-16.420000000000002</v>
      </c>
      <c r="U9" s="987">
        <v>29</v>
      </c>
      <c r="V9" s="934">
        <v>17</v>
      </c>
      <c r="W9" s="934">
        <v>-12</v>
      </c>
      <c r="X9" s="985">
        <v>0.58620689655172409</v>
      </c>
      <c r="Y9" s="983"/>
    </row>
    <row r="10" spans="1:25" ht="14.45" customHeight="1" x14ac:dyDescent="0.2">
      <c r="A10" s="947" t="s">
        <v>3947</v>
      </c>
      <c r="B10" s="922">
        <v>7</v>
      </c>
      <c r="C10" s="923">
        <v>93.24</v>
      </c>
      <c r="D10" s="924">
        <v>9.6999999999999993</v>
      </c>
      <c r="E10" s="931">
        <v>6</v>
      </c>
      <c r="F10" s="911">
        <v>74.260000000000005</v>
      </c>
      <c r="G10" s="912">
        <v>10.3</v>
      </c>
      <c r="H10" s="917">
        <v>5</v>
      </c>
      <c r="I10" s="911">
        <v>61.88</v>
      </c>
      <c r="J10" s="912">
        <v>9.6</v>
      </c>
      <c r="K10" s="916">
        <v>12.38</v>
      </c>
      <c r="L10" s="917">
        <v>5</v>
      </c>
      <c r="M10" s="917">
        <v>60</v>
      </c>
      <c r="N10" s="918">
        <v>20</v>
      </c>
      <c r="O10" s="917" t="s">
        <v>3938</v>
      </c>
      <c r="P10" s="932" t="s">
        <v>3948</v>
      </c>
      <c r="Q10" s="919">
        <f t="shared" si="0"/>
        <v>-2</v>
      </c>
      <c r="R10" s="979">
        <f t="shared" si="0"/>
        <v>-31.359999999999992</v>
      </c>
      <c r="S10" s="919">
        <f t="shared" si="1"/>
        <v>-1</v>
      </c>
      <c r="T10" s="979">
        <f t="shared" si="2"/>
        <v>-12.380000000000003</v>
      </c>
      <c r="U10" s="986">
        <v>100</v>
      </c>
      <c r="V10" s="928">
        <v>48</v>
      </c>
      <c r="W10" s="928">
        <v>-52</v>
      </c>
      <c r="X10" s="984">
        <v>0.48</v>
      </c>
      <c r="Y10" s="982"/>
    </row>
    <row r="11" spans="1:25" ht="14.45" customHeight="1" x14ac:dyDescent="0.2">
      <c r="A11" s="948" t="s">
        <v>3949</v>
      </c>
      <c r="B11" s="945">
        <v>1</v>
      </c>
      <c r="C11" s="946">
        <v>12.38</v>
      </c>
      <c r="D11" s="925">
        <v>9</v>
      </c>
      <c r="E11" s="936">
        <v>4</v>
      </c>
      <c r="F11" s="937">
        <v>54.53</v>
      </c>
      <c r="G11" s="920">
        <v>13.3</v>
      </c>
      <c r="H11" s="941">
        <v>2</v>
      </c>
      <c r="I11" s="937">
        <v>24.75</v>
      </c>
      <c r="J11" s="920">
        <v>9</v>
      </c>
      <c r="K11" s="940">
        <v>12.38</v>
      </c>
      <c r="L11" s="941">
        <v>5</v>
      </c>
      <c r="M11" s="941">
        <v>60</v>
      </c>
      <c r="N11" s="942">
        <v>20</v>
      </c>
      <c r="O11" s="941" t="s">
        <v>3938</v>
      </c>
      <c r="P11" s="943" t="s">
        <v>3948</v>
      </c>
      <c r="Q11" s="944">
        <f t="shared" si="0"/>
        <v>1</v>
      </c>
      <c r="R11" s="980">
        <f t="shared" si="0"/>
        <v>12.37</v>
      </c>
      <c r="S11" s="944">
        <f t="shared" si="1"/>
        <v>-2</v>
      </c>
      <c r="T11" s="980">
        <f t="shared" si="2"/>
        <v>-29.78</v>
      </c>
      <c r="U11" s="987">
        <v>40</v>
      </c>
      <c r="V11" s="934">
        <v>18</v>
      </c>
      <c r="W11" s="934">
        <v>-22</v>
      </c>
      <c r="X11" s="985">
        <v>0.45</v>
      </c>
      <c r="Y11" s="983"/>
    </row>
    <row r="12" spans="1:25" ht="14.45" customHeight="1" x14ac:dyDescent="0.2">
      <c r="A12" s="948" t="s">
        <v>3950</v>
      </c>
      <c r="B12" s="945">
        <v>11</v>
      </c>
      <c r="C12" s="946">
        <v>139.13</v>
      </c>
      <c r="D12" s="925">
        <v>16.7</v>
      </c>
      <c r="E12" s="936">
        <v>7</v>
      </c>
      <c r="F12" s="937">
        <v>89.3</v>
      </c>
      <c r="G12" s="920">
        <v>12</v>
      </c>
      <c r="H12" s="941">
        <v>8</v>
      </c>
      <c r="I12" s="937">
        <v>101.18</v>
      </c>
      <c r="J12" s="920">
        <v>10.9</v>
      </c>
      <c r="K12" s="940">
        <v>12.65</v>
      </c>
      <c r="L12" s="941">
        <v>5</v>
      </c>
      <c r="M12" s="941">
        <v>60</v>
      </c>
      <c r="N12" s="942">
        <v>20</v>
      </c>
      <c r="O12" s="941" t="s">
        <v>3938</v>
      </c>
      <c r="P12" s="943" t="s">
        <v>3948</v>
      </c>
      <c r="Q12" s="944">
        <f t="shared" si="0"/>
        <v>-3</v>
      </c>
      <c r="R12" s="980">
        <f t="shared" si="0"/>
        <v>-37.949999999999989</v>
      </c>
      <c r="S12" s="944">
        <f t="shared" si="1"/>
        <v>1</v>
      </c>
      <c r="T12" s="980">
        <f t="shared" si="2"/>
        <v>11.88000000000001</v>
      </c>
      <c r="U12" s="987">
        <v>160</v>
      </c>
      <c r="V12" s="934">
        <v>87.2</v>
      </c>
      <c r="W12" s="934">
        <v>-72.8</v>
      </c>
      <c r="X12" s="985">
        <v>0.54500000000000004</v>
      </c>
      <c r="Y12" s="983">
        <v>4</v>
      </c>
    </row>
    <row r="13" spans="1:25" ht="14.45" customHeight="1" x14ac:dyDescent="0.2">
      <c r="A13" s="947" t="s">
        <v>3951</v>
      </c>
      <c r="B13" s="922">
        <v>1</v>
      </c>
      <c r="C13" s="923">
        <v>28.86</v>
      </c>
      <c r="D13" s="924">
        <v>55</v>
      </c>
      <c r="E13" s="931"/>
      <c r="F13" s="911"/>
      <c r="G13" s="912"/>
      <c r="H13" s="917"/>
      <c r="I13" s="911"/>
      <c r="J13" s="912"/>
      <c r="K13" s="916">
        <v>25.48</v>
      </c>
      <c r="L13" s="917">
        <v>4</v>
      </c>
      <c r="M13" s="917">
        <v>39</v>
      </c>
      <c r="N13" s="918">
        <v>13</v>
      </c>
      <c r="O13" s="917" t="s">
        <v>3938</v>
      </c>
      <c r="P13" s="932" t="s">
        <v>3952</v>
      </c>
      <c r="Q13" s="919">
        <f t="shared" si="0"/>
        <v>-1</v>
      </c>
      <c r="R13" s="979">
        <f t="shared" si="0"/>
        <v>-28.86</v>
      </c>
      <c r="S13" s="919">
        <f t="shared" si="1"/>
        <v>0</v>
      </c>
      <c r="T13" s="979">
        <f t="shared" si="2"/>
        <v>0</v>
      </c>
      <c r="U13" s="986" t="s">
        <v>579</v>
      </c>
      <c r="V13" s="928" t="s">
        <v>579</v>
      </c>
      <c r="W13" s="928" t="s">
        <v>579</v>
      </c>
      <c r="X13" s="984" t="s">
        <v>579</v>
      </c>
      <c r="Y13" s="982"/>
    </row>
    <row r="14" spans="1:25" ht="14.45" customHeight="1" x14ac:dyDescent="0.2">
      <c r="A14" s="947" t="s">
        <v>3953</v>
      </c>
      <c r="B14" s="928">
        <v>8</v>
      </c>
      <c r="C14" s="929">
        <v>70.66</v>
      </c>
      <c r="D14" s="930">
        <v>6.9</v>
      </c>
      <c r="E14" s="913">
        <v>10</v>
      </c>
      <c r="F14" s="914">
        <v>81.489999999999995</v>
      </c>
      <c r="G14" s="915">
        <v>4.8</v>
      </c>
      <c r="H14" s="917">
        <v>6</v>
      </c>
      <c r="I14" s="911">
        <v>57.55</v>
      </c>
      <c r="J14" s="912">
        <v>5.7</v>
      </c>
      <c r="K14" s="916">
        <v>11.34</v>
      </c>
      <c r="L14" s="917">
        <v>3</v>
      </c>
      <c r="M14" s="917">
        <v>27</v>
      </c>
      <c r="N14" s="918">
        <v>9</v>
      </c>
      <c r="O14" s="917" t="s">
        <v>3938</v>
      </c>
      <c r="P14" s="932" t="s">
        <v>3954</v>
      </c>
      <c r="Q14" s="919">
        <f t="shared" si="0"/>
        <v>-2</v>
      </c>
      <c r="R14" s="979">
        <f t="shared" si="0"/>
        <v>-13.11</v>
      </c>
      <c r="S14" s="919">
        <f t="shared" si="1"/>
        <v>-4</v>
      </c>
      <c r="T14" s="979">
        <f t="shared" si="2"/>
        <v>-23.939999999999998</v>
      </c>
      <c r="U14" s="986">
        <v>54</v>
      </c>
      <c r="V14" s="928">
        <v>34.200000000000003</v>
      </c>
      <c r="W14" s="928">
        <v>-19.799999999999997</v>
      </c>
      <c r="X14" s="984">
        <v>0.63333333333333341</v>
      </c>
      <c r="Y14" s="982"/>
    </row>
    <row r="15" spans="1:25" ht="14.45" customHeight="1" x14ac:dyDescent="0.2">
      <c r="A15" s="947" t="s">
        <v>3955</v>
      </c>
      <c r="B15" s="922">
        <v>185</v>
      </c>
      <c r="C15" s="923">
        <v>656.84</v>
      </c>
      <c r="D15" s="924">
        <v>7</v>
      </c>
      <c r="E15" s="931">
        <v>161</v>
      </c>
      <c r="F15" s="911">
        <v>563.5</v>
      </c>
      <c r="G15" s="912">
        <v>7.7</v>
      </c>
      <c r="H15" s="917">
        <v>120</v>
      </c>
      <c r="I15" s="911">
        <v>389.64</v>
      </c>
      <c r="J15" s="912">
        <v>6.9</v>
      </c>
      <c r="K15" s="916">
        <v>3.29</v>
      </c>
      <c r="L15" s="917">
        <v>3</v>
      </c>
      <c r="M15" s="917">
        <v>30</v>
      </c>
      <c r="N15" s="918">
        <v>10</v>
      </c>
      <c r="O15" s="917" t="s">
        <v>3938</v>
      </c>
      <c r="P15" s="932" t="s">
        <v>3956</v>
      </c>
      <c r="Q15" s="919">
        <f t="shared" si="0"/>
        <v>-65</v>
      </c>
      <c r="R15" s="979">
        <f t="shared" si="0"/>
        <v>-267.20000000000005</v>
      </c>
      <c r="S15" s="919">
        <f t="shared" si="1"/>
        <v>-41</v>
      </c>
      <c r="T15" s="979">
        <f t="shared" si="2"/>
        <v>-173.86</v>
      </c>
      <c r="U15" s="986">
        <v>1200</v>
      </c>
      <c r="V15" s="928">
        <v>828</v>
      </c>
      <c r="W15" s="928">
        <v>-372</v>
      </c>
      <c r="X15" s="984">
        <v>0.69</v>
      </c>
      <c r="Y15" s="982">
        <v>82</v>
      </c>
    </row>
    <row r="16" spans="1:25" ht="14.45" customHeight="1" x14ac:dyDescent="0.2">
      <c r="A16" s="948" t="s">
        <v>3957</v>
      </c>
      <c r="B16" s="945">
        <v>4</v>
      </c>
      <c r="C16" s="946">
        <v>17.37</v>
      </c>
      <c r="D16" s="925">
        <v>8.3000000000000007</v>
      </c>
      <c r="E16" s="936">
        <v>10</v>
      </c>
      <c r="F16" s="937">
        <v>47.09</v>
      </c>
      <c r="G16" s="920">
        <v>5.7</v>
      </c>
      <c r="H16" s="941">
        <v>24</v>
      </c>
      <c r="I16" s="937">
        <v>105.3</v>
      </c>
      <c r="J16" s="920">
        <v>8</v>
      </c>
      <c r="K16" s="940">
        <v>4.5999999999999996</v>
      </c>
      <c r="L16" s="941">
        <v>4</v>
      </c>
      <c r="M16" s="941">
        <v>39</v>
      </c>
      <c r="N16" s="942">
        <v>13</v>
      </c>
      <c r="O16" s="941" t="s">
        <v>3938</v>
      </c>
      <c r="P16" s="943" t="s">
        <v>3958</v>
      </c>
      <c r="Q16" s="944">
        <f t="shared" si="0"/>
        <v>20</v>
      </c>
      <c r="R16" s="980">
        <f t="shared" si="0"/>
        <v>87.929999999999993</v>
      </c>
      <c r="S16" s="944">
        <f t="shared" si="1"/>
        <v>14</v>
      </c>
      <c r="T16" s="980">
        <f t="shared" si="2"/>
        <v>58.209999999999994</v>
      </c>
      <c r="U16" s="987">
        <v>312</v>
      </c>
      <c r="V16" s="934">
        <v>192</v>
      </c>
      <c r="W16" s="934">
        <v>-120</v>
      </c>
      <c r="X16" s="985">
        <v>0.61538461538461542</v>
      </c>
      <c r="Y16" s="983">
        <v>13</v>
      </c>
    </row>
    <row r="17" spans="1:25" ht="14.45" customHeight="1" x14ac:dyDescent="0.2">
      <c r="A17" s="948" t="s">
        <v>3959</v>
      </c>
      <c r="B17" s="945">
        <v>5</v>
      </c>
      <c r="C17" s="946">
        <v>34.6</v>
      </c>
      <c r="D17" s="925">
        <v>20.8</v>
      </c>
      <c r="E17" s="936">
        <v>7</v>
      </c>
      <c r="F17" s="937">
        <v>43.04</v>
      </c>
      <c r="G17" s="920">
        <v>17.600000000000001</v>
      </c>
      <c r="H17" s="941">
        <v>6</v>
      </c>
      <c r="I17" s="937">
        <v>37.64</v>
      </c>
      <c r="J17" s="920">
        <v>7.3</v>
      </c>
      <c r="K17" s="940">
        <v>6.5</v>
      </c>
      <c r="L17" s="941">
        <v>4</v>
      </c>
      <c r="M17" s="941">
        <v>39</v>
      </c>
      <c r="N17" s="942">
        <v>13</v>
      </c>
      <c r="O17" s="941" t="s">
        <v>3938</v>
      </c>
      <c r="P17" s="943" t="s">
        <v>3960</v>
      </c>
      <c r="Q17" s="944">
        <f t="shared" si="0"/>
        <v>1</v>
      </c>
      <c r="R17" s="980">
        <f t="shared" si="0"/>
        <v>3.0399999999999991</v>
      </c>
      <c r="S17" s="944">
        <f t="shared" si="1"/>
        <v>-1</v>
      </c>
      <c r="T17" s="980">
        <f t="shared" si="2"/>
        <v>-5.3999999999999986</v>
      </c>
      <c r="U17" s="987">
        <v>78</v>
      </c>
      <c r="V17" s="934">
        <v>43.8</v>
      </c>
      <c r="W17" s="934">
        <v>-34.200000000000003</v>
      </c>
      <c r="X17" s="985">
        <v>0.56153846153846154</v>
      </c>
      <c r="Y17" s="983">
        <v>6</v>
      </c>
    </row>
    <row r="18" spans="1:25" ht="14.45" customHeight="1" x14ac:dyDescent="0.2">
      <c r="A18" s="947" t="s">
        <v>3961</v>
      </c>
      <c r="B18" s="922">
        <v>10</v>
      </c>
      <c r="C18" s="923">
        <v>25.45</v>
      </c>
      <c r="D18" s="924">
        <v>6.9</v>
      </c>
      <c r="E18" s="931">
        <v>1</v>
      </c>
      <c r="F18" s="911">
        <v>2.46</v>
      </c>
      <c r="G18" s="912">
        <v>4</v>
      </c>
      <c r="H18" s="917">
        <v>6</v>
      </c>
      <c r="I18" s="911">
        <v>15.29</v>
      </c>
      <c r="J18" s="912">
        <v>7.3</v>
      </c>
      <c r="K18" s="916">
        <v>2.46</v>
      </c>
      <c r="L18" s="917">
        <v>3</v>
      </c>
      <c r="M18" s="917">
        <v>27</v>
      </c>
      <c r="N18" s="918">
        <v>9</v>
      </c>
      <c r="O18" s="917" t="s">
        <v>3938</v>
      </c>
      <c r="P18" s="932" t="s">
        <v>3962</v>
      </c>
      <c r="Q18" s="919">
        <f t="shared" si="0"/>
        <v>-4</v>
      </c>
      <c r="R18" s="979">
        <f t="shared" si="0"/>
        <v>-10.16</v>
      </c>
      <c r="S18" s="919">
        <f t="shared" si="1"/>
        <v>5</v>
      </c>
      <c r="T18" s="979">
        <f t="shared" si="2"/>
        <v>12.829999999999998</v>
      </c>
      <c r="U18" s="986">
        <v>54</v>
      </c>
      <c r="V18" s="928">
        <v>43.8</v>
      </c>
      <c r="W18" s="928">
        <v>-10.200000000000003</v>
      </c>
      <c r="X18" s="984">
        <v>0.81111111111111101</v>
      </c>
      <c r="Y18" s="982">
        <v>3</v>
      </c>
    </row>
    <row r="19" spans="1:25" ht="14.45" customHeight="1" x14ac:dyDescent="0.2">
      <c r="A19" s="948" t="s">
        <v>3963</v>
      </c>
      <c r="B19" s="945">
        <v>1</v>
      </c>
      <c r="C19" s="946">
        <v>7.35</v>
      </c>
      <c r="D19" s="925">
        <v>37</v>
      </c>
      <c r="E19" s="936">
        <v>1</v>
      </c>
      <c r="F19" s="937">
        <v>3.24</v>
      </c>
      <c r="G19" s="920">
        <v>4</v>
      </c>
      <c r="H19" s="941">
        <v>1</v>
      </c>
      <c r="I19" s="937">
        <v>3.22</v>
      </c>
      <c r="J19" s="920">
        <v>10</v>
      </c>
      <c r="K19" s="940">
        <v>3.22</v>
      </c>
      <c r="L19" s="941">
        <v>4</v>
      </c>
      <c r="M19" s="941">
        <v>33</v>
      </c>
      <c r="N19" s="942">
        <v>11</v>
      </c>
      <c r="O19" s="941" t="s">
        <v>3938</v>
      </c>
      <c r="P19" s="943" t="s">
        <v>3964</v>
      </c>
      <c r="Q19" s="944">
        <f t="shared" si="0"/>
        <v>0</v>
      </c>
      <c r="R19" s="980">
        <f t="shared" si="0"/>
        <v>-4.129999999999999</v>
      </c>
      <c r="S19" s="944">
        <f t="shared" si="1"/>
        <v>0</v>
      </c>
      <c r="T19" s="980">
        <f t="shared" si="2"/>
        <v>-2.0000000000000018E-2</v>
      </c>
      <c r="U19" s="987">
        <v>11</v>
      </c>
      <c r="V19" s="934">
        <v>10</v>
      </c>
      <c r="W19" s="934">
        <v>-1</v>
      </c>
      <c r="X19" s="985">
        <v>0.90909090909090906</v>
      </c>
      <c r="Y19" s="983"/>
    </row>
    <row r="20" spans="1:25" ht="14.45" customHeight="1" x14ac:dyDescent="0.2">
      <c r="A20" s="947" t="s">
        <v>3965</v>
      </c>
      <c r="B20" s="922">
        <v>20</v>
      </c>
      <c r="C20" s="923">
        <v>33.81</v>
      </c>
      <c r="D20" s="924">
        <v>6.9</v>
      </c>
      <c r="E20" s="931">
        <v>17</v>
      </c>
      <c r="F20" s="911">
        <v>28.84</v>
      </c>
      <c r="G20" s="912">
        <v>7.4</v>
      </c>
      <c r="H20" s="917">
        <v>11</v>
      </c>
      <c r="I20" s="911">
        <v>18.62</v>
      </c>
      <c r="J20" s="912">
        <v>5.6</v>
      </c>
      <c r="K20" s="916">
        <v>1.69</v>
      </c>
      <c r="L20" s="917">
        <v>2</v>
      </c>
      <c r="M20" s="917">
        <v>21</v>
      </c>
      <c r="N20" s="918">
        <v>7</v>
      </c>
      <c r="O20" s="917" t="s">
        <v>3938</v>
      </c>
      <c r="P20" s="932" t="s">
        <v>3966</v>
      </c>
      <c r="Q20" s="919">
        <f t="shared" si="0"/>
        <v>-9</v>
      </c>
      <c r="R20" s="979">
        <f t="shared" si="0"/>
        <v>-15.190000000000001</v>
      </c>
      <c r="S20" s="919">
        <f t="shared" si="1"/>
        <v>-6</v>
      </c>
      <c r="T20" s="979">
        <f t="shared" si="2"/>
        <v>-10.219999999999999</v>
      </c>
      <c r="U20" s="986">
        <v>77</v>
      </c>
      <c r="V20" s="928">
        <v>61.599999999999994</v>
      </c>
      <c r="W20" s="928">
        <v>-15.400000000000006</v>
      </c>
      <c r="X20" s="984">
        <v>0.79999999999999993</v>
      </c>
      <c r="Y20" s="982">
        <v>3</v>
      </c>
    </row>
    <row r="21" spans="1:25" ht="14.45" customHeight="1" x14ac:dyDescent="0.2">
      <c r="A21" s="947" t="s">
        <v>3967</v>
      </c>
      <c r="B21" s="928">
        <v>25</v>
      </c>
      <c r="C21" s="929">
        <v>11.25</v>
      </c>
      <c r="D21" s="930">
        <v>3</v>
      </c>
      <c r="E21" s="931">
        <v>26</v>
      </c>
      <c r="F21" s="911">
        <v>11.73</v>
      </c>
      <c r="G21" s="912">
        <v>2.8</v>
      </c>
      <c r="H21" s="913">
        <v>31</v>
      </c>
      <c r="I21" s="914">
        <v>13.92</v>
      </c>
      <c r="J21" s="915">
        <v>2.7</v>
      </c>
      <c r="K21" s="916">
        <v>0.45</v>
      </c>
      <c r="L21" s="917">
        <v>1</v>
      </c>
      <c r="M21" s="917">
        <v>9</v>
      </c>
      <c r="N21" s="918">
        <v>3</v>
      </c>
      <c r="O21" s="917" t="s">
        <v>3938</v>
      </c>
      <c r="P21" s="932" t="s">
        <v>3968</v>
      </c>
      <c r="Q21" s="919">
        <f t="shared" si="0"/>
        <v>6</v>
      </c>
      <c r="R21" s="979">
        <f t="shared" si="0"/>
        <v>2.67</v>
      </c>
      <c r="S21" s="919">
        <f t="shared" si="1"/>
        <v>5</v>
      </c>
      <c r="T21" s="979">
        <f t="shared" si="2"/>
        <v>2.1899999999999995</v>
      </c>
      <c r="U21" s="986">
        <v>93</v>
      </c>
      <c r="V21" s="928">
        <v>83.7</v>
      </c>
      <c r="W21" s="928">
        <v>-9.2999999999999972</v>
      </c>
      <c r="X21" s="984">
        <v>0.9</v>
      </c>
      <c r="Y21" s="982">
        <v>6</v>
      </c>
    </row>
    <row r="22" spans="1:25" ht="14.45" customHeight="1" x14ac:dyDescent="0.2">
      <c r="A22" s="947" t="s">
        <v>3969</v>
      </c>
      <c r="B22" s="928">
        <v>3</v>
      </c>
      <c r="C22" s="929">
        <v>4.03</v>
      </c>
      <c r="D22" s="930">
        <v>7</v>
      </c>
      <c r="E22" s="913">
        <v>5</v>
      </c>
      <c r="F22" s="914">
        <v>6.22</v>
      </c>
      <c r="G22" s="915">
        <v>3</v>
      </c>
      <c r="H22" s="917">
        <v>3</v>
      </c>
      <c r="I22" s="911">
        <v>3.73</v>
      </c>
      <c r="J22" s="912">
        <v>5</v>
      </c>
      <c r="K22" s="916">
        <v>1.24</v>
      </c>
      <c r="L22" s="917">
        <v>2</v>
      </c>
      <c r="M22" s="917">
        <v>18</v>
      </c>
      <c r="N22" s="918">
        <v>6</v>
      </c>
      <c r="O22" s="917" t="s">
        <v>3938</v>
      </c>
      <c r="P22" s="932" t="s">
        <v>3970</v>
      </c>
      <c r="Q22" s="919">
        <f t="shared" si="0"/>
        <v>0</v>
      </c>
      <c r="R22" s="979">
        <f t="shared" si="0"/>
        <v>-0.30000000000000027</v>
      </c>
      <c r="S22" s="919">
        <f t="shared" si="1"/>
        <v>-2</v>
      </c>
      <c r="T22" s="979">
        <f t="shared" si="2"/>
        <v>-2.4899999999999998</v>
      </c>
      <c r="U22" s="986">
        <v>18</v>
      </c>
      <c r="V22" s="928">
        <v>15</v>
      </c>
      <c r="W22" s="928">
        <v>-3</v>
      </c>
      <c r="X22" s="984">
        <v>0.83333333333333337</v>
      </c>
      <c r="Y22" s="982">
        <v>3</v>
      </c>
    </row>
    <row r="23" spans="1:25" ht="14.45" customHeight="1" x14ac:dyDescent="0.2">
      <c r="A23" s="947" t="s">
        <v>3971</v>
      </c>
      <c r="B23" s="928">
        <v>2</v>
      </c>
      <c r="C23" s="929">
        <v>7.98</v>
      </c>
      <c r="D23" s="930">
        <v>6.5</v>
      </c>
      <c r="E23" s="931">
        <v>2</v>
      </c>
      <c r="F23" s="911">
        <v>7.98</v>
      </c>
      <c r="G23" s="912">
        <v>5</v>
      </c>
      <c r="H23" s="913">
        <v>3</v>
      </c>
      <c r="I23" s="914">
        <v>11.96</v>
      </c>
      <c r="J23" s="915">
        <v>4</v>
      </c>
      <c r="K23" s="916">
        <v>3.99</v>
      </c>
      <c r="L23" s="917">
        <v>2</v>
      </c>
      <c r="M23" s="917">
        <v>18</v>
      </c>
      <c r="N23" s="918">
        <v>6</v>
      </c>
      <c r="O23" s="917" t="s">
        <v>3938</v>
      </c>
      <c r="P23" s="932" t="s">
        <v>3972</v>
      </c>
      <c r="Q23" s="919">
        <f t="shared" si="0"/>
        <v>1</v>
      </c>
      <c r="R23" s="979">
        <f t="shared" si="0"/>
        <v>3.9800000000000004</v>
      </c>
      <c r="S23" s="919">
        <f t="shared" si="1"/>
        <v>1</v>
      </c>
      <c r="T23" s="979">
        <f t="shared" si="2"/>
        <v>3.9800000000000004</v>
      </c>
      <c r="U23" s="986">
        <v>18</v>
      </c>
      <c r="V23" s="928">
        <v>12</v>
      </c>
      <c r="W23" s="928">
        <v>-6</v>
      </c>
      <c r="X23" s="984">
        <v>0.66666666666666663</v>
      </c>
      <c r="Y23" s="982"/>
    </row>
    <row r="24" spans="1:25" ht="14.45" customHeight="1" x14ac:dyDescent="0.2">
      <c r="A24" s="947" t="s">
        <v>3973</v>
      </c>
      <c r="B24" s="928">
        <v>1</v>
      </c>
      <c r="C24" s="929">
        <v>0.62</v>
      </c>
      <c r="D24" s="930">
        <v>2</v>
      </c>
      <c r="E24" s="931">
        <v>1</v>
      </c>
      <c r="F24" s="911">
        <v>0.62</v>
      </c>
      <c r="G24" s="912">
        <v>5</v>
      </c>
      <c r="H24" s="913">
        <v>1</v>
      </c>
      <c r="I24" s="914">
        <v>0.31</v>
      </c>
      <c r="J24" s="915">
        <v>1</v>
      </c>
      <c r="K24" s="916">
        <v>0.62</v>
      </c>
      <c r="L24" s="917">
        <v>2</v>
      </c>
      <c r="M24" s="917">
        <v>18</v>
      </c>
      <c r="N24" s="918">
        <v>6</v>
      </c>
      <c r="O24" s="917" t="s">
        <v>3938</v>
      </c>
      <c r="P24" s="932" t="s">
        <v>3974</v>
      </c>
      <c r="Q24" s="919">
        <f t="shared" si="0"/>
        <v>0</v>
      </c>
      <c r="R24" s="979">
        <f t="shared" si="0"/>
        <v>-0.31</v>
      </c>
      <c r="S24" s="919">
        <f t="shared" si="1"/>
        <v>0</v>
      </c>
      <c r="T24" s="979">
        <f t="shared" si="2"/>
        <v>-0.31</v>
      </c>
      <c r="U24" s="986">
        <v>6</v>
      </c>
      <c r="V24" s="928">
        <v>1</v>
      </c>
      <c r="W24" s="928">
        <v>-5</v>
      </c>
      <c r="X24" s="984">
        <v>0.16666666666666666</v>
      </c>
      <c r="Y24" s="982"/>
    </row>
    <row r="25" spans="1:25" ht="14.45" customHeight="1" x14ac:dyDescent="0.2">
      <c r="A25" s="947" t="s">
        <v>3975</v>
      </c>
      <c r="B25" s="928">
        <v>3</v>
      </c>
      <c r="C25" s="929">
        <v>1.54</v>
      </c>
      <c r="D25" s="930">
        <v>2</v>
      </c>
      <c r="E25" s="913">
        <v>4</v>
      </c>
      <c r="F25" s="914">
        <v>2.42</v>
      </c>
      <c r="G25" s="915">
        <v>3.5</v>
      </c>
      <c r="H25" s="917">
        <v>3</v>
      </c>
      <c r="I25" s="911">
        <v>1.82</v>
      </c>
      <c r="J25" s="912">
        <v>2.2999999999999998</v>
      </c>
      <c r="K25" s="916">
        <v>0.61</v>
      </c>
      <c r="L25" s="917">
        <v>2</v>
      </c>
      <c r="M25" s="917">
        <v>18</v>
      </c>
      <c r="N25" s="918">
        <v>6</v>
      </c>
      <c r="O25" s="917" t="s">
        <v>3938</v>
      </c>
      <c r="P25" s="932" t="s">
        <v>3976</v>
      </c>
      <c r="Q25" s="919">
        <f t="shared" si="0"/>
        <v>0</v>
      </c>
      <c r="R25" s="979">
        <f t="shared" si="0"/>
        <v>0.28000000000000003</v>
      </c>
      <c r="S25" s="919">
        <f t="shared" si="1"/>
        <v>-1</v>
      </c>
      <c r="T25" s="979">
        <f t="shared" si="2"/>
        <v>-0.59999999999999987</v>
      </c>
      <c r="U25" s="986">
        <v>18</v>
      </c>
      <c r="V25" s="928">
        <v>6.8999999999999995</v>
      </c>
      <c r="W25" s="928">
        <v>-11.100000000000001</v>
      </c>
      <c r="X25" s="984">
        <v>0.3833333333333333</v>
      </c>
      <c r="Y25" s="982"/>
    </row>
    <row r="26" spans="1:25" ht="14.45" customHeight="1" x14ac:dyDescent="0.2">
      <c r="A26" s="948" t="s">
        <v>3977</v>
      </c>
      <c r="B26" s="934"/>
      <c r="C26" s="935"/>
      <c r="D26" s="933"/>
      <c r="E26" s="938">
        <v>1</v>
      </c>
      <c r="F26" s="939">
        <v>0.74</v>
      </c>
      <c r="G26" s="921">
        <v>8</v>
      </c>
      <c r="H26" s="941">
        <v>1</v>
      </c>
      <c r="I26" s="937">
        <v>0.74</v>
      </c>
      <c r="J26" s="920">
        <v>5</v>
      </c>
      <c r="K26" s="940">
        <v>0.74</v>
      </c>
      <c r="L26" s="941">
        <v>3</v>
      </c>
      <c r="M26" s="941">
        <v>24</v>
      </c>
      <c r="N26" s="942">
        <v>8</v>
      </c>
      <c r="O26" s="941" t="s">
        <v>3938</v>
      </c>
      <c r="P26" s="943" t="s">
        <v>3976</v>
      </c>
      <c r="Q26" s="944">
        <f t="shared" si="0"/>
        <v>1</v>
      </c>
      <c r="R26" s="980">
        <f t="shared" si="0"/>
        <v>0.74</v>
      </c>
      <c r="S26" s="944">
        <f t="shared" si="1"/>
        <v>0</v>
      </c>
      <c r="T26" s="980">
        <f t="shared" si="2"/>
        <v>0</v>
      </c>
      <c r="U26" s="987">
        <v>8</v>
      </c>
      <c r="V26" s="934">
        <v>5</v>
      </c>
      <c r="W26" s="934">
        <v>-3</v>
      </c>
      <c r="X26" s="985">
        <v>0.625</v>
      </c>
      <c r="Y26" s="983"/>
    </row>
    <row r="27" spans="1:25" ht="14.45" customHeight="1" x14ac:dyDescent="0.2">
      <c r="A27" s="947" t="s">
        <v>3978</v>
      </c>
      <c r="B27" s="922">
        <v>6</v>
      </c>
      <c r="C27" s="923">
        <v>6.54</v>
      </c>
      <c r="D27" s="924">
        <v>5.2</v>
      </c>
      <c r="E27" s="931"/>
      <c r="F27" s="911"/>
      <c r="G27" s="912"/>
      <c r="H27" s="917">
        <v>3</v>
      </c>
      <c r="I27" s="911">
        <v>3.48</v>
      </c>
      <c r="J27" s="912">
        <v>6.7</v>
      </c>
      <c r="K27" s="916">
        <v>1.08</v>
      </c>
      <c r="L27" s="917">
        <v>2</v>
      </c>
      <c r="M27" s="917">
        <v>21</v>
      </c>
      <c r="N27" s="918">
        <v>7</v>
      </c>
      <c r="O27" s="917" t="s">
        <v>3938</v>
      </c>
      <c r="P27" s="932" t="s">
        <v>3979</v>
      </c>
      <c r="Q27" s="919">
        <f t="shared" si="0"/>
        <v>-3</v>
      </c>
      <c r="R27" s="979">
        <f t="shared" si="0"/>
        <v>-3.06</v>
      </c>
      <c r="S27" s="919">
        <f t="shared" si="1"/>
        <v>3</v>
      </c>
      <c r="T27" s="979">
        <f t="shared" si="2"/>
        <v>3.48</v>
      </c>
      <c r="U27" s="986">
        <v>21</v>
      </c>
      <c r="V27" s="928">
        <v>20.100000000000001</v>
      </c>
      <c r="W27" s="928">
        <v>-0.89999999999999858</v>
      </c>
      <c r="X27" s="984">
        <v>0.95714285714285718</v>
      </c>
      <c r="Y27" s="982">
        <v>5</v>
      </c>
    </row>
    <row r="28" spans="1:25" ht="14.45" customHeight="1" x14ac:dyDescent="0.2">
      <c r="A28" s="948" t="s">
        <v>3980</v>
      </c>
      <c r="B28" s="945"/>
      <c r="C28" s="946"/>
      <c r="D28" s="925"/>
      <c r="E28" s="936"/>
      <c r="F28" s="937"/>
      <c r="G28" s="920"/>
      <c r="H28" s="941">
        <v>1</v>
      </c>
      <c r="I28" s="937">
        <v>1.61</v>
      </c>
      <c r="J28" s="920">
        <v>3</v>
      </c>
      <c r="K28" s="940">
        <v>1.61</v>
      </c>
      <c r="L28" s="941">
        <v>3</v>
      </c>
      <c r="M28" s="941">
        <v>30</v>
      </c>
      <c r="N28" s="942">
        <v>10</v>
      </c>
      <c r="O28" s="941" t="s">
        <v>3938</v>
      </c>
      <c r="P28" s="943" t="s">
        <v>3981</v>
      </c>
      <c r="Q28" s="944">
        <f t="shared" si="0"/>
        <v>1</v>
      </c>
      <c r="R28" s="980">
        <f t="shared" si="0"/>
        <v>1.61</v>
      </c>
      <c r="S28" s="944">
        <f t="shared" si="1"/>
        <v>1</v>
      </c>
      <c r="T28" s="980">
        <f t="shared" si="2"/>
        <v>1.61</v>
      </c>
      <c r="U28" s="987">
        <v>10</v>
      </c>
      <c r="V28" s="934">
        <v>3</v>
      </c>
      <c r="W28" s="934">
        <v>-7</v>
      </c>
      <c r="X28" s="985">
        <v>0.3</v>
      </c>
      <c r="Y28" s="983"/>
    </row>
    <row r="29" spans="1:25" ht="14.45" customHeight="1" x14ac:dyDescent="0.2">
      <c r="A29" s="948" t="s">
        <v>3982</v>
      </c>
      <c r="B29" s="945"/>
      <c r="C29" s="946"/>
      <c r="D29" s="925"/>
      <c r="E29" s="936"/>
      <c r="F29" s="937"/>
      <c r="G29" s="920"/>
      <c r="H29" s="941">
        <v>1</v>
      </c>
      <c r="I29" s="937">
        <v>2.2200000000000002</v>
      </c>
      <c r="J29" s="920">
        <v>3</v>
      </c>
      <c r="K29" s="940">
        <v>2.2200000000000002</v>
      </c>
      <c r="L29" s="941">
        <v>3</v>
      </c>
      <c r="M29" s="941">
        <v>30</v>
      </c>
      <c r="N29" s="942">
        <v>10</v>
      </c>
      <c r="O29" s="941" t="s">
        <v>3938</v>
      </c>
      <c r="P29" s="943" t="s">
        <v>3983</v>
      </c>
      <c r="Q29" s="944">
        <f t="shared" si="0"/>
        <v>1</v>
      </c>
      <c r="R29" s="980">
        <f t="shared" si="0"/>
        <v>2.2200000000000002</v>
      </c>
      <c r="S29" s="944">
        <f t="shared" si="1"/>
        <v>1</v>
      </c>
      <c r="T29" s="980">
        <f t="shared" si="2"/>
        <v>2.2200000000000002</v>
      </c>
      <c r="U29" s="987">
        <v>10</v>
      </c>
      <c r="V29" s="934">
        <v>3</v>
      </c>
      <c r="W29" s="934">
        <v>-7</v>
      </c>
      <c r="X29" s="985">
        <v>0.3</v>
      </c>
      <c r="Y29" s="983"/>
    </row>
    <row r="30" spans="1:25" ht="14.45" customHeight="1" x14ac:dyDescent="0.2">
      <c r="A30" s="947" t="s">
        <v>3984</v>
      </c>
      <c r="B30" s="928"/>
      <c r="C30" s="929"/>
      <c r="D30" s="930"/>
      <c r="E30" s="913">
        <v>2</v>
      </c>
      <c r="F30" s="914">
        <v>1.19</v>
      </c>
      <c r="G30" s="915">
        <v>3.5</v>
      </c>
      <c r="H30" s="917"/>
      <c r="I30" s="911"/>
      <c r="J30" s="912"/>
      <c r="K30" s="916">
        <v>0.6</v>
      </c>
      <c r="L30" s="917">
        <v>2</v>
      </c>
      <c r="M30" s="917">
        <v>18</v>
      </c>
      <c r="N30" s="918">
        <v>6</v>
      </c>
      <c r="O30" s="917" t="s">
        <v>3938</v>
      </c>
      <c r="P30" s="932" t="s">
        <v>3985</v>
      </c>
      <c r="Q30" s="919">
        <f t="shared" si="0"/>
        <v>0</v>
      </c>
      <c r="R30" s="979">
        <f t="shared" si="0"/>
        <v>0</v>
      </c>
      <c r="S30" s="919">
        <f t="shared" si="1"/>
        <v>-2</v>
      </c>
      <c r="T30" s="979">
        <f t="shared" si="2"/>
        <v>-1.19</v>
      </c>
      <c r="U30" s="986" t="s">
        <v>579</v>
      </c>
      <c r="V30" s="928" t="s">
        <v>579</v>
      </c>
      <c r="W30" s="928" t="s">
        <v>579</v>
      </c>
      <c r="X30" s="984" t="s">
        <v>579</v>
      </c>
      <c r="Y30" s="982"/>
    </row>
    <row r="31" spans="1:25" ht="14.45" customHeight="1" x14ac:dyDescent="0.2">
      <c r="A31" s="947" t="s">
        <v>3986</v>
      </c>
      <c r="B31" s="928">
        <v>2</v>
      </c>
      <c r="C31" s="929">
        <v>0.5</v>
      </c>
      <c r="D31" s="930">
        <v>1</v>
      </c>
      <c r="E31" s="913">
        <v>2</v>
      </c>
      <c r="F31" s="914">
        <v>0.99</v>
      </c>
      <c r="G31" s="915">
        <v>2</v>
      </c>
      <c r="H31" s="917">
        <v>1</v>
      </c>
      <c r="I31" s="911">
        <v>0.5</v>
      </c>
      <c r="J31" s="912">
        <v>3</v>
      </c>
      <c r="K31" s="916">
        <v>0.5</v>
      </c>
      <c r="L31" s="917">
        <v>2</v>
      </c>
      <c r="M31" s="917">
        <v>18</v>
      </c>
      <c r="N31" s="918">
        <v>6</v>
      </c>
      <c r="O31" s="917" t="s">
        <v>3938</v>
      </c>
      <c r="P31" s="932" t="s">
        <v>3987</v>
      </c>
      <c r="Q31" s="919">
        <f t="shared" si="0"/>
        <v>-1</v>
      </c>
      <c r="R31" s="979">
        <f t="shared" si="0"/>
        <v>0</v>
      </c>
      <c r="S31" s="919">
        <f t="shared" si="1"/>
        <v>-1</v>
      </c>
      <c r="T31" s="979">
        <f t="shared" si="2"/>
        <v>-0.49</v>
      </c>
      <c r="U31" s="986">
        <v>6</v>
      </c>
      <c r="V31" s="928">
        <v>3</v>
      </c>
      <c r="W31" s="928">
        <v>-3</v>
      </c>
      <c r="X31" s="984">
        <v>0.5</v>
      </c>
      <c r="Y31" s="982"/>
    </row>
    <row r="32" spans="1:25" ht="14.45" customHeight="1" x14ac:dyDescent="0.2">
      <c r="A32" s="947" t="s">
        <v>3988</v>
      </c>
      <c r="B32" s="928"/>
      <c r="C32" s="929"/>
      <c r="D32" s="930"/>
      <c r="E32" s="913">
        <v>1</v>
      </c>
      <c r="F32" s="914">
        <v>2.56</v>
      </c>
      <c r="G32" s="915">
        <v>9</v>
      </c>
      <c r="H32" s="917"/>
      <c r="I32" s="911"/>
      <c r="J32" s="912"/>
      <c r="K32" s="916">
        <v>2.4300000000000002</v>
      </c>
      <c r="L32" s="917">
        <v>5</v>
      </c>
      <c r="M32" s="917">
        <v>42</v>
      </c>
      <c r="N32" s="918">
        <v>14</v>
      </c>
      <c r="O32" s="917" t="s">
        <v>3938</v>
      </c>
      <c r="P32" s="932" t="s">
        <v>3989</v>
      </c>
      <c r="Q32" s="919">
        <f t="shared" si="0"/>
        <v>0</v>
      </c>
      <c r="R32" s="979">
        <f t="shared" si="0"/>
        <v>0</v>
      </c>
      <c r="S32" s="919">
        <f t="shared" si="1"/>
        <v>-1</v>
      </c>
      <c r="T32" s="979">
        <f t="shared" si="2"/>
        <v>-2.56</v>
      </c>
      <c r="U32" s="986" t="s">
        <v>579</v>
      </c>
      <c r="V32" s="928" t="s">
        <v>579</v>
      </c>
      <c r="W32" s="928" t="s">
        <v>579</v>
      </c>
      <c r="X32" s="984" t="s">
        <v>579</v>
      </c>
      <c r="Y32" s="982"/>
    </row>
    <row r="33" spans="1:25" ht="14.45" customHeight="1" x14ac:dyDescent="0.2">
      <c r="A33" s="947" t="s">
        <v>3990</v>
      </c>
      <c r="B33" s="928">
        <v>31</v>
      </c>
      <c r="C33" s="929">
        <v>20</v>
      </c>
      <c r="D33" s="930">
        <v>5</v>
      </c>
      <c r="E33" s="931">
        <v>35</v>
      </c>
      <c r="F33" s="911">
        <v>23.29</v>
      </c>
      <c r="G33" s="912">
        <v>5.2</v>
      </c>
      <c r="H33" s="913">
        <v>37</v>
      </c>
      <c r="I33" s="914">
        <v>24.69</v>
      </c>
      <c r="J33" s="915">
        <v>5.0999999999999996</v>
      </c>
      <c r="K33" s="916">
        <v>0.67</v>
      </c>
      <c r="L33" s="917">
        <v>2</v>
      </c>
      <c r="M33" s="917">
        <v>18</v>
      </c>
      <c r="N33" s="918">
        <v>6</v>
      </c>
      <c r="O33" s="917" t="s">
        <v>3938</v>
      </c>
      <c r="P33" s="932" t="s">
        <v>3991</v>
      </c>
      <c r="Q33" s="919">
        <f t="shared" si="0"/>
        <v>6</v>
      </c>
      <c r="R33" s="979">
        <f t="shared" si="0"/>
        <v>4.6900000000000013</v>
      </c>
      <c r="S33" s="919">
        <f t="shared" si="1"/>
        <v>2</v>
      </c>
      <c r="T33" s="979">
        <f t="shared" si="2"/>
        <v>1.4000000000000021</v>
      </c>
      <c r="U33" s="986">
        <v>222</v>
      </c>
      <c r="V33" s="928">
        <v>188.7</v>
      </c>
      <c r="W33" s="928">
        <v>-33.300000000000011</v>
      </c>
      <c r="X33" s="984">
        <v>0.85</v>
      </c>
      <c r="Y33" s="982">
        <v>27</v>
      </c>
    </row>
    <row r="34" spans="1:25" ht="14.45" customHeight="1" x14ac:dyDescent="0.2">
      <c r="A34" s="948" t="s">
        <v>3992</v>
      </c>
      <c r="B34" s="934">
        <v>3</v>
      </c>
      <c r="C34" s="935">
        <v>3.35</v>
      </c>
      <c r="D34" s="933">
        <v>9</v>
      </c>
      <c r="E34" s="936">
        <v>4</v>
      </c>
      <c r="F34" s="937">
        <v>4.46</v>
      </c>
      <c r="G34" s="920">
        <v>4.8</v>
      </c>
      <c r="H34" s="938">
        <v>3</v>
      </c>
      <c r="I34" s="939">
        <v>3.35</v>
      </c>
      <c r="J34" s="921">
        <v>4.7</v>
      </c>
      <c r="K34" s="940">
        <v>1.1200000000000001</v>
      </c>
      <c r="L34" s="941">
        <v>3</v>
      </c>
      <c r="M34" s="941">
        <v>27</v>
      </c>
      <c r="N34" s="942">
        <v>9</v>
      </c>
      <c r="O34" s="941" t="s">
        <v>3938</v>
      </c>
      <c r="P34" s="943" t="s">
        <v>3993</v>
      </c>
      <c r="Q34" s="944">
        <f t="shared" si="0"/>
        <v>0</v>
      </c>
      <c r="R34" s="980">
        <f t="shared" si="0"/>
        <v>0</v>
      </c>
      <c r="S34" s="944">
        <f t="shared" si="1"/>
        <v>-1</v>
      </c>
      <c r="T34" s="980">
        <f t="shared" si="2"/>
        <v>-1.1099999999999999</v>
      </c>
      <c r="U34" s="987">
        <v>27</v>
      </c>
      <c r="V34" s="934">
        <v>14.100000000000001</v>
      </c>
      <c r="W34" s="934">
        <v>-12.899999999999999</v>
      </c>
      <c r="X34" s="985">
        <v>0.52222222222222225</v>
      </c>
      <c r="Y34" s="983"/>
    </row>
    <row r="35" spans="1:25" ht="14.45" customHeight="1" x14ac:dyDescent="0.2">
      <c r="A35" s="948" t="s">
        <v>3994</v>
      </c>
      <c r="B35" s="934">
        <v>3</v>
      </c>
      <c r="C35" s="935">
        <v>11.41</v>
      </c>
      <c r="D35" s="933">
        <v>21.3</v>
      </c>
      <c r="E35" s="936"/>
      <c r="F35" s="937"/>
      <c r="G35" s="920"/>
      <c r="H35" s="938">
        <v>5</v>
      </c>
      <c r="I35" s="939">
        <v>11.1</v>
      </c>
      <c r="J35" s="921">
        <v>7.2</v>
      </c>
      <c r="K35" s="940">
        <v>2.38</v>
      </c>
      <c r="L35" s="941">
        <v>3</v>
      </c>
      <c r="M35" s="941">
        <v>30</v>
      </c>
      <c r="N35" s="942">
        <v>10</v>
      </c>
      <c r="O35" s="941" t="s">
        <v>3938</v>
      </c>
      <c r="P35" s="943" t="s">
        <v>3995</v>
      </c>
      <c r="Q35" s="944">
        <f t="shared" si="0"/>
        <v>2</v>
      </c>
      <c r="R35" s="980">
        <f t="shared" si="0"/>
        <v>-0.3100000000000005</v>
      </c>
      <c r="S35" s="944">
        <f t="shared" si="1"/>
        <v>5</v>
      </c>
      <c r="T35" s="980">
        <f t="shared" si="2"/>
        <v>11.1</v>
      </c>
      <c r="U35" s="987">
        <v>50</v>
      </c>
      <c r="V35" s="934">
        <v>36</v>
      </c>
      <c r="W35" s="934">
        <v>-14</v>
      </c>
      <c r="X35" s="985">
        <v>0.72</v>
      </c>
      <c r="Y35" s="983">
        <v>2</v>
      </c>
    </row>
    <row r="36" spans="1:25" ht="14.45" customHeight="1" x14ac:dyDescent="0.2">
      <c r="A36" s="947" t="s">
        <v>3996</v>
      </c>
      <c r="B36" s="928">
        <v>6</v>
      </c>
      <c r="C36" s="929">
        <v>2.36</v>
      </c>
      <c r="D36" s="930">
        <v>4.2</v>
      </c>
      <c r="E36" s="913">
        <v>12</v>
      </c>
      <c r="F36" s="914">
        <v>5.72</v>
      </c>
      <c r="G36" s="915">
        <v>3.5</v>
      </c>
      <c r="H36" s="917">
        <v>5</v>
      </c>
      <c r="I36" s="911">
        <v>3.15</v>
      </c>
      <c r="J36" s="926">
        <v>4.8</v>
      </c>
      <c r="K36" s="916">
        <v>0.38</v>
      </c>
      <c r="L36" s="917">
        <v>1</v>
      </c>
      <c r="M36" s="917">
        <v>9</v>
      </c>
      <c r="N36" s="918">
        <v>3</v>
      </c>
      <c r="O36" s="917" t="s">
        <v>3938</v>
      </c>
      <c r="P36" s="932" t="s">
        <v>3997</v>
      </c>
      <c r="Q36" s="919">
        <f t="shared" si="0"/>
        <v>-1</v>
      </c>
      <c r="R36" s="979">
        <f t="shared" si="0"/>
        <v>0.79</v>
      </c>
      <c r="S36" s="919">
        <f t="shared" si="1"/>
        <v>-7</v>
      </c>
      <c r="T36" s="979">
        <f t="shared" si="2"/>
        <v>-2.57</v>
      </c>
      <c r="U36" s="986">
        <v>15</v>
      </c>
      <c r="V36" s="928">
        <v>24</v>
      </c>
      <c r="W36" s="928">
        <v>9</v>
      </c>
      <c r="X36" s="984">
        <v>1.6</v>
      </c>
      <c r="Y36" s="982">
        <v>9</v>
      </c>
    </row>
    <row r="37" spans="1:25" ht="14.45" customHeight="1" x14ac:dyDescent="0.2">
      <c r="A37" s="947" t="s">
        <v>3998</v>
      </c>
      <c r="B37" s="922">
        <v>1</v>
      </c>
      <c r="C37" s="923">
        <v>0.36</v>
      </c>
      <c r="D37" s="924">
        <v>2</v>
      </c>
      <c r="E37" s="931"/>
      <c r="F37" s="911"/>
      <c r="G37" s="912"/>
      <c r="H37" s="917"/>
      <c r="I37" s="911"/>
      <c r="J37" s="912"/>
      <c r="K37" s="916">
        <v>0.36</v>
      </c>
      <c r="L37" s="917">
        <v>2</v>
      </c>
      <c r="M37" s="917">
        <v>15</v>
      </c>
      <c r="N37" s="918">
        <v>5</v>
      </c>
      <c r="O37" s="917" t="s">
        <v>3938</v>
      </c>
      <c r="P37" s="932" t="s">
        <v>3999</v>
      </c>
      <c r="Q37" s="919">
        <f t="shared" si="0"/>
        <v>-1</v>
      </c>
      <c r="R37" s="979">
        <f t="shared" si="0"/>
        <v>-0.36</v>
      </c>
      <c r="S37" s="919">
        <f t="shared" si="1"/>
        <v>0</v>
      </c>
      <c r="T37" s="979">
        <f t="shared" si="2"/>
        <v>0</v>
      </c>
      <c r="U37" s="986" t="s">
        <v>579</v>
      </c>
      <c r="V37" s="928" t="s">
        <v>579</v>
      </c>
      <c r="W37" s="928" t="s">
        <v>579</v>
      </c>
      <c r="X37" s="984" t="s">
        <v>579</v>
      </c>
      <c r="Y37" s="982"/>
    </row>
    <row r="38" spans="1:25" ht="14.45" customHeight="1" x14ac:dyDescent="0.2">
      <c r="A38" s="947" t="s">
        <v>4000</v>
      </c>
      <c r="B38" s="928"/>
      <c r="C38" s="929"/>
      <c r="D38" s="930"/>
      <c r="E38" s="931"/>
      <c r="F38" s="911"/>
      <c r="G38" s="912"/>
      <c r="H38" s="913">
        <v>2</v>
      </c>
      <c r="I38" s="914">
        <v>15.36</v>
      </c>
      <c r="J38" s="915">
        <v>4.5</v>
      </c>
      <c r="K38" s="916">
        <v>2.12</v>
      </c>
      <c r="L38" s="917">
        <v>3</v>
      </c>
      <c r="M38" s="917">
        <v>24</v>
      </c>
      <c r="N38" s="918">
        <v>8</v>
      </c>
      <c r="O38" s="917" t="s">
        <v>3938</v>
      </c>
      <c r="P38" s="932" t="s">
        <v>4001</v>
      </c>
      <c r="Q38" s="919">
        <f t="shared" si="0"/>
        <v>2</v>
      </c>
      <c r="R38" s="979">
        <f t="shared" si="0"/>
        <v>15.36</v>
      </c>
      <c r="S38" s="919">
        <f t="shared" si="1"/>
        <v>2</v>
      </c>
      <c r="T38" s="979">
        <f t="shared" si="2"/>
        <v>15.36</v>
      </c>
      <c r="U38" s="986">
        <v>16</v>
      </c>
      <c r="V38" s="928">
        <v>9</v>
      </c>
      <c r="W38" s="928">
        <v>-7</v>
      </c>
      <c r="X38" s="984">
        <v>0.5625</v>
      </c>
      <c r="Y38" s="982"/>
    </row>
    <row r="39" spans="1:25" ht="14.45" customHeight="1" x14ac:dyDescent="0.2">
      <c r="A39" s="947" t="s">
        <v>4002</v>
      </c>
      <c r="B39" s="928"/>
      <c r="C39" s="929"/>
      <c r="D39" s="930"/>
      <c r="E39" s="931"/>
      <c r="F39" s="911"/>
      <c r="G39" s="912"/>
      <c r="H39" s="913">
        <v>2</v>
      </c>
      <c r="I39" s="914">
        <v>0.84</v>
      </c>
      <c r="J39" s="915">
        <v>3</v>
      </c>
      <c r="K39" s="916">
        <v>0.42</v>
      </c>
      <c r="L39" s="917">
        <v>2</v>
      </c>
      <c r="M39" s="917">
        <v>18</v>
      </c>
      <c r="N39" s="918">
        <v>6</v>
      </c>
      <c r="O39" s="917" t="s">
        <v>3938</v>
      </c>
      <c r="P39" s="932" t="s">
        <v>4003</v>
      </c>
      <c r="Q39" s="919">
        <f t="shared" si="0"/>
        <v>2</v>
      </c>
      <c r="R39" s="979">
        <f t="shared" si="0"/>
        <v>0.84</v>
      </c>
      <c r="S39" s="919">
        <f t="shared" si="1"/>
        <v>2</v>
      </c>
      <c r="T39" s="979">
        <f t="shared" si="2"/>
        <v>0.84</v>
      </c>
      <c r="U39" s="986">
        <v>12</v>
      </c>
      <c r="V39" s="928">
        <v>6</v>
      </c>
      <c r="W39" s="928">
        <v>-6</v>
      </c>
      <c r="X39" s="984">
        <v>0.5</v>
      </c>
      <c r="Y39" s="982"/>
    </row>
    <row r="40" spans="1:25" ht="14.45" customHeight="1" x14ac:dyDescent="0.2">
      <c r="A40" s="948" t="s">
        <v>4004</v>
      </c>
      <c r="B40" s="934"/>
      <c r="C40" s="935"/>
      <c r="D40" s="933"/>
      <c r="E40" s="936"/>
      <c r="F40" s="937"/>
      <c r="G40" s="920"/>
      <c r="H40" s="938">
        <v>1</v>
      </c>
      <c r="I40" s="939">
        <v>0.79</v>
      </c>
      <c r="J40" s="921">
        <v>3</v>
      </c>
      <c r="K40" s="940">
        <v>0.54</v>
      </c>
      <c r="L40" s="941">
        <v>3</v>
      </c>
      <c r="M40" s="941">
        <v>24</v>
      </c>
      <c r="N40" s="942">
        <v>8</v>
      </c>
      <c r="O40" s="941" t="s">
        <v>3938</v>
      </c>
      <c r="P40" s="943" t="s">
        <v>4005</v>
      </c>
      <c r="Q40" s="944">
        <f t="shared" si="0"/>
        <v>1</v>
      </c>
      <c r="R40" s="980">
        <f t="shared" si="0"/>
        <v>0.79</v>
      </c>
      <c r="S40" s="944">
        <f t="shared" si="1"/>
        <v>1</v>
      </c>
      <c r="T40" s="980">
        <f t="shared" si="2"/>
        <v>0.79</v>
      </c>
      <c r="U40" s="987">
        <v>8</v>
      </c>
      <c r="V40" s="934">
        <v>3</v>
      </c>
      <c r="W40" s="934">
        <v>-5</v>
      </c>
      <c r="X40" s="985">
        <v>0.375</v>
      </c>
      <c r="Y40" s="983"/>
    </row>
    <row r="41" spans="1:25" ht="14.45" customHeight="1" x14ac:dyDescent="0.2">
      <c r="A41" s="947" t="s">
        <v>4006</v>
      </c>
      <c r="B41" s="922">
        <v>2</v>
      </c>
      <c r="C41" s="923">
        <v>9.0399999999999991</v>
      </c>
      <c r="D41" s="924">
        <v>5.5</v>
      </c>
      <c r="E41" s="931"/>
      <c r="F41" s="911"/>
      <c r="G41" s="912"/>
      <c r="H41" s="917"/>
      <c r="I41" s="911"/>
      <c r="J41" s="912"/>
      <c r="K41" s="916">
        <v>2.0499999999999998</v>
      </c>
      <c r="L41" s="917">
        <v>2</v>
      </c>
      <c r="M41" s="917">
        <v>15</v>
      </c>
      <c r="N41" s="918">
        <v>5</v>
      </c>
      <c r="O41" s="917" t="s">
        <v>3938</v>
      </c>
      <c r="P41" s="932" t="s">
        <v>4007</v>
      </c>
      <c r="Q41" s="919">
        <f t="shared" si="0"/>
        <v>-2</v>
      </c>
      <c r="R41" s="979">
        <f t="shared" si="0"/>
        <v>-9.0399999999999991</v>
      </c>
      <c r="S41" s="919">
        <f t="shared" si="1"/>
        <v>0</v>
      </c>
      <c r="T41" s="979">
        <f t="shared" si="2"/>
        <v>0</v>
      </c>
      <c r="U41" s="986" t="s">
        <v>579</v>
      </c>
      <c r="V41" s="928" t="s">
        <v>579</v>
      </c>
      <c r="W41" s="928" t="s">
        <v>579</v>
      </c>
      <c r="X41" s="984" t="s">
        <v>579</v>
      </c>
      <c r="Y41" s="982"/>
    </row>
    <row r="42" spans="1:25" ht="14.45" customHeight="1" x14ac:dyDescent="0.2">
      <c r="A42" s="947" t="s">
        <v>4008</v>
      </c>
      <c r="B42" s="928">
        <v>175</v>
      </c>
      <c r="C42" s="929">
        <v>836.69</v>
      </c>
      <c r="D42" s="930">
        <v>5.9</v>
      </c>
      <c r="E42" s="931">
        <v>203</v>
      </c>
      <c r="F42" s="911">
        <v>974.46</v>
      </c>
      <c r="G42" s="912">
        <v>6.2</v>
      </c>
      <c r="H42" s="913">
        <v>200</v>
      </c>
      <c r="I42" s="914">
        <v>931.24</v>
      </c>
      <c r="J42" s="915">
        <v>5.8</v>
      </c>
      <c r="K42" s="916">
        <v>4.99</v>
      </c>
      <c r="L42" s="917">
        <v>3</v>
      </c>
      <c r="M42" s="917">
        <v>27</v>
      </c>
      <c r="N42" s="918">
        <v>9</v>
      </c>
      <c r="O42" s="917" t="s">
        <v>3938</v>
      </c>
      <c r="P42" s="932" t="s">
        <v>4009</v>
      </c>
      <c r="Q42" s="919">
        <f t="shared" si="0"/>
        <v>25</v>
      </c>
      <c r="R42" s="979">
        <f t="shared" si="0"/>
        <v>94.549999999999955</v>
      </c>
      <c r="S42" s="919">
        <f t="shared" si="1"/>
        <v>-3</v>
      </c>
      <c r="T42" s="979">
        <f t="shared" si="2"/>
        <v>-43.220000000000027</v>
      </c>
      <c r="U42" s="986">
        <v>1800</v>
      </c>
      <c r="V42" s="928">
        <v>1160</v>
      </c>
      <c r="W42" s="928">
        <v>-640</v>
      </c>
      <c r="X42" s="984">
        <v>0.64444444444444449</v>
      </c>
      <c r="Y42" s="982">
        <v>26</v>
      </c>
    </row>
    <row r="43" spans="1:25" ht="14.45" customHeight="1" x14ac:dyDescent="0.2">
      <c r="A43" s="948" t="s">
        <v>4010</v>
      </c>
      <c r="B43" s="934">
        <v>22</v>
      </c>
      <c r="C43" s="935">
        <v>112.54</v>
      </c>
      <c r="D43" s="933">
        <v>7.4</v>
      </c>
      <c r="E43" s="936">
        <v>25</v>
      </c>
      <c r="F43" s="937">
        <v>128.38</v>
      </c>
      <c r="G43" s="920">
        <v>5.8</v>
      </c>
      <c r="H43" s="938">
        <v>40</v>
      </c>
      <c r="I43" s="939">
        <v>197.47</v>
      </c>
      <c r="J43" s="921">
        <v>6.4</v>
      </c>
      <c r="K43" s="940">
        <v>5.18</v>
      </c>
      <c r="L43" s="941">
        <v>3</v>
      </c>
      <c r="M43" s="941">
        <v>27</v>
      </c>
      <c r="N43" s="942">
        <v>9</v>
      </c>
      <c r="O43" s="941" t="s">
        <v>3938</v>
      </c>
      <c r="P43" s="943" t="s">
        <v>4011</v>
      </c>
      <c r="Q43" s="944">
        <f t="shared" si="0"/>
        <v>18</v>
      </c>
      <c r="R43" s="980">
        <f t="shared" si="0"/>
        <v>84.929999999999993</v>
      </c>
      <c r="S43" s="944">
        <f t="shared" si="1"/>
        <v>15</v>
      </c>
      <c r="T43" s="980">
        <f t="shared" si="2"/>
        <v>69.09</v>
      </c>
      <c r="U43" s="987">
        <v>360</v>
      </c>
      <c r="V43" s="934">
        <v>256</v>
      </c>
      <c r="W43" s="934">
        <v>-104</v>
      </c>
      <c r="X43" s="985">
        <v>0.71111111111111114</v>
      </c>
      <c r="Y43" s="983">
        <v>24</v>
      </c>
    </row>
    <row r="44" spans="1:25" ht="14.45" customHeight="1" x14ac:dyDescent="0.2">
      <c r="A44" s="948" t="s">
        <v>4012</v>
      </c>
      <c r="B44" s="934">
        <v>1</v>
      </c>
      <c r="C44" s="935">
        <v>6.41</v>
      </c>
      <c r="D44" s="933">
        <v>4</v>
      </c>
      <c r="E44" s="936">
        <v>3</v>
      </c>
      <c r="F44" s="937">
        <v>21.23</v>
      </c>
      <c r="G44" s="920">
        <v>7</v>
      </c>
      <c r="H44" s="938">
        <v>1</v>
      </c>
      <c r="I44" s="939">
        <v>7.41</v>
      </c>
      <c r="J44" s="921">
        <v>8</v>
      </c>
      <c r="K44" s="940">
        <v>7.41</v>
      </c>
      <c r="L44" s="941">
        <v>5</v>
      </c>
      <c r="M44" s="941">
        <v>45</v>
      </c>
      <c r="N44" s="942">
        <v>15</v>
      </c>
      <c r="O44" s="941" t="s">
        <v>3938</v>
      </c>
      <c r="P44" s="943" t="s">
        <v>4013</v>
      </c>
      <c r="Q44" s="944">
        <f t="shared" si="0"/>
        <v>0</v>
      </c>
      <c r="R44" s="980">
        <f t="shared" si="0"/>
        <v>1</v>
      </c>
      <c r="S44" s="944">
        <f t="shared" si="1"/>
        <v>-2</v>
      </c>
      <c r="T44" s="980">
        <f t="shared" si="2"/>
        <v>-13.82</v>
      </c>
      <c r="U44" s="987">
        <v>15</v>
      </c>
      <c r="V44" s="934">
        <v>8</v>
      </c>
      <c r="W44" s="934">
        <v>-7</v>
      </c>
      <c r="X44" s="985">
        <v>0.53333333333333333</v>
      </c>
      <c r="Y44" s="983"/>
    </row>
    <row r="45" spans="1:25" ht="14.45" customHeight="1" x14ac:dyDescent="0.2">
      <c r="A45" s="947" t="s">
        <v>4014</v>
      </c>
      <c r="B45" s="928">
        <v>1</v>
      </c>
      <c r="C45" s="929">
        <v>3.12</v>
      </c>
      <c r="D45" s="930">
        <v>3</v>
      </c>
      <c r="E45" s="931">
        <v>2</v>
      </c>
      <c r="F45" s="911">
        <v>6.24</v>
      </c>
      <c r="G45" s="912">
        <v>10.5</v>
      </c>
      <c r="H45" s="913">
        <v>2</v>
      </c>
      <c r="I45" s="914">
        <v>5.34</v>
      </c>
      <c r="J45" s="915">
        <v>2.5</v>
      </c>
      <c r="K45" s="916">
        <v>3.12</v>
      </c>
      <c r="L45" s="917">
        <v>3</v>
      </c>
      <c r="M45" s="917">
        <v>27</v>
      </c>
      <c r="N45" s="918">
        <v>9</v>
      </c>
      <c r="O45" s="917" t="s">
        <v>3938</v>
      </c>
      <c r="P45" s="932" t="s">
        <v>4015</v>
      </c>
      <c r="Q45" s="919">
        <f t="shared" si="0"/>
        <v>1</v>
      </c>
      <c r="R45" s="979">
        <f t="shared" si="0"/>
        <v>2.2199999999999998</v>
      </c>
      <c r="S45" s="919">
        <f t="shared" si="1"/>
        <v>0</v>
      </c>
      <c r="T45" s="979">
        <f t="shared" si="2"/>
        <v>-0.90000000000000036</v>
      </c>
      <c r="U45" s="986">
        <v>18</v>
      </c>
      <c r="V45" s="928">
        <v>5</v>
      </c>
      <c r="W45" s="928">
        <v>-13</v>
      </c>
      <c r="X45" s="984">
        <v>0.27777777777777779</v>
      </c>
      <c r="Y45" s="982"/>
    </row>
    <row r="46" spans="1:25" ht="14.45" customHeight="1" x14ac:dyDescent="0.2">
      <c r="A46" s="947" t="s">
        <v>4016</v>
      </c>
      <c r="B46" s="928"/>
      <c r="C46" s="929"/>
      <c r="D46" s="930"/>
      <c r="E46" s="931"/>
      <c r="F46" s="911"/>
      <c r="G46" s="912"/>
      <c r="H46" s="913">
        <v>1</v>
      </c>
      <c r="I46" s="914">
        <v>3.17</v>
      </c>
      <c r="J46" s="926">
        <v>59</v>
      </c>
      <c r="K46" s="916">
        <v>1.84</v>
      </c>
      <c r="L46" s="917">
        <v>5</v>
      </c>
      <c r="M46" s="917">
        <v>42</v>
      </c>
      <c r="N46" s="918">
        <v>14</v>
      </c>
      <c r="O46" s="917" t="s">
        <v>3938</v>
      </c>
      <c r="P46" s="932" t="s">
        <v>4017</v>
      </c>
      <c r="Q46" s="919">
        <f t="shared" si="0"/>
        <v>1</v>
      </c>
      <c r="R46" s="979">
        <f t="shared" si="0"/>
        <v>3.17</v>
      </c>
      <c r="S46" s="919">
        <f t="shared" si="1"/>
        <v>1</v>
      </c>
      <c r="T46" s="979">
        <f t="shared" si="2"/>
        <v>3.17</v>
      </c>
      <c r="U46" s="986">
        <v>14</v>
      </c>
      <c r="V46" s="928">
        <v>59</v>
      </c>
      <c r="W46" s="928">
        <v>45</v>
      </c>
      <c r="X46" s="984">
        <v>4.2142857142857144</v>
      </c>
      <c r="Y46" s="982">
        <v>45</v>
      </c>
    </row>
    <row r="47" spans="1:25" ht="14.45" customHeight="1" x14ac:dyDescent="0.2">
      <c r="A47" s="947" t="s">
        <v>4018</v>
      </c>
      <c r="B47" s="928">
        <v>206</v>
      </c>
      <c r="C47" s="929">
        <v>346.42</v>
      </c>
      <c r="D47" s="930">
        <v>5.7</v>
      </c>
      <c r="E47" s="931">
        <v>191</v>
      </c>
      <c r="F47" s="911">
        <v>320.08999999999997</v>
      </c>
      <c r="G47" s="912">
        <v>6.1</v>
      </c>
      <c r="H47" s="913">
        <v>210</v>
      </c>
      <c r="I47" s="914">
        <v>351.7</v>
      </c>
      <c r="J47" s="915">
        <v>5.7</v>
      </c>
      <c r="K47" s="916">
        <v>1.68</v>
      </c>
      <c r="L47" s="917">
        <v>3</v>
      </c>
      <c r="M47" s="917">
        <v>24</v>
      </c>
      <c r="N47" s="918">
        <v>8</v>
      </c>
      <c r="O47" s="917" t="s">
        <v>3938</v>
      </c>
      <c r="P47" s="932" t="s">
        <v>4019</v>
      </c>
      <c r="Q47" s="919">
        <f t="shared" si="0"/>
        <v>4</v>
      </c>
      <c r="R47" s="979">
        <f t="shared" si="0"/>
        <v>5.2799999999999727</v>
      </c>
      <c r="S47" s="919">
        <f t="shared" si="1"/>
        <v>19</v>
      </c>
      <c r="T47" s="979">
        <f t="shared" si="2"/>
        <v>31.610000000000014</v>
      </c>
      <c r="U47" s="986">
        <v>1680</v>
      </c>
      <c r="V47" s="928">
        <v>1197</v>
      </c>
      <c r="W47" s="928">
        <v>-483</v>
      </c>
      <c r="X47" s="984">
        <v>0.71250000000000002</v>
      </c>
      <c r="Y47" s="982">
        <v>67</v>
      </c>
    </row>
    <row r="48" spans="1:25" ht="14.45" customHeight="1" x14ac:dyDescent="0.2">
      <c r="A48" s="948" t="s">
        <v>4020</v>
      </c>
      <c r="B48" s="934">
        <v>1</v>
      </c>
      <c r="C48" s="935">
        <v>1.97</v>
      </c>
      <c r="D48" s="933">
        <v>6</v>
      </c>
      <c r="E48" s="936"/>
      <c r="F48" s="937"/>
      <c r="G48" s="920"/>
      <c r="H48" s="938">
        <v>14</v>
      </c>
      <c r="I48" s="939">
        <v>30.51</v>
      </c>
      <c r="J48" s="927">
        <v>9.9</v>
      </c>
      <c r="K48" s="940">
        <v>1.97</v>
      </c>
      <c r="L48" s="941">
        <v>3</v>
      </c>
      <c r="M48" s="941">
        <v>27</v>
      </c>
      <c r="N48" s="942">
        <v>9</v>
      </c>
      <c r="O48" s="941" t="s">
        <v>3938</v>
      </c>
      <c r="P48" s="943" t="s">
        <v>4021</v>
      </c>
      <c r="Q48" s="944">
        <f t="shared" si="0"/>
        <v>13</v>
      </c>
      <c r="R48" s="980">
        <f t="shared" si="0"/>
        <v>28.540000000000003</v>
      </c>
      <c r="S48" s="944">
        <f t="shared" si="1"/>
        <v>14</v>
      </c>
      <c r="T48" s="980">
        <f t="shared" si="2"/>
        <v>30.51</v>
      </c>
      <c r="U48" s="987">
        <v>126</v>
      </c>
      <c r="V48" s="934">
        <v>138.6</v>
      </c>
      <c r="W48" s="934">
        <v>12.599999999999994</v>
      </c>
      <c r="X48" s="985">
        <v>1.0999999999999999</v>
      </c>
      <c r="Y48" s="983">
        <v>44</v>
      </c>
    </row>
    <row r="49" spans="1:25" ht="14.45" customHeight="1" x14ac:dyDescent="0.2">
      <c r="A49" s="948" t="s">
        <v>4022</v>
      </c>
      <c r="B49" s="934"/>
      <c r="C49" s="935"/>
      <c r="D49" s="933"/>
      <c r="E49" s="936">
        <v>1</v>
      </c>
      <c r="F49" s="937">
        <v>3.73</v>
      </c>
      <c r="G49" s="920">
        <v>7</v>
      </c>
      <c r="H49" s="938">
        <v>1</v>
      </c>
      <c r="I49" s="939">
        <v>3.73</v>
      </c>
      <c r="J49" s="927">
        <v>33</v>
      </c>
      <c r="K49" s="940">
        <v>3.73</v>
      </c>
      <c r="L49" s="941">
        <v>5</v>
      </c>
      <c r="M49" s="941">
        <v>48</v>
      </c>
      <c r="N49" s="942">
        <v>16</v>
      </c>
      <c r="O49" s="941" t="s">
        <v>3938</v>
      </c>
      <c r="P49" s="943" t="s">
        <v>4023</v>
      </c>
      <c r="Q49" s="944">
        <f t="shared" si="0"/>
        <v>1</v>
      </c>
      <c r="R49" s="980">
        <f t="shared" si="0"/>
        <v>3.73</v>
      </c>
      <c r="S49" s="944">
        <f t="shared" si="1"/>
        <v>0</v>
      </c>
      <c r="T49" s="980">
        <f t="shared" si="2"/>
        <v>0</v>
      </c>
      <c r="U49" s="987">
        <v>16</v>
      </c>
      <c r="V49" s="934">
        <v>33</v>
      </c>
      <c r="W49" s="934">
        <v>17</v>
      </c>
      <c r="X49" s="985">
        <v>2.0625</v>
      </c>
      <c r="Y49" s="983">
        <v>17</v>
      </c>
    </row>
    <row r="50" spans="1:25" ht="14.45" customHeight="1" x14ac:dyDescent="0.2">
      <c r="A50" s="947" t="s">
        <v>4024</v>
      </c>
      <c r="B50" s="928">
        <v>2</v>
      </c>
      <c r="C50" s="929">
        <v>1.22</v>
      </c>
      <c r="D50" s="930">
        <v>3</v>
      </c>
      <c r="E50" s="931">
        <v>1</v>
      </c>
      <c r="F50" s="911">
        <v>0.61</v>
      </c>
      <c r="G50" s="912">
        <v>8</v>
      </c>
      <c r="H50" s="913">
        <v>3</v>
      </c>
      <c r="I50" s="914">
        <v>1.83</v>
      </c>
      <c r="J50" s="915">
        <v>4</v>
      </c>
      <c r="K50" s="916">
        <v>0.61</v>
      </c>
      <c r="L50" s="917">
        <v>1</v>
      </c>
      <c r="M50" s="917">
        <v>12</v>
      </c>
      <c r="N50" s="918">
        <v>4</v>
      </c>
      <c r="O50" s="917" t="s">
        <v>3938</v>
      </c>
      <c r="P50" s="932" t="s">
        <v>4025</v>
      </c>
      <c r="Q50" s="919">
        <f t="shared" si="0"/>
        <v>1</v>
      </c>
      <c r="R50" s="979">
        <f t="shared" si="0"/>
        <v>0.6100000000000001</v>
      </c>
      <c r="S50" s="919">
        <f t="shared" si="1"/>
        <v>2</v>
      </c>
      <c r="T50" s="979">
        <f t="shared" si="2"/>
        <v>1.2200000000000002</v>
      </c>
      <c r="U50" s="986">
        <v>12</v>
      </c>
      <c r="V50" s="928">
        <v>12</v>
      </c>
      <c r="W50" s="928">
        <v>0</v>
      </c>
      <c r="X50" s="984">
        <v>1</v>
      </c>
      <c r="Y50" s="982">
        <v>3</v>
      </c>
    </row>
    <row r="51" spans="1:25" ht="14.45" customHeight="1" x14ac:dyDescent="0.2">
      <c r="A51" s="948" t="s">
        <v>4026</v>
      </c>
      <c r="B51" s="934"/>
      <c r="C51" s="935"/>
      <c r="D51" s="933"/>
      <c r="E51" s="936"/>
      <c r="F51" s="937"/>
      <c r="G51" s="920"/>
      <c r="H51" s="938">
        <v>1</v>
      </c>
      <c r="I51" s="939">
        <v>1.25</v>
      </c>
      <c r="J51" s="921">
        <v>4</v>
      </c>
      <c r="K51" s="940">
        <v>1.25</v>
      </c>
      <c r="L51" s="941">
        <v>3</v>
      </c>
      <c r="M51" s="941">
        <v>27</v>
      </c>
      <c r="N51" s="942">
        <v>9</v>
      </c>
      <c r="O51" s="941" t="s">
        <v>3938</v>
      </c>
      <c r="P51" s="943" t="s">
        <v>4025</v>
      </c>
      <c r="Q51" s="944">
        <f t="shared" si="0"/>
        <v>1</v>
      </c>
      <c r="R51" s="980">
        <f t="shared" si="0"/>
        <v>1.25</v>
      </c>
      <c r="S51" s="944">
        <f t="shared" si="1"/>
        <v>1</v>
      </c>
      <c r="T51" s="980">
        <f t="shared" si="2"/>
        <v>1.25</v>
      </c>
      <c r="U51" s="987">
        <v>9</v>
      </c>
      <c r="V51" s="934">
        <v>4</v>
      </c>
      <c r="W51" s="934">
        <v>-5</v>
      </c>
      <c r="X51" s="985">
        <v>0.44444444444444442</v>
      </c>
      <c r="Y51" s="983"/>
    </row>
    <row r="52" spans="1:25" ht="14.45" customHeight="1" x14ac:dyDescent="0.2">
      <c r="A52" s="947" t="s">
        <v>4027</v>
      </c>
      <c r="B52" s="922">
        <v>1</v>
      </c>
      <c r="C52" s="923">
        <v>0.56999999999999995</v>
      </c>
      <c r="D52" s="924">
        <v>3</v>
      </c>
      <c r="E52" s="931"/>
      <c r="F52" s="911"/>
      <c r="G52" s="912"/>
      <c r="H52" s="917"/>
      <c r="I52" s="911"/>
      <c r="J52" s="912"/>
      <c r="K52" s="916">
        <v>0.56999999999999995</v>
      </c>
      <c r="L52" s="917">
        <v>2</v>
      </c>
      <c r="M52" s="917">
        <v>21</v>
      </c>
      <c r="N52" s="918">
        <v>7</v>
      </c>
      <c r="O52" s="917" t="s">
        <v>3938</v>
      </c>
      <c r="P52" s="932" t="s">
        <v>4028</v>
      </c>
      <c r="Q52" s="919">
        <f t="shared" si="0"/>
        <v>-1</v>
      </c>
      <c r="R52" s="979">
        <f t="shared" si="0"/>
        <v>-0.56999999999999995</v>
      </c>
      <c r="S52" s="919">
        <f t="shared" si="1"/>
        <v>0</v>
      </c>
      <c r="T52" s="979">
        <f t="shared" si="2"/>
        <v>0</v>
      </c>
      <c r="U52" s="986" t="s">
        <v>579</v>
      </c>
      <c r="V52" s="928" t="s">
        <v>579</v>
      </c>
      <c r="W52" s="928" t="s">
        <v>579</v>
      </c>
      <c r="X52" s="984" t="s">
        <v>579</v>
      </c>
      <c r="Y52" s="982"/>
    </row>
    <row r="53" spans="1:25" ht="14.45" customHeight="1" x14ac:dyDescent="0.2">
      <c r="A53" s="947" t="s">
        <v>4029</v>
      </c>
      <c r="B53" s="922">
        <v>29</v>
      </c>
      <c r="C53" s="923">
        <v>12.47</v>
      </c>
      <c r="D53" s="924">
        <v>4.7</v>
      </c>
      <c r="E53" s="931">
        <v>15</v>
      </c>
      <c r="F53" s="911">
        <v>6.44</v>
      </c>
      <c r="G53" s="912">
        <v>3.5</v>
      </c>
      <c r="H53" s="917">
        <v>18</v>
      </c>
      <c r="I53" s="911">
        <v>7.69</v>
      </c>
      <c r="J53" s="912">
        <v>3.1</v>
      </c>
      <c r="K53" s="916">
        <v>0.43</v>
      </c>
      <c r="L53" s="917">
        <v>2</v>
      </c>
      <c r="M53" s="917">
        <v>18</v>
      </c>
      <c r="N53" s="918">
        <v>6</v>
      </c>
      <c r="O53" s="917" t="s">
        <v>3938</v>
      </c>
      <c r="P53" s="932" t="s">
        <v>4030</v>
      </c>
      <c r="Q53" s="919">
        <f t="shared" si="0"/>
        <v>-11</v>
      </c>
      <c r="R53" s="979">
        <f t="shared" si="0"/>
        <v>-4.78</v>
      </c>
      <c r="S53" s="919">
        <f t="shared" si="1"/>
        <v>3</v>
      </c>
      <c r="T53" s="979">
        <f t="shared" si="2"/>
        <v>1.25</v>
      </c>
      <c r="U53" s="986">
        <v>108</v>
      </c>
      <c r="V53" s="928">
        <v>55.800000000000004</v>
      </c>
      <c r="W53" s="928">
        <v>-52.199999999999996</v>
      </c>
      <c r="X53" s="984">
        <v>0.51666666666666672</v>
      </c>
      <c r="Y53" s="982"/>
    </row>
    <row r="54" spans="1:25" ht="14.45" customHeight="1" x14ac:dyDescent="0.2">
      <c r="A54" s="948" t="s">
        <v>4031</v>
      </c>
      <c r="B54" s="945">
        <v>1</v>
      </c>
      <c r="C54" s="946">
        <v>0.5</v>
      </c>
      <c r="D54" s="925">
        <v>6</v>
      </c>
      <c r="E54" s="936"/>
      <c r="F54" s="937"/>
      <c r="G54" s="920"/>
      <c r="H54" s="941">
        <v>1</v>
      </c>
      <c r="I54" s="937">
        <v>0.5</v>
      </c>
      <c r="J54" s="920">
        <v>4</v>
      </c>
      <c r="K54" s="940">
        <v>0.5</v>
      </c>
      <c r="L54" s="941">
        <v>2</v>
      </c>
      <c r="M54" s="941">
        <v>21</v>
      </c>
      <c r="N54" s="942">
        <v>7</v>
      </c>
      <c r="O54" s="941" t="s">
        <v>3938</v>
      </c>
      <c r="P54" s="943" t="s">
        <v>4032</v>
      </c>
      <c r="Q54" s="944">
        <f t="shared" si="0"/>
        <v>0</v>
      </c>
      <c r="R54" s="980">
        <f t="shared" si="0"/>
        <v>0</v>
      </c>
      <c r="S54" s="944">
        <f t="shared" si="1"/>
        <v>1</v>
      </c>
      <c r="T54" s="980">
        <f t="shared" si="2"/>
        <v>0.5</v>
      </c>
      <c r="U54" s="987">
        <v>7</v>
      </c>
      <c r="V54" s="934">
        <v>4</v>
      </c>
      <c r="W54" s="934">
        <v>-3</v>
      </c>
      <c r="X54" s="985">
        <v>0.5714285714285714</v>
      </c>
      <c r="Y54" s="983"/>
    </row>
    <row r="55" spans="1:25" ht="14.45" customHeight="1" x14ac:dyDescent="0.2">
      <c r="A55" s="947" t="s">
        <v>4033</v>
      </c>
      <c r="B55" s="922">
        <v>1</v>
      </c>
      <c r="C55" s="923">
        <v>0.46</v>
      </c>
      <c r="D55" s="924">
        <v>4</v>
      </c>
      <c r="E55" s="931"/>
      <c r="F55" s="911"/>
      <c r="G55" s="912"/>
      <c r="H55" s="917"/>
      <c r="I55" s="911"/>
      <c r="J55" s="912"/>
      <c r="K55" s="916">
        <v>0.46</v>
      </c>
      <c r="L55" s="917">
        <v>2</v>
      </c>
      <c r="M55" s="917">
        <v>18</v>
      </c>
      <c r="N55" s="918">
        <v>6</v>
      </c>
      <c r="O55" s="917" t="s">
        <v>3938</v>
      </c>
      <c r="P55" s="932" t="s">
        <v>4034</v>
      </c>
      <c r="Q55" s="919">
        <f t="shared" si="0"/>
        <v>-1</v>
      </c>
      <c r="R55" s="979">
        <f t="shared" si="0"/>
        <v>-0.46</v>
      </c>
      <c r="S55" s="919">
        <f t="shared" si="1"/>
        <v>0</v>
      </c>
      <c r="T55" s="979">
        <f t="shared" si="2"/>
        <v>0</v>
      </c>
      <c r="U55" s="986" t="s">
        <v>579</v>
      </c>
      <c r="V55" s="928" t="s">
        <v>579</v>
      </c>
      <c r="W55" s="928" t="s">
        <v>579</v>
      </c>
      <c r="X55" s="984" t="s">
        <v>579</v>
      </c>
      <c r="Y55" s="982"/>
    </row>
    <row r="56" spans="1:25" ht="14.45" customHeight="1" x14ac:dyDescent="0.2">
      <c r="A56" s="947" t="s">
        <v>4035</v>
      </c>
      <c r="B56" s="922">
        <v>1</v>
      </c>
      <c r="C56" s="923">
        <v>0.54</v>
      </c>
      <c r="D56" s="924">
        <v>5</v>
      </c>
      <c r="E56" s="931"/>
      <c r="F56" s="911"/>
      <c r="G56" s="912"/>
      <c r="H56" s="917"/>
      <c r="I56" s="911"/>
      <c r="J56" s="912"/>
      <c r="K56" s="916">
        <v>0.45</v>
      </c>
      <c r="L56" s="917">
        <v>1</v>
      </c>
      <c r="M56" s="917">
        <v>12</v>
      </c>
      <c r="N56" s="918">
        <v>4</v>
      </c>
      <c r="O56" s="917" t="s">
        <v>3938</v>
      </c>
      <c r="P56" s="932" t="s">
        <v>4036</v>
      </c>
      <c r="Q56" s="919">
        <f t="shared" si="0"/>
        <v>-1</v>
      </c>
      <c r="R56" s="979">
        <f t="shared" si="0"/>
        <v>-0.54</v>
      </c>
      <c r="S56" s="919">
        <f t="shared" si="1"/>
        <v>0</v>
      </c>
      <c r="T56" s="979">
        <f t="shared" si="2"/>
        <v>0</v>
      </c>
      <c r="U56" s="986" t="s">
        <v>579</v>
      </c>
      <c r="V56" s="928" t="s">
        <v>579</v>
      </c>
      <c r="W56" s="928" t="s">
        <v>579</v>
      </c>
      <c r="X56" s="984" t="s">
        <v>579</v>
      </c>
      <c r="Y56" s="982"/>
    </row>
    <row r="57" spans="1:25" ht="14.45" customHeight="1" x14ac:dyDescent="0.2">
      <c r="A57" s="947" t="s">
        <v>4037</v>
      </c>
      <c r="B57" s="928">
        <v>8</v>
      </c>
      <c r="C57" s="929">
        <v>22.31</v>
      </c>
      <c r="D57" s="930">
        <v>11.8</v>
      </c>
      <c r="E57" s="931">
        <v>10</v>
      </c>
      <c r="F57" s="911">
        <v>26.67</v>
      </c>
      <c r="G57" s="912">
        <v>11</v>
      </c>
      <c r="H57" s="913">
        <v>12</v>
      </c>
      <c r="I57" s="914">
        <v>32</v>
      </c>
      <c r="J57" s="926">
        <v>9.8000000000000007</v>
      </c>
      <c r="K57" s="916">
        <v>2.67</v>
      </c>
      <c r="L57" s="917">
        <v>3</v>
      </c>
      <c r="M57" s="917">
        <v>27</v>
      </c>
      <c r="N57" s="918">
        <v>9</v>
      </c>
      <c r="O57" s="917" t="s">
        <v>3938</v>
      </c>
      <c r="P57" s="932" t="s">
        <v>4038</v>
      </c>
      <c r="Q57" s="919">
        <f t="shared" si="0"/>
        <v>4</v>
      </c>
      <c r="R57" s="979">
        <f t="shared" si="0"/>
        <v>9.6900000000000013</v>
      </c>
      <c r="S57" s="919">
        <f t="shared" si="1"/>
        <v>2</v>
      </c>
      <c r="T57" s="979">
        <f t="shared" si="2"/>
        <v>5.3299999999999983</v>
      </c>
      <c r="U57" s="986">
        <v>108</v>
      </c>
      <c r="V57" s="928">
        <v>117.60000000000001</v>
      </c>
      <c r="W57" s="928">
        <v>9.6000000000000085</v>
      </c>
      <c r="X57" s="984">
        <v>1.088888888888889</v>
      </c>
      <c r="Y57" s="982">
        <v>13</v>
      </c>
    </row>
    <row r="58" spans="1:25" ht="14.45" customHeight="1" x14ac:dyDescent="0.2">
      <c r="A58" s="948" t="s">
        <v>4039</v>
      </c>
      <c r="B58" s="934"/>
      <c r="C58" s="935"/>
      <c r="D58" s="933"/>
      <c r="E58" s="936"/>
      <c r="F58" s="937"/>
      <c r="G58" s="920"/>
      <c r="H58" s="938">
        <v>1</v>
      </c>
      <c r="I58" s="939">
        <v>3.09</v>
      </c>
      <c r="J58" s="921">
        <v>9</v>
      </c>
      <c r="K58" s="940">
        <v>3.09</v>
      </c>
      <c r="L58" s="941">
        <v>3</v>
      </c>
      <c r="M58" s="941">
        <v>30</v>
      </c>
      <c r="N58" s="942">
        <v>10</v>
      </c>
      <c r="O58" s="941" t="s">
        <v>3938</v>
      </c>
      <c r="P58" s="943" t="s">
        <v>4040</v>
      </c>
      <c r="Q58" s="944">
        <f t="shared" si="0"/>
        <v>1</v>
      </c>
      <c r="R58" s="980">
        <f t="shared" si="0"/>
        <v>3.09</v>
      </c>
      <c r="S58" s="944">
        <f t="shared" si="1"/>
        <v>1</v>
      </c>
      <c r="T58" s="980">
        <f t="shared" si="2"/>
        <v>3.09</v>
      </c>
      <c r="U58" s="987">
        <v>10</v>
      </c>
      <c r="V58" s="934">
        <v>9</v>
      </c>
      <c r="W58" s="934">
        <v>-1</v>
      </c>
      <c r="X58" s="985">
        <v>0.9</v>
      </c>
      <c r="Y58" s="983"/>
    </row>
    <row r="59" spans="1:25" ht="14.45" customHeight="1" x14ac:dyDescent="0.2">
      <c r="A59" s="947" t="s">
        <v>4041</v>
      </c>
      <c r="B59" s="928"/>
      <c r="C59" s="929"/>
      <c r="D59" s="930"/>
      <c r="E59" s="931">
        <v>1</v>
      </c>
      <c r="F59" s="911">
        <v>0.32</v>
      </c>
      <c r="G59" s="912">
        <v>5</v>
      </c>
      <c r="H59" s="913">
        <v>2</v>
      </c>
      <c r="I59" s="914">
        <v>0.64</v>
      </c>
      <c r="J59" s="915">
        <v>6</v>
      </c>
      <c r="K59" s="916">
        <v>0.32</v>
      </c>
      <c r="L59" s="917">
        <v>2</v>
      </c>
      <c r="M59" s="917">
        <v>18</v>
      </c>
      <c r="N59" s="918">
        <v>6</v>
      </c>
      <c r="O59" s="917" t="s">
        <v>3938</v>
      </c>
      <c r="P59" s="932" t="s">
        <v>4042</v>
      </c>
      <c r="Q59" s="919">
        <f t="shared" si="0"/>
        <v>2</v>
      </c>
      <c r="R59" s="979">
        <f t="shared" si="0"/>
        <v>0.64</v>
      </c>
      <c r="S59" s="919">
        <f t="shared" si="1"/>
        <v>1</v>
      </c>
      <c r="T59" s="979">
        <f t="shared" si="2"/>
        <v>0.32</v>
      </c>
      <c r="U59" s="986">
        <v>12</v>
      </c>
      <c r="V59" s="928">
        <v>12</v>
      </c>
      <c r="W59" s="928">
        <v>0</v>
      </c>
      <c r="X59" s="984">
        <v>1</v>
      </c>
      <c r="Y59" s="982">
        <v>1</v>
      </c>
    </row>
    <row r="60" spans="1:25" ht="14.45" customHeight="1" x14ac:dyDescent="0.2">
      <c r="A60" s="947" t="s">
        <v>4043</v>
      </c>
      <c r="B60" s="928"/>
      <c r="C60" s="929"/>
      <c r="D60" s="930"/>
      <c r="E60" s="931"/>
      <c r="F60" s="911"/>
      <c r="G60" s="912"/>
      <c r="H60" s="913">
        <v>1</v>
      </c>
      <c r="I60" s="914">
        <v>7.54</v>
      </c>
      <c r="J60" s="915">
        <v>5</v>
      </c>
      <c r="K60" s="916">
        <v>3.67</v>
      </c>
      <c r="L60" s="917">
        <v>6</v>
      </c>
      <c r="M60" s="917">
        <v>51</v>
      </c>
      <c r="N60" s="918">
        <v>17</v>
      </c>
      <c r="O60" s="917" t="s">
        <v>3938</v>
      </c>
      <c r="P60" s="932" t="s">
        <v>4044</v>
      </c>
      <c r="Q60" s="919">
        <f t="shared" si="0"/>
        <v>1</v>
      </c>
      <c r="R60" s="979">
        <f t="shared" si="0"/>
        <v>7.54</v>
      </c>
      <c r="S60" s="919">
        <f t="shared" si="1"/>
        <v>1</v>
      </c>
      <c r="T60" s="979">
        <f t="shared" si="2"/>
        <v>7.54</v>
      </c>
      <c r="U60" s="986">
        <v>17</v>
      </c>
      <c r="V60" s="928">
        <v>5</v>
      </c>
      <c r="W60" s="928">
        <v>-12</v>
      </c>
      <c r="X60" s="984">
        <v>0.29411764705882354</v>
      </c>
      <c r="Y60" s="982"/>
    </row>
    <row r="61" spans="1:25" ht="14.45" customHeight="1" x14ac:dyDescent="0.2">
      <c r="A61" s="947" t="s">
        <v>4045</v>
      </c>
      <c r="B61" s="922">
        <v>3</v>
      </c>
      <c r="C61" s="923">
        <v>3.44</v>
      </c>
      <c r="D61" s="924">
        <v>5</v>
      </c>
      <c r="E61" s="931"/>
      <c r="F61" s="911"/>
      <c r="G61" s="912"/>
      <c r="H61" s="917">
        <v>1</v>
      </c>
      <c r="I61" s="911">
        <v>1.28</v>
      </c>
      <c r="J61" s="926">
        <v>9</v>
      </c>
      <c r="K61" s="916">
        <v>1.28</v>
      </c>
      <c r="L61" s="917">
        <v>3</v>
      </c>
      <c r="M61" s="917">
        <v>24</v>
      </c>
      <c r="N61" s="918">
        <v>8</v>
      </c>
      <c r="O61" s="917" t="s">
        <v>3938</v>
      </c>
      <c r="P61" s="932" t="s">
        <v>4046</v>
      </c>
      <c r="Q61" s="919">
        <f t="shared" si="0"/>
        <v>-2</v>
      </c>
      <c r="R61" s="979">
        <f t="shared" si="0"/>
        <v>-2.16</v>
      </c>
      <c r="S61" s="919">
        <f t="shared" si="1"/>
        <v>1</v>
      </c>
      <c r="T61" s="979">
        <f t="shared" si="2"/>
        <v>1.28</v>
      </c>
      <c r="U61" s="986">
        <v>8</v>
      </c>
      <c r="V61" s="928">
        <v>9</v>
      </c>
      <c r="W61" s="928">
        <v>1</v>
      </c>
      <c r="X61" s="984">
        <v>1.125</v>
      </c>
      <c r="Y61" s="982">
        <v>1</v>
      </c>
    </row>
    <row r="62" spans="1:25" ht="14.45" customHeight="1" x14ac:dyDescent="0.2">
      <c r="A62" s="947" t="s">
        <v>4047</v>
      </c>
      <c r="B62" s="928"/>
      <c r="C62" s="929"/>
      <c r="D62" s="930"/>
      <c r="E62" s="913">
        <v>1</v>
      </c>
      <c r="F62" s="914">
        <v>0.88</v>
      </c>
      <c r="G62" s="915">
        <v>2</v>
      </c>
      <c r="H62" s="917"/>
      <c r="I62" s="911"/>
      <c r="J62" s="912"/>
      <c r="K62" s="916">
        <v>0.88</v>
      </c>
      <c r="L62" s="917">
        <v>2</v>
      </c>
      <c r="M62" s="917">
        <v>21</v>
      </c>
      <c r="N62" s="918">
        <v>7</v>
      </c>
      <c r="O62" s="917" t="s">
        <v>3938</v>
      </c>
      <c r="P62" s="932" t="s">
        <v>4048</v>
      </c>
      <c r="Q62" s="919">
        <f t="shared" si="0"/>
        <v>0</v>
      </c>
      <c r="R62" s="979">
        <f t="shared" si="0"/>
        <v>0</v>
      </c>
      <c r="S62" s="919">
        <f t="shared" si="1"/>
        <v>-1</v>
      </c>
      <c r="T62" s="979">
        <f t="shared" si="2"/>
        <v>-0.88</v>
      </c>
      <c r="U62" s="986" t="s">
        <v>579</v>
      </c>
      <c r="V62" s="928" t="s">
        <v>579</v>
      </c>
      <c r="W62" s="928" t="s">
        <v>579</v>
      </c>
      <c r="X62" s="984" t="s">
        <v>579</v>
      </c>
      <c r="Y62" s="982"/>
    </row>
    <row r="63" spans="1:25" ht="14.45" customHeight="1" x14ac:dyDescent="0.2">
      <c r="A63" s="947" t="s">
        <v>4049</v>
      </c>
      <c r="B63" s="928">
        <v>8</v>
      </c>
      <c r="C63" s="929">
        <v>5.27</v>
      </c>
      <c r="D63" s="930">
        <v>5.6</v>
      </c>
      <c r="E63" s="913">
        <v>12</v>
      </c>
      <c r="F63" s="914">
        <v>7.82</v>
      </c>
      <c r="G63" s="915">
        <v>5.6</v>
      </c>
      <c r="H63" s="917">
        <v>10</v>
      </c>
      <c r="I63" s="911">
        <v>6.45</v>
      </c>
      <c r="J63" s="926">
        <v>5.4</v>
      </c>
      <c r="K63" s="916">
        <v>0.64</v>
      </c>
      <c r="L63" s="917">
        <v>1</v>
      </c>
      <c r="M63" s="917">
        <v>12</v>
      </c>
      <c r="N63" s="918">
        <v>4</v>
      </c>
      <c r="O63" s="917" t="s">
        <v>3938</v>
      </c>
      <c r="P63" s="932" t="s">
        <v>4050</v>
      </c>
      <c r="Q63" s="919">
        <f t="shared" si="0"/>
        <v>2</v>
      </c>
      <c r="R63" s="979">
        <f t="shared" si="0"/>
        <v>1.1800000000000006</v>
      </c>
      <c r="S63" s="919">
        <f t="shared" si="1"/>
        <v>-2</v>
      </c>
      <c r="T63" s="979">
        <f t="shared" si="2"/>
        <v>-1.37</v>
      </c>
      <c r="U63" s="986">
        <v>40</v>
      </c>
      <c r="V63" s="928">
        <v>54</v>
      </c>
      <c r="W63" s="928">
        <v>14</v>
      </c>
      <c r="X63" s="984">
        <v>1.35</v>
      </c>
      <c r="Y63" s="982">
        <v>15</v>
      </c>
    </row>
    <row r="64" spans="1:25" ht="14.45" customHeight="1" x14ac:dyDescent="0.2">
      <c r="A64" s="948" t="s">
        <v>4051</v>
      </c>
      <c r="B64" s="934"/>
      <c r="C64" s="935"/>
      <c r="D64" s="933"/>
      <c r="E64" s="938">
        <v>3</v>
      </c>
      <c r="F64" s="939">
        <v>2.71</v>
      </c>
      <c r="G64" s="921">
        <v>7.7</v>
      </c>
      <c r="H64" s="941">
        <v>1</v>
      </c>
      <c r="I64" s="937">
        <v>0.88</v>
      </c>
      <c r="J64" s="927">
        <v>7</v>
      </c>
      <c r="K64" s="940">
        <v>0.88</v>
      </c>
      <c r="L64" s="941">
        <v>2</v>
      </c>
      <c r="M64" s="941">
        <v>18</v>
      </c>
      <c r="N64" s="942">
        <v>6</v>
      </c>
      <c r="O64" s="941" t="s">
        <v>3938</v>
      </c>
      <c r="P64" s="943" t="s">
        <v>4050</v>
      </c>
      <c r="Q64" s="944">
        <f t="shared" si="0"/>
        <v>1</v>
      </c>
      <c r="R64" s="980">
        <f t="shared" si="0"/>
        <v>0.88</v>
      </c>
      <c r="S64" s="944">
        <f t="shared" si="1"/>
        <v>-2</v>
      </c>
      <c r="T64" s="980">
        <f t="shared" si="2"/>
        <v>-1.83</v>
      </c>
      <c r="U64" s="987">
        <v>6</v>
      </c>
      <c r="V64" s="934">
        <v>7</v>
      </c>
      <c r="W64" s="934">
        <v>1</v>
      </c>
      <c r="X64" s="985">
        <v>1.1666666666666667</v>
      </c>
      <c r="Y64" s="983">
        <v>1</v>
      </c>
    </row>
    <row r="65" spans="1:25" ht="14.45" customHeight="1" x14ac:dyDescent="0.2">
      <c r="A65" s="947" t="s">
        <v>4052</v>
      </c>
      <c r="B65" s="928">
        <v>3</v>
      </c>
      <c r="C65" s="929">
        <v>9.56</v>
      </c>
      <c r="D65" s="930">
        <v>3.7</v>
      </c>
      <c r="E65" s="913">
        <v>4</v>
      </c>
      <c r="F65" s="914">
        <v>5.56</v>
      </c>
      <c r="G65" s="915">
        <v>5</v>
      </c>
      <c r="H65" s="917">
        <v>1</v>
      </c>
      <c r="I65" s="911">
        <v>8.07</v>
      </c>
      <c r="J65" s="912">
        <v>2</v>
      </c>
      <c r="K65" s="916">
        <v>0.31</v>
      </c>
      <c r="L65" s="917">
        <v>1</v>
      </c>
      <c r="M65" s="917">
        <v>12</v>
      </c>
      <c r="N65" s="918">
        <v>4</v>
      </c>
      <c r="O65" s="917" t="s">
        <v>3938</v>
      </c>
      <c r="P65" s="932" t="s">
        <v>4053</v>
      </c>
      <c r="Q65" s="919">
        <f t="shared" si="0"/>
        <v>-2</v>
      </c>
      <c r="R65" s="979">
        <f t="shared" si="0"/>
        <v>-1.4900000000000002</v>
      </c>
      <c r="S65" s="919">
        <f t="shared" si="1"/>
        <v>-3</v>
      </c>
      <c r="T65" s="979">
        <f t="shared" si="2"/>
        <v>2.5100000000000007</v>
      </c>
      <c r="U65" s="986">
        <v>4</v>
      </c>
      <c r="V65" s="928">
        <v>2</v>
      </c>
      <c r="W65" s="928">
        <v>-2</v>
      </c>
      <c r="X65" s="984">
        <v>0.5</v>
      </c>
      <c r="Y65" s="982"/>
    </row>
    <row r="66" spans="1:25" ht="14.45" customHeight="1" x14ac:dyDescent="0.2">
      <c r="A66" s="948" t="s">
        <v>4054</v>
      </c>
      <c r="B66" s="934"/>
      <c r="C66" s="935"/>
      <c r="D66" s="933"/>
      <c r="E66" s="938"/>
      <c r="F66" s="939"/>
      <c r="G66" s="921"/>
      <c r="H66" s="941">
        <v>1</v>
      </c>
      <c r="I66" s="937">
        <v>1.99</v>
      </c>
      <c r="J66" s="927">
        <v>20</v>
      </c>
      <c r="K66" s="940">
        <v>0.45</v>
      </c>
      <c r="L66" s="941">
        <v>2</v>
      </c>
      <c r="M66" s="941">
        <v>18</v>
      </c>
      <c r="N66" s="942">
        <v>6</v>
      </c>
      <c r="O66" s="941" t="s">
        <v>3938</v>
      </c>
      <c r="P66" s="943" t="s">
        <v>4055</v>
      </c>
      <c r="Q66" s="944">
        <f t="shared" si="0"/>
        <v>1</v>
      </c>
      <c r="R66" s="980">
        <f t="shared" si="0"/>
        <v>1.99</v>
      </c>
      <c r="S66" s="944">
        <f t="shared" si="1"/>
        <v>1</v>
      </c>
      <c r="T66" s="980">
        <f t="shared" si="2"/>
        <v>1.99</v>
      </c>
      <c r="U66" s="987">
        <v>6</v>
      </c>
      <c r="V66" s="934">
        <v>20</v>
      </c>
      <c r="W66" s="934">
        <v>14</v>
      </c>
      <c r="X66" s="985">
        <v>3.3333333333333335</v>
      </c>
      <c r="Y66" s="983">
        <v>14</v>
      </c>
    </row>
    <row r="67" spans="1:25" ht="14.45" customHeight="1" x14ac:dyDescent="0.2">
      <c r="A67" s="947" t="s">
        <v>4056</v>
      </c>
      <c r="B67" s="928">
        <v>1</v>
      </c>
      <c r="C67" s="929">
        <v>5.32</v>
      </c>
      <c r="D67" s="930">
        <v>14</v>
      </c>
      <c r="E67" s="913">
        <v>2</v>
      </c>
      <c r="F67" s="914">
        <v>7.35</v>
      </c>
      <c r="G67" s="915">
        <v>8.5</v>
      </c>
      <c r="H67" s="917">
        <v>2</v>
      </c>
      <c r="I67" s="911">
        <v>9.57</v>
      </c>
      <c r="J67" s="926">
        <v>23</v>
      </c>
      <c r="K67" s="916">
        <v>4.79</v>
      </c>
      <c r="L67" s="917">
        <v>5</v>
      </c>
      <c r="M67" s="917">
        <v>42</v>
      </c>
      <c r="N67" s="918">
        <v>14</v>
      </c>
      <c r="O67" s="917" t="s">
        <v>3938</v>
      </c>
      <c r="P67" s="932" t="s">
        <v>4057</v>
      </c>
      <c r="Q67" s="919">
        <f t="shared" si="0"/>
        <v>1</v>
      </c>
      <c r="R67" s="979">
        <f t="shared" si="0"/>
        <v>4.25</v>
      </c>
      <c r="S67" s="919">
        <f t="shared" si="1"/>
        <v>0</v>
      </c>
      <c r="T67" s="979">
        <f t="shared" si="2"/>
        <v>2.2200000000000006</v>
      </c>
      <c r="U67" s="986">
        <v>28</v>
      </c>
      <c r="V67" s="928">
        <v>46</v>
      </c>
      <c r="W67" s="928">
        <v>18</v>
      </c>
      <c r="X67" s="984">
        <v>1.6428571428571428</v>
      </c>
      <c r="Y67" s="982">
        <v>20</v>
      </c>
    </row>
    <row r="68" spans="1:25" ht="14.45" customHeight="1" x14ac:dyDescent="0.2">
      <c r="A68" s="948" t="s">
        <v>4058</v>
      </c>
      <c r="B68" s="934">
        <v>1</v>
      </c>
      <c r="C68" s="935">
        <v>9.14</v>
      </c>
      <c r="D68" s="933">
        <v>30</v>
      </c>
      <c r="E68" s="938">
        <v>1</v>
      </c>
      <c r="F68" s="939">
        <v>9.14</v>
      </c>
      <c r="G68" s="921">
        <v>17</v>
      </c>
      <c r="H68" s="941"/>
      <c r="I68" s="937"/>
      <c r="J68" s="920"/>
      <c r="K68" s="940">
        <v>9.14</v>
      </c>
      <c r="L68" s="941">
        <v>7</v>
      </c>
      <c r="M68" s="941">
        <v>66</v>
      </c>
      <c r="N68" s="942">
        <v>22</v>
      </c>
      <c r="O68" s="941" t="s">
        <v>3938</v>
      </c>
      <c r="P68" s="943" t="s">
        <v>4057</v>
      </c>
      <c r="Q68" s="944">
        <f t="shared" si="0"/>
        <v>-1</v>
      </c>
      <c r="R68" s="980">
        <f t="shared" si="0"/>
        <v>-9.14</v>
      </c>
      <c r="S68" s="944">
        <f t="shared" si="1"/>
        <v>-1</v>
      </c>
      <c r="T68" s="980">
        <f t="shared" si="2"/>
        <v>-9.14</v>
      </c>
      <c r="U68" s="987" t="s">
        <v>579</v>
      </c>
      <c r="V68" s="934" t="s">
        <v>579</v>
      </c>
      <c r="W68" s="934" t="s">
        <v>579</v>
      </c>
      <c r="X68" s="985" t="s">
        <v>579</v>
      </c>
      <c r="Y68" s="983"/>
    </row>
    <row r="69" spans="1:25" ht="14.45" customHeight="1" x14ac:dyDescent="0.2">
      <c r="A69" s="947" t="s">
        <v>4059</v>
      </c>
      <c r="B69" s="922">
        <v>1</v>
      </c>
      <c r="C69" s="923">
        <v>17.34</v>
      </c>
      <c r="D69" s="924">
        <v>10</v>
      </c>
      <c r="E69" s="931"/>
      <c r="F69" s="911"/>
      <c r="G69" s="912"/>
      <c r="H69" s="917"/>
      <c r="I69" s="911"/>
      <c r="J69" s="912"/>
      <c r="K69" s="916">
        <v>17.34</v>
      </c>
      <c r="L69" s="917">
        <v>7</v>
      </c>
      <c r="M69" s="917">
        <v>60</v>
      </c>
      <c r="N69" s="918">
        <v>20</v>
      </c>
      <c r="O69" s="917" t="s">
        <v>3938</v>
      </c>
      <c r="P69" s="932" t="s">
        <v>4060</v>
      </c>
      <c r="Q69" s="919">
        <f t="shared" si="0"/>
        <v>-1</v>
      </c>
      <c r="R69" s="979">
        <f t="shared" si="0"/>
        <v>-17.34</v>
      </c>
      <c r="S69" s="919">
        <f t="shared" si="1"/>
        <v>0</v>
      </c>
      <c r="T69" s="979">
        <f t="shared" si="2"/>
        <v>0</v>
      </c>
      <c r="U69" s="986" t="s">
        <v>579</v>
      </c>
      <c r="V69" s="928" t="s">
        <v>579</v>
      </c>
      <c r="W69" s="928" t="s">
        <v>579</v>
      </c>
      <c r="X69" s="984" t="s">
        <v>579</v>
      </c>
      <c r="Y69" s="982"/>
    </row>
    <row r="70" spans="1:25" ht="14.45" customHeight="1" x14ac:dyDescent="0.2">
      <c r="A70" s="947" t="s">
        <v>4061</v>
      </c>
      <c r="B70" s="928"/>
      <c r="C70" s="929"/>
      <c r="D70" s="930"/>
      <c r="E70" s="913">
        <v>1</v>
      </c>
      <c r="F70" s="914">
        <v>16.940000000000001</v>
      </c>
      <c r="G70" s="915">
        <v>9</v>
      </c>
      <c r="H70" s="917"/>
      <c r="I70" s="911"/>
      <c r="J70" s="912"/>
      <c r="K70" s="916">
        <v>16.940000000000001</v>
      </c>
      <c r="L70" s="917">
        <v>5</v>
      </c>
      <c r="M70" s="917">
        <v>72</v>
      </c>
      <c r="N70" s="918">
        <v>24</v>
      </c>
      <c r="O70" s="917" t="s">
        <v>3938</v>
      </c>
      <c r="P70" s="932" t="s">
        <v>4062</v>
      </c>
      <c r="Q70" s="919">
        <f t="shared" ref="Q70:R72" si="3">H70-B70</f>
        <v>0</v>
      </c>
      <c r="R70" s="979">
        <f t="shared" si="3"/>
        <v>0</v>
      </c>
      <c r="S70" s="919">
        <f t="shared" ref="S70:S72" si="4">H70-E70</f>
        <v>-1</v>
      </c>
      <c r="T70" s="979">
        <f t="shared" ref="T70:T72" si="5">I70-F70</f>
        <v>-16.940000000000001</v>
      </c>
      <c r="U70" s="986" t="s">
        <v>579</v>
      </c>
      <c r="V70" s="928" t="s">
        <v>579</v>
      </c>
      <c r="W70" s="928" t="s">
        <v>579</v>
      </c>
      <c r="X70" s="984" t="s">
        <v>579</v>
      </c>
      <c r="Y70" s="982"/>
    </row>
    <row r="71" spans="1:25" ht="14.45" customHeight="1" x14ac:dyDescent="0.2">
      <c r="A71" s="947" t="s">
        <v>4063</v>
      </c>
      <c r="B71" s="928"/>
      <c r="C71" s="929"/>
      <c r="D71" s="930"/>
      <c r="E71" s="931"/>
      <c r="F71" s="911"/>
      <c r="G71" s="912"/>
      <c r="H71" s="913">
        <v>1</v>
      </c>
      <c r="I71" s="914">
        <v>0.89</v>
      </c>
      <c r="J71" s="915">
        <v>8</v>
      </c>
      <c r="K71" s="916">
        <v>0.89</v>
      </c>
      <c r="L71" s="917">
        <v>3</v>
      </c>
      <c r="M71" s="917">
        <v>24</v>
      </c>
      <c r="N71" s="918">
        <v>8</v>
      </c>
      <c r="O71" s="917" t="s">
        <v>3938</v>
      </c>
      <c r="P71" s="932" t="s">
        <v>4064</v>
      </c>
      <c r="Q71" s="919">
        <f t="shared" si="3"/>
        <v>1</v>
      </c>
      <c r="R71" s="979">
        <f t="shared" si="3"/>
        <v>0.89</v>
      </c>
      <c r="S71" s="919">
        <f t="shared" si="4"/>
        <v>1</v>
      </c>
      <c r="T71" s="979">
        <f t="shared" si="5"/>
        <v>0.89</v>
      </c>
      <c r="U71" s="986">
        <v>8</v>
      </c>
      <c r="V71" s="928">
        <v>8</v>
      </c>
      <c r="W71" s="928">
        <v>0</v>
      </c>
      <c r="X71" s="984">
        <v>1</v>
      </c>
      <c r="Y71" s="982"/>
    </row>
    <row r="72" spans="1:25" ht="14.45" customHeight="1" thickBot="1" x14ac:dyDescent="0.25">
      <c r="A72" s="964" t="s">
        <v>4065</v>
      </c>
      <c r="B72" s="965">
        <v>1</v>
      </c>
      <c r="C72" s="966">
        <v>0.68</v>
      </c>
      <c r="D72" s="967">
        <v>3</v>
      </c>
      <c r="E72" s="968">
        <v>1</v>
      </c>
      <c r="F72" s="969">
        <v>0.68</v>
      </c>
      <c r="G72" s="970">
        <v>3</v>
      </c>
      <c r="H72" s="971"/>
      <c r="I72" s="972"/>
      <c r="J72" s="973"/>
      <c r="K72" s="974">
        <v>0.68</v>
      </c>
      <c r="L72" s="971">
        <v>2</v>
      </c>
      <c r="M72" s="971">
        <v>15</v>
      </c>
      <c r="N72" s="975">
        <v>5</v>
      </c>
      <c r="O72" s="971" t="s">
        <v>3938</v>
      </c>
      <c r="P72" s="976" t="s">
        <v>4066</v>
      </c>
      <c r="Q72" s="977">
        <f t="shared" si="3"/>
        <v>-1</v>
      </c>
      <c r="R72" s="981">
        <f t="shared" si="3"/>
        <v>-0.68</v>
      </c>
      <c r="S72" s="977">
        <f t="shared" si="4"/>
        <v>-1</v>
      </c>
      <c r="T72" s="981">
        <f t="shared" si="5"/>
        <v>-0.68</v>
      </c>
      <c r="U72" s="991" t="s">
        <v>579</v>
      </c>
      <c r="V72" s="965" t="s">
        <v>579</v>
      </c>
      <c r="W72" s="965" t="s">
        <v>579</v>
      </c>
      <c r="X72" s="992" t="s">
        <v>579</v>
      </c>
      <c r="Y72" s="993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73:Q1048576">
    <cfRule type="cellIs" dxfId="14" priority="11" stopIfTrue="1" operator="lessThan">
      <formula>0</formula>
    </cfRule>
  </conditionalFormatting>
  <conditionalFormatting sqref="W73:W1048576">
    <cfRule type="cellIs" dxfId="13" priority="10" stopIfTrue="1" operator="greaterThan">
      <formula>0</formula>
    </cfRule>
  </conditionalFormatting>
  <conditionalFormatting sqref="X73:X1048576">
    <cfRule type="cellIs" dxfId="12" priority="9" stopIfTrue="1" operator="greaterThan">
      <formula>1</formula>
    </cfRule>
  </conditionalFormatting>
  <conditionalFormatting sqref="X73:X1048576">
    <cfRule type="cellIs" dxfId="11" priority="6" stopIfTrue="1" operator="greaterThan">
      <formula>1</formula>
    </cfRule>
  </conditionalFormatting>
  <conditionalFormatting sqref="W73:W1048576">
    <cfRule type="cellIs" dxfId="10" priority="7" stopIfTrue="1" operator="greaterThan">
      <formula>0</formula>
    </cfRule>
  </conditionalFormatting>
  <conditionalFormatting sqref="Q73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72">
    <cfRule type="cellIs" dxfId="7" priority="4" stopIfTrue="1" operator="lessThan">
      <formula>0</formula>
    </cfRule>
  </conditionalFormatting>
  <conditionalFormatting sqref="X5:X72">
    <cfRule type="cellIs" dxfId="6" priority="2" stopIfTrue="1" operator="greaterThan">
      <formula>1</formula>
    </cfRule>
  </conditionalFormatting>
  <conditionalFormatting sqref="W5:W72">
    <cfRule type="cellIs" dxfId="5" priority="3" stopIfTrue="1" operator="greaterThan">
      <formula>0</formula>
    </cfRule>
  </conditionalFormatting>
  <conditionalFormatting sqref="S5:S72">
    <cfRule type="cellIs" dxfId="4" priority="1" stopIfTrue="1" operator="lessThan">
      <formula>0</formula>
    </cfRule>
  </conditionalFormatting>
  <hyperlinks>
    <hyperlink ref="A2" location="Obsah!A1" display="Zpět na Obsah  KL 01  1.-4.měsíc" xr:uid="{1999BC84-18A4-47D9-B53C-8B7D91CF51DD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5" customHeight="1" thickBot="1" x14ac:dyDescent="0.25">
      <c r="A2" s="371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4"/>
      <c r="B3" s="216">
        <v>2015</v>
      </c>
      <c r="C3" s="44">
        <v>2018</v>
      </c>
      <c r="D3" s="11"/>
      <c r="E3" s="518">
        <v>2019</v>
      </c>
      <c r="F3" s="519"/>
      <c r="G3" s="519"/>
      <c r="H3" s="520"/>
      <c r="I3" s="521">
        <v>2017</v>
      </c>
      <c r="J3" s="522"/>
    </row>
    <row r="4" spans="1:10" ht="14.45" customHeight="1" thickBot="1" x14ac:dyDescent="0.2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5" customHeight="1" x14ac:dyDescent="0.2">
      <c r="A5" s="221" t="str">
        <f>HYPERLINK("#'Léky Žádanky'!A1","Léky (Kč)")</f>
        <v>Léky (Kč)</v>
      </c>
      <c r="B5" s="31">
        <v>3434.5875999999998</v>
      </c>
      <c r="C5" s="33">
        <v>3273.3291299999996</v>
      </c>
      <c r="D5" s="12"/>
      <c r="E5" s="226">
        <v>3438.5077700000011</v>
      </c>
      <c r="F5" s="32">
        <v>3449.8964359893798</v>
      </c>
      <c r="G5" s="225">
        <f>E5-F5</f>
        <v>-11.388665989378751</v>
      </c>
      <c r="H5" s="231">
        <f>IF(F5&lt;0.00000001,"",E5/F5)</f>
        <v>0.99669883829828276</v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25829.610070000002</v>
      </c>
      <c r="C6" s="35">
        <v>33039.732340000002</v>
      </c>
      <c r="D6" s="12"/>
      <c r="E6" s="227">
        <v>29096.677780000005</v>
      </c>
      <c r="F6" s="34">
        <v>31899.583354919432</v>
      </c>
      <c r="G6" s="228">
        <f>E6-F6</f>
        <v>-2802.9055749194267</v>
      </c>
      <c r="H6" s="232">
        <f>IF(F6&lt;0.00000001,"",E6/F6)</f>
        <v>0.91213347385343913</v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30859.543420000002</v>
      </c>
      <c r="C7" s="35">
        <v>34196.219089999999</v>
      </c>
      <c r="D7" s="12"/>
      <c r="E7" s="227">
        <v>38264.016739999999</v>
      </c>
      <c r="F7" s="34">
        <v>38544.975734497079</v>
      </c>
      <c r="G7" s="228">
        <f>E7-F7</f>
        <v>-280.9589944970794</v>
      </c>
      <c r="H7" s="232">
        <f>IF(F7&lt;0.00000001,"",E7/F7)</f>
        <v>0.99271087893705368</v>
      </c>
    </row>
    <row r="8" spans="1:10" ht="14.45" customHeight="1" thickBot="1" x14ac:dyDescent="0.25">
      <c r="A8" s="1" t="s">
        <v>96</v>
      </c>
      <c r="B8" s="15">
        <v>9140.5602500000023</v>
      </c>
      <c r="C8" s="37">
        <v>9338.4287100000074</v>
      </c>
      <c r="D8" s="12"/>
      <c r="E8" s="229">
        <v>10451.180850000026</v>
      </c>
      <c r="F8" s="36">
        <v>8293.0383653521458</v>
      </c>
      <c r="G8" s="230">
        <f>E8-F8</f>
        <v>2158.1424846478803</v>
      </c>
      <c r="H8" s="233">
        <f>IF(F8&lt;0.00000001,"",E8/F8)</f>
        <v>1.2602354396025079</v>
      </c>
    </row>
    <row r="9" spans="1:10" ht="14.45" customHeight="1" thickBot="1" x14ac:dyDescent="0.25">
      <c r="A9" s="2" t="s">
        <v>97</v>
      </c>
      <c r="B9" s="3">
        <v>69264.301340000005</v>
      </c>
      <c r="C9" s="39">
        <v>79847.709270000007</v>
      </c>
      <c r="D9" s="12"/>
      <c r="E9" s="3">
        <v>81250.38314000002</v>
      </c>
      <c r="F9" s="38">
        <v>82187.493890758022</v>
      </c>
      <c r="G9" s="38">
        <f>E9-F9</f>
        <v>-937.11075075800181</v>
      </c>
      <c r="H9" s="234">
        <f>IF(F9&lt;0.00000001,"",E9/F9)</f>
        <v>0.98859789115843355</v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1267.6401899999996</v>
      </c>
      <c r="C11" s="33">
        <f>IF(ISERROR(VLOOKUP("Celkem:",'ZV Vykáz.-A'!A:H,5,0)),0,VLOOKUP("Celkem:",'ZV Vykáz.-A'!A:H,5,0)/1000)</f>
        <v>1362.5372699999996</v>
      </c>
      <c r="D11" s="12"/>
      <c r="E11" s="226">
        <f>IF(ISERROR(VLOOKUP("Celkem:",'ZV Vykáz.-A'!A:H,8,0)),0,VLOOKUP("Celkem:",'ZV Vykáz.-A'!A:H,8,0)/1000)</f>
        <v>1244.002</v>
      </c>
      <c r="F11" s="32">
        <f>C11</f>
        <v>1362.5372699999996</v>
      </c>
      <c r="G11" s="225">
        <f>E11-F11</f>
        <v>-118.53526999999963</v>
      </c>
      <c r="H11" s="231">
        <f>IF(F11&lt;0.00000001,"",E11/F11)</f>
        <v>0.91300401639655726</v>
      </c>
      <c r="I11" s="225">
        <f>E11-B11</f>
        <v>-23.638189999999668</v>
      </c>
      <c r="J11" s="231">
        <f>IF(B11&lt;0.00000001,"",E11/B11)</f>
        <v>0.98135260290224813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78896.969999999987</v>
      </c>
      <c r="C12" s="37">
        <f>IF(ISERROR(VLOOKUP("Celkem",CaseMix!A:D,3,0)),0,VLOOKUP("Celkem",CaseMix!A:D,3,0)*30)</f>
        <v>80219.790000000008</v>
      </c>
      <c r="D12" s="12"/>
      <c r="E12" s="229">
        <f>IF(ISERROR(VLOOKUP("Celkem",CaseMix!A:D,4,0)),0,VLOOKUP("Celkem",CaseMix!A:D,4,0)*30)</f>
        <v>77761.98</v>
      </c>
      <c r="F12" s="36">
        <f>C12</f>
        <v>80219.790000000008</v>
      </c>
      <c r="G12" s="230">
        <f>E12-F12</f>
        <v>-2457.8100000000122</v>
      </c>
      <c r="H12" s="233">
        <f>IF(F12&lt;0.00000001,"",E12/F12)</f>
        <v>0.96936155031071491</v>
      </c>
      <c r="I12" s="230">
        <f>E12-B12</f>
        <v>-1134.9899999999907</v>
      </c>
      <c r="J12" s="233">
        <f>IF(B12&lt;0.00000001,"",E12/B12)</f>
        <v>0.985614276441795</v>
      </c>
    </row>
    <row r="13" spans="1:10" ht="14.45" customHeight="1" thickBot="1" x14ac:dyDescent="0.25">
      <c r="A13" s="4" t="s">
        <v>100</v>
      </c>
      <c r="B13" s="9">
        <f>SUM(B11:B12)</f>
        <v>80164.610189999992</v>
      </c>
      <c r="C13" s="41">
        <f>SUM(C11:C12)</f>
        <v>81582.327270000009</v>
      </c>
      <c r="D13" s="12"/>
      <c r="E13" s="9">
        <f>SUM(E11:E12)</f>
        <v>79005.981999999989</v>
      </c>
      <c r="F13" s="40">
        <f>SUM(F11:F12)</f>
        <v>81582.327270000009</v>
      </c>
      <c r="G13" s="40">
        <f>E13-F13</f>
        <v>-2576.3452700000198</v>
      </c>
      <c r="H13" s="235">
        <f>IF(F13&lt;0.00000001,"",E13/F13)</f>
        <v>0.96842030184462013</v>
      </c>
      <c r="I13" s="40">
        <f>SUM(I11:I12)</f>
        <v>-1158.6281899999904</v>
      </c>
      <c r="J13" s="235">
        <f>IF(B13&lt;0.00000001,"",E13/B13)</f>
        <v>0.98554688674648439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1.1573726817295575</v>
      </c>
      <c r="C15" s="43">
        <f>IF(C9=0,"",C13/C9)</f>
        <v>1.0217240796994502</v>
      </c>
      <c r="D15" s="12"/>
      <c r="E15" s="10">
        <f>IF(E9=0,"",E13/E9)</f>
        <v>0.9723767316132802</v>
      </c>
      <c r="F15" s="42">
        <f>IF(F9=0,"",F13/F9)</f>
        <v>0.9926367553978177</v>
      </c>
      <c r="G15" s="42">
        <f>IF(ISERROR(F15-E15),"",E15-F15)</f>
        <v>-2.0260023784537506E-2</v>
      </c>
      <c r="H15" s="236">
        <f>IF(ISERROR(F15-E15),"",IF(F15&lt;0.00000001,"",E15/F15))</f>
        <v>0.979589690111346</v>
      </c>
    </row>
    <row r="17" spans="1:8" ht="14.45" customHeight="1" x14ac:dyDescent="0.2">
      <c r="A17" s="222" t="s">
        <v>201</v>
      </c>
    </row>
    <row r="18" spans="1:8" ht="14.45" customHeight="1" x14ac:dyDescent="0.25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307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 xr:uid="{ED4CA403-F6AA-4021-AC78-450DC82FFD5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6611254</v>
      </c>
      <c r="C3" s="344">
        <f t="shared" ref="C3:L3" si="0">SUBTOTAL(9,C6:C1048576)</f>
        <v>10.936637931952477</v>
      </c>
      <c r="D3" s="344">
        <f t="shared" si="0"/>
        <v>7946745</v>
      </c>
      <c r="E3" s="344">
        <f t="shared" si="0"/>
        <v>9</v>
      </c>
      <c r="F3" s="344">
        <f t="shared" si="0"/>
        <v>8166133</v>
      </c>
      <c r="G3" s="347">
        <f>IF(D3&lt;&gt;0,F3/D3,"")</f>
        <v>1.027607278200068</v>
      </c>
      <c r="H3" s="343">
        <f t="shared" si="0"/>
        <v>3817643.5699999994</v>
      </c>
      <c r="I3" s="344">
        <f t="shared" si="0"/>
        <v>3.5700976079358684</v>
      </c>
      <c r="J3" s="344">
        <f t="shared" si="0"/>
        <v>3690510.3399999985</v>
      </c>
      <c r="K3" s="344">
        <f t="shared" si="0"/>
        <v>2</v>
      </c>
      <c r="L3" s="344">
        <f t="shared" si="0"/>
        <v>2636382.5799999982</v>
      </c>
      <c r="M3" s="345">
        <f>IF(J3&lt;&gt;0,L3/J3,"")</f>
        <v>0.71436802423374302</v>
      </c>
    </row>
    <row r="4" spans="1:13" ht="14.45" customHeight="1" x14ac:dyDescent="0.2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5" customHeight="1" thickBot="1" x14ac:dyDescent="0.25">
      <c r="A5" s="994"/>
      <c r="B5" s="995">
        <v>2015</v>
      </c>
      <c r="C5" s="996"/>
      <c r="D5" s="996">
        <v>2018</v>
      </c>
      <c r="E5" s="996"/>
      <c r="F5" s="996">
        <v>2019</v>
      </c>
      <c r="G5" s="905" t="s">
        <v>2</v>
      </c>
      <c r="H5" s="995">
        <v>2015</v>
      </c>
      <c r="I5" s="996"/>
      <c r="J5" s="996">
        <v>2018</v>
      </c>
      <c r="K5" s="996"/>
      <c r="L5" s="996">
        <v>2019</v>
      </c>
      <c r="M5" s="905" t="s">
        <v>2</v>
      </c>
    </row>
    <row r="6" spans="1:13" ht="14.45" customHeight="1" x14ac:dyDescent="0.2">
      <c r="A6" s="856" t="s">
        <v>3253</v>
      </c>
      <c r="B6" s="887">
        <v>0</v>
      </c>
      <c r="C6" s="825"/>
      <c r="D6" s="887"/>
      <c r="E6" s="825"/>
      <c r="F6" s="887"/>
      <c r="G6" s="830"/>
      <c r="H6" s="887"/>
      <c r="I6" s="825"/>
      <c r="J6" s="887"/>
      <c r="K6" s="825"/>
      <c r="L6" s="887"/>
      <c r="M6" s="231"/>
    </row>
    <row r="7" spans="1:13" ht="14.45" customHeight="1" x14ac:dyDescent="0.2">
      <c r="A7" s="857" t="s">
        <v>1652</v>
      </c>
      <c r="B7" s="889">
        <v>323602</v>
      </c>
      <c r="C7" s="832">
        <v>0.95164183669268276</v>
      </c>
      <c r="D7" s="889">
        <v>340046</v>
      </c>
      <c r="E7" s="832">
        <v>1</v>
      </c>
      <c r="F7" s="889">
        <v>387011</v>
      </c>
      <c r="G7" s="837">
        <v>1.1381136669744683</v>
      </c>
      <c r="H7" s="889"/>
      <c r="I7" s="832"/>
      <c r="J7" s="889"/>
      <c r="K7" s="832"/>
      <c r="L7" s="889"/>
      <c r="M7" s="838"/>
    </row>
    <row r="8" spans="1:13" ht="14.45" customHeight="1" x14ac:dyDescent="0.2">
      <c r="A8" s="857" t="s">
        <v>3271</v>
      </c>
      <c r="B8" s="889">
        <v>52116</v>
      </c>
      <c r="C8" s="832">
        <v>3.5919773933420633</v>
      </c>
      <c r="D8" s="889">
        <v>14509</v>
      </c>
      <c r="E8" s="832">
        <v>1</v>
      </c>
      <c r="F8" s="889"/>
      <c r="G8" s="837"/>
      <c r="H8" s="889">
        <v>23176.260000000002</v>
      </c>
      <c r="I8" s="832">
        <v>2.5393798881090075</v>
      </c>
      <c r="J8" s="889">
        <v>9126.74</v>
      </c>
      <c r="K8" s="832">
        <v>1</v>
      </c>
      <c r="L8" s="889"/>
      <c r="M8" s="838"/>
    </row>
    <row r="9" spans="1:13" ht="14.45" customHeight="1" x14ac:dyDescent="0.2">
      <c r="A9" s="857" t="s">
        <v>3276</v>
      </c>
      <c r="B9" s="889">
        <v>137927</v>
      </c>
      <c r="C9" s="832">
        <v>0.74260901401474155</v>
      </c>
      <c r="D9" s="889">
        <v>185733</v>
      </c>
      <c r="E9" s="832">
        <v>1</v>
      </c>
      <c r="F9" s="889">
        <v>114055</v>
      </c>
      <c r="G9" s="837">
        <v>0.61408042728002021</v>
      </c>
      <c r="H9" s="889"/>
      <c r="I9" s="832"/>
      <c r="J9" s="889"/>
      <c r="K9" s="832"/>
      <c r="L9" s="889"/>
      <c r="M9" s="838"/>
    </row>
    <row r="10" spans="1:13" ht="14.45" customHeight="1" x14ac:dyDescent="0.2">
      <c r="A10" s="857" t="s">
        <v>4068</v>
      </c>
      <c r="B10" s="889">
        <v>504838</v>
      </c>
      <c r="C10" s="832">
        <v>1.0218089595861257</v>
      </c>
      <c r="D10" s="889">
        <v>494063</v>
      </c>
      <c r="E10" s="832">
        <v>1</v>
      </c>
      <c r="F10" s="889">
        <v>536249</v>
      </c>
      <c r="G10" s="837">
        <v>1.0853858718422549</v>
      </c>
      <c r="H10" s="889"/>
      <c r="I10" s="832"/>
      <c r="J10" s="889"/>
      <c r="K10" s="832"/>
      <c r="L10" s="889"/>
      <c r="M10" s="838"/>
    </row>
    <row r="11" spans="1:13" ht="14.45" customHeight="1" x14ac:dyDescent="0.2">
      <c r="A11" s="857" t="s">
        <v>4069</v>
      </c>
      <c r="B11" s="889">
        <v>3202743</v>
      </c>
      <c r="C11" s="832">
        <v>0.85664386914203028</v>
      </c>
      <c r="D11" s="889">
        <v>3738710</v>
      </c>
      <c r="E11" s="832">
        <v>1</v>
      </c>
      <c r="F11" s="889">
        <v>3528540</v>
      </c>
      <c r="G11" s="837">
        <v>0.94378542331445869</v>
      </c>
      <c r="H11" s="889">
        <v>3794467.3099999996</v>
      </c>
      <c r="I11" s="832">
        <v>1.0307177198268611</v>
      </c>
      <c r="J11" s="889">
        <v>3681383.5999999982</v>
      </c>
      <c r="K11" s="832">
        <v>1</v>
      </c>
      <c r="L11" s="889">
        <v>2636382.5799999982</v>
      </c>
      <c r="M11" s="838">
        <v>0.71613905706539238</v>
      </c>
    </row>
    <row r="12" spans="1:13" ht="14.45" customHeight="1" x14ac:dyDescent="0.2">
      <c r="A12" s="857" t="s">
        <v>4070</v>
      </c>
      <c r="B12" s="889">
        <v>366552</v>
      </c>
      <c r="C12" s="832">
        <v>1.1961858018366107</v>
      </c>
      <c r="D12" s="889">
        <v>306434</v>
      </c>
      <c r="E12" s="832">
        <v>1</v>
      </c>
      <c r="F12" s="889">
        <v>343517</v>
      </c>
      <c r="G12" s="837">
        <v>1.1210146393676941</v>
      </c>
      <c r="H12" s="889"/>
      <c r="I12" s="832"/>
      <c r="J12" s="889"/>
      <c r="K12" s="832"/>
      <c r="L12" s="889"/>
      <c r="M12" s="838"/>
    </row>
    <row r="13" spans="1:13" ht="14.45" customHeight="1" x14ac:dyDescent="0.2">
      <c r="A13" s="857" t="s">
        <v>4071</v>
      </c>
      <c r="B13" s="889">
        <v>508622</v>
      </c>
      <c r="C13" s="832">
        <v>1.1773848187354887</v>
      </c>
      <c r="D13" s="889">
        <v>431993</v>
      </c>
      <c r="E13" s="832">
        <v>1</v>
      </c>
      <c r="F13" s="889">
        <v>660784</v>
      </c>
      <c r="G13" s="837">
        <v>1.5296173780593667</v>
      </c>
      <c r="H13" s="889"/>
      <c r="I13" s="832"/>
      <c r="J13" s="889"/>
      <c r="K13" s="832"/>
      <c r="L13" s="889"/>
      <c r="M13" s="838"/>
    </row>
    <row r="14" spans="1:13" ht="14.45" customHeight="1" x14ac:dyDescent="0.2">
      <c r="A14" s="857" t="s">
        <v>4072</v>
      </c>
      <c r="B14" s="889">
        <v>256138</v>
      </c>
      <c r="C14" s="832">
        <v>0.80484279456772434</v>
      </c>
      <c r="D14" s="889">
        <v>318246</v>
      </c>
      <c r="E14" s="832">
        <v>1</v>
      </c>
      <c r="F14" s="889">
        <v>298907</v>
      </c>
      <c r="G14" s="837">
        <v>0.93923254337839279</v>
      </c>
      <c r="H14" s="889"/>
      <c r="I14" s="832"/>
      <c r="J14" s="889"/>
      <c r="K14" s="832"/>
      <c r="L14" s="889"/>
      <c r="M14" s="838"/>
    </row>
    <row r="15" spans="1:13" ht="14.45" customHeight="1" x14ac:dyDescent="0.2">
      <c r="A15" s="857" t="s">
        <v>4073</v>
      </c>
      <c r="B15" s="889">
        <v>2178</v>
      </c>
      <c r="C15" s="832"/>
      <c r="D15" s="889"/>
      <c r="E15" s="832"/>
      <c r="F15" s="889"/>
      <c r="G15" s="837"/>
      <c r="H15" s="889"/>
      <c r="I15" s="832"/>
      <c r="J15" s="889"/>
      <c r="K15" s="832"/>
      <c r="L15" s="889"/>
      <c r="M15" s="838"/>
    </row>
    <row r="16" spans="1:13" ht="14.45" customHeight="1" thickBot="1" x14ac:dyDescent="0.25">
      <c r="A16" s="893" t="s">
        <v>4074</v>
      </c>
      <c r="B16" s="891">
        <v>1256538</v>
      </c>
      <c r="C16" s="840">
        <v>0.59354344403500969</v>
      </c>
      <c r="D16" s="891">
        <v>2117011</v>
      </c>
      <c r="E16" s="840">
        <v>1</v>
      </c>
      <c r="F16" s="891">
        <v>2297070</v>
      </c>
      <c r="G16" s="845">
        <v>1.0850534078471958</v>
      </c>
      <c r="H16" s="891"/>
      <c r="I16" s="840"/>
      <c r="J16" s="891"/>
      <c r="K16" s="840"/>
      <c r="L16" s="891"/>
      <c r="M16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C1C78E14-9A51-4487-92A4-D5FBCA7F712D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35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4" t="s">
        <v>4756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22970.05</v>
      </c>
      <c r="G3" s="211">
        <f t="shared" si="0"/>
        <v>10428897.57</v>
      </c>
      <c r="H3" s="212"/>
      <c r="I3" s="212"/>
      <c r="J3" s="207">
        <f t="shared" si="0"/>
        <v>23109.800000000003</v>
      </c>
      <c r="K3" s="211">
        <f t="shared" si="0"/>
        <v>11637255.34</v>
      </c>
      <c r="L3" s="212"/>
      <c r="M3" s="212"/>
      <c r="N3" s="207">
        <f t="shared" si="0"/>
        <v>23396.75</v>
      </c>
      <c r="O3" s="211">
        <f t="shared" si="0"/>
        <v>10802515.580000002</v>
      </c>
      <c r="P3" s="177">
        <f>IF(K3=0,"",O3/K3)</f>
        <v>0.92827004859721518</v>
      </c>
      <c r="Q3" s="209">
        <f>IF(N3=0,"",O3/N3)</f>
        <v>461.71009135884265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5" customHeight="1" x14ac:dyDescent="0.2">
      <c r="A6" s="824" t="s">
        <v>3279</v>
      </c>
      <c r="B6" s="825" t="s">
        <v>4075</v>
      </c>
      <c r="C6" s="825" t="s">
        <v>3178</v>
      </c>
      <c r="D6" s="825" t="s">
        <v>4076</v>
      </c>
      <c r="E6" s="825" t="s">
        <v>4077</v>
      </c>
      <c r="F6" s="225">
        <v>0</v>
      </c>
      <c r="G6" s="225">
        <v>0</v>
      </c>
      <c r="H6" s="225"/>
      <c r="I6" s="225"/>
      <c r="J6" s="225"/>
      <c r="K6" s="225"/>
      <c r="L6" s="225"/>
      <c r="M6" s="225"/>
      <c r="N6" s="225"/>
      <c r="O6" s="225"/>
      <c r="P6" s="830"/>
      <c r="Q6" s="848"/>
    </row>
    <row r="7" spans="1:17" ht="14.45" customHeight="1" x14ac:dyDescent="0.2">
      <c r="A7" s="831" t="s">
        <v>577</v>
      </c>
      <c r="B7" s="832" t="s">
        <v>3908</v>
      </c>
      <c r="C7" s="832" t="s">
        <v>3178</v>
      </c>
      <c r="D7" s="832" t="s">
        <v>3909</v>
      </c>
      <c r="E7" s="832" t="s">
        <v>3910</v>
      </c>
      <c r="F7" s="849">
        <v>404</v>
      </c>
      <c r="G7" s="849">
        <v>323602</v>
      </c>
      <c r="H7" s="849">
        <v>0.95164183669268276</v>
      </c>
      <c r="I7" s="849">
        <v>800.99504950495054</v>
      </c>
      <c r="J7" s="849">
        <v>424</v>
      </c>
      <c r="K7" s="849">
        <v>340046</v>
      </c>
      <c r="L7" s="849">
        <v>1</v>
      </c>
      <c r="M7" s="849">
        <v>801.99528301886789</v>
      </c>
      <c r="N7" s="849">
        <v>479</v>
      </c>
      <c r="O7" s="849">
        <v>387011</v>
      </c>
      <c r="P7" s="837">
        <v>1.1381136669744683</v>
      </c>
      <c r="Q7" s="850">
        <v>807.95615866388312</v>
      </c>
    </row>
    <row r="8" spans="1:17" ht="14.45" customHeight="1" x14ac:dyDescent="0.2">
      <c r="A8" s="831" t="s">
        <v>3928</v>
      </c>
      <c r="B8" s="832" t="s">
        <v>4078</v>
      </c>
      <c r="C8" s="832" t="s">
        <v>3182</v>
      </c>
      <c r="D8" s="832" t="s">
        <v>4079</v>
      </c>
      <c r="E8" s="832" t="s">
        <v>4080</v>
      </c>
      <c r="F8" s="849">
        <v>0.45</v>
      </c>
      <c r="G8" s="849">
        <v>904.34</v>
      </c>
      <c r="H8" s="849"/>
      <c r="I8" s="849">
        <v>2009.6444444444444</v>
      </c>
      <c r="J8" s="849"/>
      <c r="K8" s="849"/>
      <c r="L8" s="849"/>
      <c r="M8" s="849"/>
      <c r="N8" s="849"/>
      <c r="O8" s="849"/>
      <c r="P8" s="837"/>
      <c r="Q8" s="850"/>
    </row>
    <row r="9" spans="1:17" ht="14.45" customHeight="1" x14ac:dyDescent="0.2">
      <c r="A9" s="831" t="s">
        <v>3928</v>
      </c>
      <c r="B9" s="832" t="s">
        <v>4078</v>
      </c>
      <c r="C9" s="832" t="s">
        <v>3182</v>
      </c>
      <c r="D9" s="832" t="s">
        <v>4081</v>
      </c>
      <c r="E9" s="832" t="s">
        <v>4082</v>
      </c>
      <c r="F9" s="849">
        <v>0.25</v>
      </c>
      <c r="G9" s="849">
        <v>454.76</v>
      </c>
      <c r="H9" s="849">
        <v>0.55555419817486584</v>
      </c>
      <c r="I9" s="849">
        <v>1819.04</v>
      </c>
      <c r="J9" s="849">
        <v>0.45</v>
      </c>
      <c r="K9" s="849">
        <v>818.57</v>
      </c>
      <c r="L9" s="849">
        <v>1</v>
      </c>
      <c r="M9" s="849">
        <v>1819.0444444444445</v>
      </c>
      <c r="N9" s="849"/>
      <c r="O9" s="849"/>
      <c r="P9" s="837"/>
      <c r="Q9" s="850"/>
    </row>
    <row r="10" spans="1:17" ht="14.45" customHeight="1" x14ac:dyDescent="0.2">
      <c r="A10" s="831" t="s">
        <v>3928</v>
      </c>
      <c r="B10" s="832" t="s">
        <v>4078</v>
      </c>
      <c r="C10" s="832" t="s">
        <v>3182</v>
      </c>
      <c r="D10" s="832" t="s">
        <v>4083</v>
      </c>
      <c r="E10" s="832" t="s">
        <v>4084</v>
      </c>
      <c r="F10" s="849">
        <v>0.05</v>
      </c>
      <c r="G10" s="849">
        <v>45.19</v>
      </c>
      <c r="H10" s="849"/>
      <c r="I10" s="849">
        <v>903.8</v>
      </c>
      <c r="J10" s="849"/>
      <c r="K10" s="849"/>
      <c r="L10" s="849"/>
      <c r="M10" s="849"/>
      <c r="N10" s="849"/>
      <c r="O10" s="849"/>
      <c r="P10" s="837"/>
      <c r="Q10" s="850"/>
    </row>
    <row r="11" spans="1:17" ht="14.45" customHeight="1" x14ac:dyDescent="0.2">
      <c r="A11" s="831" t="s">
        <v>3928</v>
      </c>
      <c r="B11" s="832" t="s">
        <v>4078</v>
      </c>
      <c r="C11" s="832" t="s">
        <v>3357</v>
      </c>
      <c r="D11" s="832" t="s">
        <v>4085</v>
      </c>
      <c r="E11" s="832" t="s">
        <v>4086</v>
      </c>
      <c r="F11" s="849">
        <v>457</v>
      </c>
      <c r="G11" s="849">
        <v>15260.29</v>
      </c>
      <c r="H11" s="849">
        <v>1.8367811443434596</v>
      </c>
      <c r="I11" s="849">
        <v>33.392319474835887</v>
      </c>
      <c r="J11" s="849">
        <v>243</v>
      </c>
      <c r="K11" s="849">
        <v>8308.17</v>
      </c>
      <c r="L11" s="849">
        <v>1</v>
      </c>
      <c r="M11" s="849">
        <v>34.19</v>
      </c>
      <c r="N11" s="849"/>
      <c r="O11" s="849"/>
      <c r="P11" s="837"/>
      <c r="Q11" s="850"/>
    </row>
    <row r="12" spans="1:17" ht="14.45" customHeight="1" x14ac:dyDescent="0.2">
      <c r="A12" s="831" t="s">
        <v>3928</v>
      </c>
      <c r="B12" s="832" t="s">
        <v>4078</v>
      </c>
      <c r="C12" s="832" t="s">
        <v>3357</v>
      </c>
      <c r="D12" s="832" t="s">
        <v>4087</v>
      </c>
      <c r="E12" s="832" t="s">
        <v>4088</v>
      </c>
      <c r="F12" s="849">
        <v>114</v>
      </c>
      <c r="G12" s="849">
        <v>6511.68</v>
      </c>
      <c r="H12" s="849"/>
      <c r="I12" s="849">
        <v>57.120000000000005</v>
      </c>
      <c r="J12" s="849"/>
      <c r="K12" s="849"/>
      <c r="L12" s="849"/>
      <c r="M12" s="849"/>
      <c r="N12" s="849"/>
      <c r="O12" s="849"/>
      <c r="P12" s="837"/>
      <c r="Q12" s="850"/>
    </row>
    <row r="13" spans="1:17" ht="14.45" customHeight="1" x14ac:dyDescent="0.2">
      <c r="A13" s="831" t="s">
        <v>3928</v>
      </c>
      <c r="B13" s="832" t="s">
        <v>4078</v>
      </c>
      <c r="C13" s="832" t="s">
        <v>3178</v>
      </c>
      <c r="D13" s="832" t="s">
        <v>4089</v>
      </c>
      <c r="E13" s="832" t="s">
        <v>4090</v>
      </c>
      <c r="F13" s="849">
        <v>1</v>
      </c>
      <c r="G13" s="849">
        <v>8595</v>
      </c>
      <c r="H13" s="849"/>
      <c r="I13" s="849">
        <v>8595</v>
      </c>
      <c r="J13" s="849"/>
      <c r="K13" s="849"/>
      <c r="L13" s="849"/>
      <c r="M13" s="849"/>
      <c r="N13" s="849"/>
      <c r="O13" s="849"/>
      <c r="P13" s="837"/>
      <c r="Q13" s="850"/>
    </row>
    <row r="14" spans="1:17" ht="14.45" customHeight="1" x14ac:dyDescent="0.2">
      <c r="A14" s="831" t="s">
        <v>3928</v>
      </c>
      <c r="B14" s="832" t="s">
        <v>4078</v>
      </c>
      <c r="C14" s="832" t="s">
        <v>3178</v>
      </c>
      <c r="D14" s="832" t="s">
        <v>4091</v>
      </c>
      <c r="E14" s="832" t="s">
        <v>4092</v>
      </c>
      <c r="F14" s="849">
        <v>3</v>
      </c>
      <c r="G14" s="849">
        <v>43521</v>
      </c>
      <c r="H14" s="849">
        <v>2.999586463574333</v>
      </c>
      <c r="I14" s="849">
        <v>14507</v>
      </c>
      <c r="J14" s="849">
        <v>1</v>
      </c>
      <c r="K14" s="849">
        <v>14509</v>
      </c>
      <c r="L14" s="849">
        <v>1</v>
      </c>
      <c r="M14" s="849">
        <v>14509</v>
      </c>
      <c r="N14" s="849"/>
      <c r="O14" s="849"/>
      <c r="P14" s="837"/>
      <c r="Q14" s="850"/>
    </row>
    <row r="15" spans="1:17" ht="14.45" customHeight="1" x14ac:dyDescent="0.2">
      <c r="A15" s="831" t="s">
        <v>3933</v>
      </c>
      <c r="B15" s="832" t="s">
        <v>4093</v>
      </c>
      <c r="C15" s="832" t="s">
        <v>3178</v>
      </c>
      <c r="D15" s="832" t="s">
        <v>4094</v>
      </c>
      <c r="E15" s="832" t="s">
        <v>4095</v>
      </c>
      <c r="F15" s="849">
        <v>3</v>
      </c>
      <c r="G15" s="849">
        <v>38382</v>
      </c>
      <c r="H15" s="849">
        <v>0.49992185057830574</v>
      </c>
      <c r="I15" s="849">
        <v>12794</v>
      </c>
      <c r="J15" s="849">
        <v>6</v>
      </c>
      <c r="K15" s="849">
        <v>76776</v>
      </c>
      <c r="L15" s="849">
        <v>1</v>
      </c>
      <c r="M15" s="849">
        <v>12796</v>
      </c>
      <c r="N15" s="849"/>
      <c r="O15" s="849"/>
      <c r="P15" s="837"/>
      <c r="Q15" s="850"/>
    </row>
    <row r="16" spans="1:17" ht="14.45" customHeight="1" x14ac:dyDescent="0.2">
      <c r="A16" s="831" t="s">
        <v>3933</v>
      </c>
      <c r="B16" s="832" t="s">
        <v>4096</v>
      </c>
      <c r="C16" s="832" t="s">
        <v>3178</v>
      </c>
      <c r="D16" s="832" t="s">
        <v>4097</v>
      </c>
      <c r="E16" s="832" t="s">
        <v>4098</v>
      </c>
      <c r="F16" s="849"/>
      <c r="G16" s="849"/>
      <c r="H16" s="849"/>
      <c r="I16" s="849"/>
      <c r="J16" s="849">
        <v>1</v>
      </c>
      <c r="K16" s="849">
        <v>222</v>
      </c>
      <c r="L16" s="849">
        <v>1</v>
      </c>
      <c r="M16" s="849">
        <v>222</v>
      </c>
      <c r="N16" s="849"/>
      <c r="O16" s="849"/>
      <c r="P16" s="837"/>
      <c r="Q16" s="850"/>
    </row>
    <row r="17" spans="1:17" ht="14.45" customHeight="1" x14ac:dyDescent="0.2">
      <c r="A17" s="831" t="s">
        <v>3933</v>
      </c>
      <c r="B17" s="832" t="s">
        <v>4096</v>
      </c>
      <c r="C17" s="832" t="s">
        <v>3178</v>
      </c>
      <c r="D17" s="832" t="s">
        <v>4099</v>
      </c>
      <c r="E17" s="832" t="s">
        <v>4100</v>
      </c>
      <c r="F17" s="849"/>
      <c r="G17" s="849"/>
      <c r="H17" s="849"/>
      <c r="I17" s="849"/>
      <c r="J17" s="849">
        <v>1</v>
      </c>
      <c r="K17" s="849">
        <v>509</v>
      </c>
      <c r="L17" s="849">
        <v>1</v>
      </c>
      <c r="M17" s="849">
        <v>509</v>
      </c>
      <c r="N17" s="849"/>
      <c r="O17" s="849"/>
      <c r="P17" s="837"/>
      <c r="Q17" s="850"/>
    </row>
    <row r="18" spans="1:17" ht="14.45" customHeight="1" x14ac:dyDescent="0.2">
      <c r="A18" s="831" t="s">
        <v>3933</v>
      </c>
      <c r="B18" s="832" t="s">
        <v>4096</v>
      </c>
      <c r="C18" s="832" t="s">
        <v>3178</v>
      </c>
      <c r="D18" s="832" t="s">
        <v>4101</v>
      </c>
      <c r="E18" s="832" t="s">
        <v>4102</v>
      </c>
      <c r="F18" s="849">
        <v>10</v>
      </c>
      <c r="G18" s="849">
        <v>3540</v>
      </c>
      <c r="H18" s="849">
        <v>3.3333333333333335</v>
      </c>
      <c r="I18" s="849">
        <v>354</v>
      </c>
      <c r="J18" s="849">
        <v>3</v>
      </c>
      <c r="K18" s="849">
        <v>1062</v>
      </c>
      <c r="L18" s="849">
        <v>1</v>
      </c>
      <c r="M18" s="849">
        <v>354</v>
      </c>
      <c r="N18" s="849">
        <v>16</v>
      </c>
      <c r="O18" s="849">
        <v>5680</v>
      </c>
      <c r="P18" s="837">
        <v>5.3483992467043313</v>
      </c>
      <c r="Q18" s="850">
        <v>355</v>
      </c>
    </row>
    <row r="19" spans="1:17" ht="14.45" customHeight="1" x14ac:dyDescent="0.2">
      <c r="A19" s="831" t="s">
        <v>3933</v>
      </c>
      <c r="B19" s="832" t="s">
        <v>4096</v>
      </c>
      <c r="C19" s="832" t="s">
        <v>3178</v>
      </c>
      <c r="D19" s="832" t="s">
        <v>4103</v>
      </c>
      <c r="E19" s="832" t="s">
        <v>4104</v>
      </c>
      <c r="F19" s="849">
        <v>132</v>
      </c>
      <c r="G19" s="849">
        <v>8580</v>
      </c>
      <c r="H19" s="849">
        <v>1.0476190476190477</v>
      </c>
      <c r="I19" s="849">
        <v>65</v>
      </c>
      <c r="J19" s="849">
        <v>126</v>
      </c>
      <c r="K19" s="849">
        <v>8190</v>
      </c>
      <c r="L19" s="849">
        <v>1</v>
      </c>
      <c r="M19" s="849">
        <v>65</v>
      </c>
      <c r="N19" s="849">
        <v>124</v>
      </c>
      <c r="O19" s="849">
        <v>8060</v>
      </c>
      <c r="P19" s="837">
        <v>0.98412698412698407</v>
      </c>
      <c r="Q19" s="850">
        <v>65</v>
      </c>
    </row>
    <row r="20" spans="1:17" ht="14.45" customHeight="1" x14ac:dyDescent="0.2">
      <c r="A20" s="831" t="s">
        <v>3933</v>
      </c>
      <c r="B20" s="832" t="s">
        <v>4096</v>
      </c>
      <c r="C20" s="832" t="s">
        <v>3178</v>
      </c>
      <c r="D20" s="832" t="s">
        <v>4105</v>
      </c>
      <c r="E20" s="832" t="s">
        <v>4106</v>
      </c>
      <c r="F20" s="849"/>
      <c r="G20" s="849"/>
      <c r="H20" s="849"/>
      <c r="I20" s="849"/>
      <c r="J20" s="849">
        <v>1</v>
      </c>
      <c r="K20" s="849">
        <v>592</v>
      </c>
      <c r="L20" s="849">
        <v>1</v>
      </c>
      <c r="M20" s="849">
        <v>592</v>
      </c>
      <c r="N20" s="849">
        <v>3</v>
      </c>
      <c r="O20" s="849">
        <v>1782</v>
      </c>
      <c r="P20" s="837">
        <v>3.0101351351351351</v>
      </c>
      <c r="Q20" s="850">
        <v>594</v>
      </c>
    </row>
    <row r="21" spans="1:17" ht="14.45" customHeight="1" x14ac:dyDescent="0.2">
      <c r="A21" s="831" t="s">
        <v>3933</v>
      </c>
      <c r="B21" s="832" t="s">
        <v>4096</v>
      </c>
      <c r="C21" s="832" t="s">
        <v>3178</v>
      </c>
      <c r="D21" s="832" t="s">
        <v>4107</v>
      </c>
      <c r="E21" s="832" t="s">
        <v>4108</v>
      </c>
      <c r="F21" s="849"/>
      <c r="G21" s="849"/>
      <c r="H21" s="849"/>
      <c r="I21" s="849"/>
      <c r="J21" s="849">
        <v>1</v>
      </c>
      <c r="K21" s="849">
        <v>617</v>
      </c>
      <c r="L21" s="849">
        <v>1</v>
      </c>
      <c r="M21" s="849">
        <v>617</v>
      </c>
      <c r="N21" s="849">
        <v>2</v>
      </c>
      <c r="O21" s="849">
        <v>1236</v>
      </c>
      <c r="P21" s="837">
        <v>2.0032414910858996</v>
      </c>
      <c r="Q21" s="850">
        <v>618</v>
      </c>
    </row>
    <row r="22" spans="1:17" ht="14.45" customHeight="1" x14ac:dyDescent="0.2">
      <c r="A22" s="831" t="s">
        <v>3933</v>
      </c>
      <c r="B22" s="832" t="s">
        <v>4096</v>
      </c>
      <c r="C22" s="832" t="s">
        <v>3178</v>
      </c>
      <c r="D22" s="832" t="s">
        <v>4109</v>
      </c>
      <c r="E22" s="832" t="s">
        <v>4110</v>
      </c>
      <c r="F22" s="849"/>
      <c r="G22" s="849"/>
      <c r="H22" s="849"/>
      <c r="I22" s="849"/>
      <c r="J22" s="849"/>
      <c r="K22" s="849"/>
      <c r="L22" s="849"/>
      <c r="M22" s="849"/>
      <c r="N22" s="849">
        <v>2</v>
      </c>
      <c r="O22" s="849">
        <v>308</v>
      </c>
      <c r="P22" s="837"/>
      <c r="Q22" s="850">
        <v>154</v>
      </c>
    </row>
    <row r="23" spans="1:17" ht="14.45" customHeight="1" x14ac:dyDescent="0.2">
      <c r="A23" s="831" t="s">
        <v>3933</v>
      </c>
      <c r="B23" s="832" t="s">
        <v>4096</v>
      </c>
      <c r="C23" s="832" t="s">
        <v>3178</v>
      </c>
      <c r="D23" s="832" t="s">
        <v>4111</v>
      </c>
      <c r="E23" s="832" t="s">
        <v>4112</v>
      </c>
      <c r="F23" s="849">
        <v>1</v>
      </c>
      <c r="G23" s="849">
        <v>679</v>
      </c>
      <c r="H23" s="849"/>
      <c r="I23" s="849">
        <v>679</v>
      </c>
      <c r="J23" s="849"/>
      <c r="K23" s="849"/>
      <c r="L23" s="849"/>
      <c r="M23" s="849"/>
      <c r="N23" s="849"/>
      <c r="O23" s="849"/>
      <c r="P23" s="837"/>
      <c r="Q23" s="850"/>
    </row>
    <row r="24" spans="1:17" ht="14.45" customHeight="1" x14ac:dyDescent="0.2">
      <c r="A24" s="831" t="s">
        <v>3933</v>
      </c>
      <c r="B24" s="832" t="s">
        <v>4096</v>
      </c>
      <c r="C24" s="832" t="s">
        <v>3178</v>
      </c>
      <c r="D24" s="832" t="s">
        <v>4113</v>
      </c>
      <c r="E24" s="832" t="s">
        <v>4114</v>
      </c>
      <c r="F24" s="849">
        <v>7</v>
      </c>
      <c r="G24" s="849">
        <v>168</v>
      </c>
      <c r="H24" s="849">
        <v>1</v>
      </c>
      <c r="I24" s="849">
        <v>24</v>
      </c>
      <c r="J24" s="849">
        <v>7</v>
      </c>
      <c r="K24" s="849">
        <v>168</v>
      </c>
      <c r="L24" s="849">
        <v>1</v>
      </c>
      <c r="M24" s="849">
        <v>24</v>
      </c>
      <c r="N24" s="849">
        <v>15</v>
      </c>
      <c r="O24" s="849">
        <v>390</v>
      </c>
      <c r="P24" s="837">
        <v>2.3214285714285716</v>
      </c>
      <c r="Q24" s="850">
        <v>26</v>
      </c>
    </row>
    <row r="25" spans="1:17" ht="14.45" customHeight="1" x14ac:dyDescent="0.2">
      <c r="A25" s="831" t="s">
        <v>3933</v>
      </c>
      <c r="B25" s="832" t="s">
        <v>4096</v>
      </c>
      <c r="C25" s="832" t="s">
        <v>3178</v>
      </c>
      <c r="D25" s="832" t="s">
        <v>4115</v>
      </c>
      <c r="E25" s="832" t="s">
        <v>4116</v>
      </c>
      <c r="F25" s="849">
        <v>69</v>
      </c>
      <c r="G25" s="849">
        <v>3795</v>
      </c>
      <c r="H25" s="849">
        <v>1.2105263157894737</v>
      </c>
      <c r="I25" s="849">
        <v>55</v>
      </c>
      <c r="J25" s="849">
        <v>57</v>
      </c>
      <c r="K25" s="849">
        <v>3135</v>
      </c>
      <c r="L25" s="849">
        <v>1</v>
      </c>
      <c r="M25" s="849">
        <v>55</v>
      </c>
      <c r="N25" s="849">
        <v>54</v>
      </c>
      <c r="O25" s="849">
        <v>2970</v>
      </c>
      <c r="P25" s="837">
        <v>0.94736842105263153</v>
      </c>
      <c r="Q25" s="850">
        <v>55</v>
      </c>
    </row>
    <row r="26" spans="1:17" ht="14.45" customHeight="1" x14ac:dyDescent="0.2">
      <c r="A26" s="831" t="s">
        <v>3933</v>
      </c>
      <c r="B26" s="832" t="s">
        <v>4096</v>
      </c>
      <c r="C26" s="832" t="s">
        <v>3178</v>
      </c>
      <c r="D26" s="832" t="s">
        <v>4117</v>
      </c>
      <c r="E26" s="832" t="s">
        <v>4118</v>
      </c>
      <c r="F26" s="849">
        <v>617</v>
      </c>
      <c r="G26" s="849">
        <v>47509</v>
      </c>
      <c r="H26" s="849">
        <v>0.91815476190476186</v>
      </c>
      <c r="I26" s="849">
        <v>77</v>
      </c>
      <c r="J26" s="849">
        <v>672</v>
      </c>
      <c r="K26" s="849">
        <v>51744</v>
      </c>
      <c r="L26" s="849">
        <v>1</v>
      </c>
      <c r="M26" s="849">
        <v>77</v>
      </c>
      <c r="N26" s="849">
        <v>635</v>
      </c>
      <c r="O26" s="849">
        <v>49530</v>
      </c>
      <c r="P26" s="837">
        <v>0.95721243042671611</v>
      </c>
      <c r="Q26" s="850">
        <v>78</v>
      </c>
    </row>
    <row r="27" spans="1:17" ht="14.45" customHeight="1" x14ac:dyDescent="0.2">
      <c r="A27" s="831" t="s">
        <v>3933</v>
      </c>
      <c r="B27" s="832" t="s">
        <v>4096</v>
      </c>
      <c r="C27" s="832" t="s">
        <v>3178</v>
      </c>
      <c r="D27" s="832" t="s">
        <v>4119</v>
      </c>
      <c r="E27" s="832" t="s">
        <v>4120</v>
      </c>
      <c r="F27" s="849">
        <v>19</v>
      </c>
      <c r="G27" s="849">
        <v>456</v>
      </c>
      <c r="H27" s="849">
        <v>0.90476190476190477</v>
      </c>
      <c r="I27" s="849">
        <v>24</v>
      </c>
      <c r="J27" s="849">
        <v>21</v>
      </c>
      <c r="K27" s="849">
        <v>504</v>
      </c>
      <c r="L27" s="849">
        <v>1</v>
      </c>
      <c r="M27" s="849">
        <v>24</v>
      </c>
      <c r="N27" s="849">
        <v>22</v>
      </c>
      <c r="O27" s="849">
        <v>528</v>
      </c>
      <c r="P27" s="837">
        <v>1.0476190476190477</v>
      </c>
      <c r="Q27" s="850">
        <v>24</v>
      </c>
    </row>
    <row r="28" spans="1:17" ht="14.45" customHeight="1" x14ac:dyDescent="0.2">
      <c r="A28" s="831" t="s">
        <v>3933</v>
      </c>
      <c r="B28" s="832" t="s">
        <v>4096</v>
      </c>
      <c r="C28" s="832" t="s">
        <v>3178</v>
      </c>
      <c r="D28" s="832" t="s">
        <v>4121</v>
      </c>
      <c r="E28" s="832" t="s">
        <v>4122</v>
      </c>
      <c r="F28" s="849">
        <v>9</v>
      </c>
      <c r="G28" s="849">
        <v>594</v>
      </c>
      <c r="H28" s="849">
        <v>1.125</v>
      </c>
      <c r="I28" s="849">
        <v>66</v>
      </c>
      <c r="J28" s="849">
        <v>8</v>
      </c>
      <c r="K28" s="849">
        <v>528</v>
      </c>
      <c r="L28" s="849">
        <v>1</v>
      </c>
      <c r="M28" s="849">
        <v>66</v>
      </c>
      <c r="N28" s="849">
        <v>5</v>
      </c>
      <c r="O28" s="849">
        <v>330</v>
      </c>
      <c r="P28" s="837">
        <v>0.625</v>
      </c>
      <c r="Q28" s="850">
        <v>66</v>
      </c>
    </row>
    <row r="29" spans="1:17" ht="14.45" customHeight="1" x14ac:dyDescent="0.2">
      <c r="A29" s="831" t="s">
        <v>3933</v>
      </c>
      <c r="B29" s="832" t="s">
        <v>4096</v>
      </c>
      <c r="C29" s="832" t="s">
        <v>3178</v>
      </c>
      <c r="D29" s="832" t="s">
        <v>4123</v>
      </c>
      <c r="E29" s="832" t="s">
        <v>4124</v>
      </c>
      <c r="F29" s="849"/>
      <c r="G29" s="849"/>
      <c r="H29" s="849"/>
      <c r="I29" s="849"/>
      <c r="J29" s="849">
        <v>16</v>
      </c>
      <c r="K29" s="849">
        <v>5600</v>
      </c>
      <c r="L29" s="849">
        <v>1</v>
      </c>
      <c r="M29" s="849">
        <v>350</v>
      </c>
      <c r="N29" s="849"/>
      <c r="O29" s="849"/>
      <c r="P29" s="837"/>
      <c r="Q29" s="850"/>
    </row>
    <row r="30" spans="1:17" ht="14.45" customHeight="1" x14ac:dyDescent="0.2">
      <c r="A30" s="831" t="s">
        <v>3933</v>
      </c>
      <c r="B30" s="832" t="s">
        <v>4096</v>
      </c>
      <c r="C30" s="832" t="s">
        <v>3178</v>
      </c>
      <c r="D30" s="832" t="s">
        <v>4125</v>
      </c>
      <c r="E30" s="832" t="s">
        <v>4126</v>
      </c>
      <c r="F30" s="849">
        <v>10</v>
      </c>
      <c r="G30" s="849">
        <v>250</v>
      </c>
      <c r="H30" s="849">
        <v>0.7142857142857143</v>
      </c>
      <c r="I30" s="849">
        <v>25</v>
      </c>
      <c r="J30" s="849">
        <v>14</v>
      </c>
      <c r="K30" s="849">
        <v>350</v>
      </c>
      <c r="L30" s="849">
        <v>1</v>
      </c>
      <c r="M30" s="849">
        <v>25</v>
      </c>
      <c r="N30" s="849">
        <v>7</v>
      </c>
      <c r="O30" s="849">
        <v>175</v>
      </c>
      <c r="P30" s="837">
        <v>0.5</v>
      </c>
      <c r="Q30" s="850">
        <v>25</v>
      </c>
    </row>
    <row r="31" spans="1:17" ht="14.45" customHeight="1" x14ac:dyDescent="0.2">
      <c r="A31" s="831" t="s">
        <v>3933</v>
      </c>
      <c r="B31" s="832" t="s">
        <v>4096</v>
      </c>
      <c r="C31" s="832" t="s">
        <v>3178</v>
      </c>
      <c r="D31" s="832" t="s">
        <v>4127</v>
      </c>
      <c r="E31" s="832" t="s">
        <v>4128</v>
      </c>
      <c r="F31" s="849"/>
      <c r="G31" s="849"/>
      <c r="H31" s="849"/>
      <c r="I31" s="849"/>
      <c r="J31" s="849">
        <v>1</v>
      </c>
      <c r="K31" s="849">
        <v>742</v>
      </c>
      <c r="L31" s="849">
        <v>1</v>
      </c>
      <c r="M31" s="849">
        <v>742</v>
      </c>
      <c r="N31" s="849">
        <v>3</v>
      </c>
      <c r="O31" s="849">
        <v>2226</v>
      </c>
      <c r="P31" s="837">
        <v>3</v>
      </c>
      <c r="Q31" s="850">
        <v>742</v>
      </c>
    </row>
    <row r="32" spans="1:17" ht="14.45" customHeight="1" x14ac:dyDescent="0.2">
      <c r="A32" s="831" t="s">
        <v>3933</v>
      </c>
      <c r="B32" s="832" t="s">
        <v>4096</v>
      </c>
      <c r="C32" s="832" t="s">
        <v>3178</v>
      </c>
      <c r="D32" s="832" t="s">
        <v>4129</v>
      </c>
      <c r="E32" s="832" t="s">
        <v>4130</v>
      </c>
      <c r="F32" s="849">
        <v>45</v>
      </c>
      <c r="G32" s="849">
        <v>8145</v>
      </c>
      <c r="H32" s="849">
        <v>1.125</v>
      </c>
      <c r="I32" s="849">
        <v>181</v>
      </c>
      <c r="J32" s="849">
        <v>40</v>
      </c>
      <c r="K32" s="849">
        <v>7240</v>
      </c>
      <c r="L32" s="849">
        <v>1</v>
      </c>
      <c r="M32" s="849">
        <v>181</v>
      </c>
      <c r="N32" s="849">
        <v>40</v>
      </c>
      <c r="O32" s="849">
        <v>7240</v>
      </c>
      <c r="P32" s="837">
        <v>1</v>
      </c>
      <c r="Q32" s="850">
        <v>181</v>
      </c>
    </row>
    <row r="33" spans="1:17" ht="14.45" customHeight="1" x14ac:dyDescent="0.2">
      <c r="A33" s="831" t="s">
        <v>3933</v>
      </c>
      <c r="B33" s="832" t="s">
        <v>4096</v>
      </c>
      <c r="C33" s="832" t="s">
        <v>3178</v>
      </c>
      <c r="D33" s="832" t="s">
        <v>4131</v>
      </c>
      <c r="E33" s="832" t="s">
        <v>4132</v>
      </c>
      <c r="F33" s="849">
        <v>48</v>
      </c>
      <c r="G33" s="849">
        <v>12192</v>
      </c>
      <c r="H33" s="849">
        <v>1.263157894736842</v>
      </c>
      <c r="I33" s="849">
        <v>254</v>
      </c>
      <c r="J33" s="849">
        <v>38</v>
      </c>
      <c r="K33" s="849">
        <v>9652</v>
      </c>
      <c r="L33" s="849">
        <v>1</v>
      </c>
      <c r="M33" s="849">
        <v>254</v>
      </c>
      <c r="N33" s="849">
        <v>40</v>
      </c>
      <c r="O33" s="849">
        <v>10160</v>
      </c>
      <c r="P33" s="837">
        <v>1.0526315789473684</v>
      </c>
      <c r="Q33" s="850">
        <v>254</v>
      </c>
    </row>
    <row r="34" spans="1:17" ht="14.45" customHeight="1" x14ac:dyDescent="0.2">
      <c r="A34" s="831" t="s">
        <v>3933</v>
      </c>
      <c r="B34" s="832" t="s">
        <v>4096</v>
      </c>
      <c r="C34" s="832" t="s">
        <v>3178</v>
      </c>
      <c r="D34" s="832" t="s">
        <v>4133</v>
      </c>
      <c r="E34" s="832" t="s">
        <v>4134</v>
      </c>
      <c r="F34" s="849"/>
      <c r="G34" s="849"/>
      <c r="H34" s="849"/>
      <c r="I34" s="849"/>
      <c r="J34" s="849">
        <v>1</v>
      </c>
      <c r="K34" s="849">
        <v>268</v>
      </c>
      <c r="L34" s="849">
        <v>1</v>
      </c>
      <c r="M34" s="849">
        <v>268</v>
      </c>
      <c r="N34" s="849">
        <v>3</v>
      </c>
      <c r="O34" s="849">
        <v>807</v>
      </c>
      <c r="P34" s="837">
        <v>3.0111940298507465</v>
      </c>
      <c r="Q34" s="850">
        <v>269</v>
      </c>
    </row>
    <row r="35" spans="1:17" ht="14.45" customHeight="1" x14ac:dyDescent="0.2">
      <c r="A35" s="831" t="s">
        <v>3933</v>
      </c>
      <c r="B35" s="832" t="s">
        <v>4096</v>
      </c>
      <c r="C35" s="832" t="s">
        <v>3178</v>
      </c>
      <c r="D35" s="832" t="s">
        <v>4135</v>
      </c>
      <c r="E35" s="832" t="s">
        <v>4136</v>
      </c>
      <c r="F35" s="849">
        <v>48</v>
      </c>
      <c r="G35" s="849">
        <v>10416</v>
      </c>
      <c r="H35" s="849">
        <v>1.0212765957446808</v>
      </c>
      <c r="I35" s="849">
        <v>217</v>
      </c>
      <c r="J35" s="849">
        <v>47</v>
      </c>
      <c r="K35" s="849">
        <v>10199</v>
      </c>
      <c r="L35" s="849">
        <v>1</v>
      </c>
      <c r="M35" s="849">
        <v>217</v>
      </c>
      <c r="N35" s="849">
        <v>52</v>
      </c>
      <c r="O35" s="849">
        <v>11284</v>
      </c>
      <c r="P35" s="837">
        <v>1.1063829787234043</v>
      </c>
      <c r="Q35" s="850">
        <v>217</v>
      </c>
    </row>
    <row r="36" spans="1:17" ht="14.45" customHeight="1" x14ac:dyDescent="0.2">
      <c r="A36" s="831" t="s">
        <v>3933</v>
      </c>
      <c r="B36" s="832" t="s">
        <v>4096</v>
      </c>
      <c r="C36" s="832" t="s">
        <v>3178</v>
      </c>
      <c r="D36" s="832" t="s">
        <v>4137</v>
      </c>
      <c r="E36" s="832" t="s">
        <v>4138</v>
      </c>
      <c r="F36" s="849">
        <v>2</v>
      </c>
      <c r="G36" s="849">
        <v>74</v>
      </c>
      <c r="H36" s="849"/>
      <c r="I36" s="849">
        <v>37</v>
      </c>
      <c r="J36" s="849"/>
      <c r="K36" s="849"/>
      <c r="L36" s="849"/>
      <c r="M36" s="849"/>
      <c r="N36" s="849"/>
      <c r="O36" s="849"/>
      <c r="P36" s="837"/>
      <c r="Q36" s="850"/>
    </row>
    <row r="37" spans="1:17" ht="14.45" customHeight="1" x14ac:dyDescent="0.2">
      <c r="A37" s="831" t="s">
        <v>3933</v>
      </c>
      <c r="B37" s="832" t="s">
        <v>4096</v>
      </c>
      <c r="C37" s="832" t="s">
        <v>3178</v>
      </c>
      <c r="D37" s="832" t="s">
        <v>4139</v>
      </c>
      <c r="E37" s="832" t="s">
        <v>4140</v>
      </c>
      <c r="F37" s="849"/>
      <c r="G37" s="849"/>
      <c r="H37" s="849"/>
      <c r="I37" s="849"/>
      <c r="J37" s="849">
        <v>1</v>
      </c>
      <c r="K37" s="849">
        <v>592</v>
      </c>
      <c r="L37" s="849">
        <v>1</v>
      </c>
      <c r="M37" s="849">
        <v>592</v>
      </c>
      <c r="N37" s="849">
        <v>2</v>
      </c>
      <c r="O37" s="849">
        <v>1188</v>
      </c>
      <c r="P37" s="837">
        <v>2.0067567567567566</v>
      </c>
      <c r="Q37" s="850">
        <v>594</v>
      </c>
    </row>
    <row r="38" spans="1:17" ht="14.45" customHeight="1" x14ac:dyDescent="0.2">
      <c r="A38" s="831" t="s">
        <v>3933</v>
      </c>
      <c r="B38" s="832" t="s">
        <v>4096</v>
      </c>
      <c r="C38" s="832" t="s">
        <v>3178</v>
      </c>
      <c r="D38" s="832" t="s">
        <v>4141</v>
      </c>
      <c r="E38" s="832" t="s">
        <v>4142</v>
      </c>
      <c r="F38" s="849"/>
      <c r="G38" s="849"/>
      <c r="H38" s="849"/>
      <c r="I38" s="849"/>
      <c r="J38" s="849"/>
      <c r="K38" s="849"/>
      <c r="L38" s="849"/>
      <c r="M38" s="849"/>
      <c r="N38" s="849">
        <v>1</v>
      </c>
      <c r="O38" s="849">
        <v>50</v>
      </c>
      <c r="P38" s="837"/>
      <c r="Q38" s="850">
        <v>50</v>
      </c>
    </row>
    <row r="39" spans="1:17" ht="14.45" customHeight="1" x14ac:dyDescent="0.2">
      <c r="A39" s="831" t="s">
        <v>3933</v>
      </c>
      <c r="B39" s="832" t="s">
        <v>4096</v>
      </c>
      <c r="C39" s="832" t="s">
        <v>3178</v>
      </c>
      <c r="D39" s="832" t="s">
        <v>4143</v>
      </c>
      <c r="E39" s="832" t="s">
        <v>4144</v>
      </c>
      <c r="F39" s="849"/>
      <c r="G39" s="849"/>
      <c r="H39" s="849"/>
      <c r="I39" s="849"/>
      <c r="J39" s="849">
        <v>1</v>
      </c>
      <c r="K39" s="849">
        <v>547</v>
      </c>
      <c r="L39" s="849">
        <v>1</v>
      </c>
      <c r="M39" s="849">
        <v>547</v>
      </c>
      <c r="N39" s="849">
        <v>3</v>
      </c>
      <c r="O39" s="849">
        <v>1644</v>
      </c>
      <c r="P39" s="837">
        <v>3.0054844606946984</v>
      </c>
      <c r="Q39" s="850">
        <v>548</v>
      </c>
    </row>
    <row r="40" spans="1:17" ht="14.45" customHeight="1" x14ac:dyDescent="0.2">
      <c r="A40" s="831" t="s">
        <v>3933</v>
      </c>
      <c r="B40" s="832" t="s">
        <v>4096</v>
      </c>
      <c r="C40" s="832" t="s">
        <v>3178</v>
      </c>
      <c r="D40" s="832" t="s">
        <v>4145</v>
      </c>
      <c r="E40" s="832" t="s">
        <v>4146</v>
      </c>
      <c r="F40" s="849"/>
      <c r="G40" s="849"/>
      <c r="H40" s="849"/>
      <c r="I40" s="849"/>
      <c r="J40" s="849">
        <v>1</v>
      </c>
      <c r="K40" s="849">
        <v>736</v>
      </c>
      <c r="L40" s="849">
        <v>1</v>
      </c>
      <c r="M40" s="849">
        <v>736</v>
      </c>
      <c r="N40" s="849">
        <v>3</v>
      </c>
      <c r="O40" s="849">
        <v>2211</v>
      </c>
      <c r="P40" s="837">
        <v>3.004076086956522</v>
      </c>
      <c r="Q40" s="850">
        <v>737</v>
      </c>
    </row>
    <row r="41" spans="1:17" ht="14.45" customHeight="1" x14ac:dyDescent="0.2">
      <c r="A41" s="831" t="s">
        <v>3933</v>
      </c>
      <c r="B41" s="832" t="s">
        <v>4096</v>
      </c>
      <c r="C41" s="832" t="s">
        <v>3178</v>
      </c>
      <c r="D41" s="832" t="s">
        <v>4147</v>
      </c>
      <c r="E41" s="832" t="s">
        <v>4148</v>
      </c>
      <c r="F41" s="849">
        <v>1</v>
      </c>
      <c r="G41" s="849">
        <v>329</v>
      </c>
      <c r="H41" s="849"/>
      <c r="I41" s="849">
        <v>329</v>
      </c>
      <c r="J41" s="849"/>
      <c r="K41" s="849"/>
      <c r="L41" s="849"/>
      <c r="M41" s="849"/>
      <c r="N41" s="849">
        <v>1</v>
      </c>
      <c r="O41" s="849">
        <v>330</v>
      </c>
      <c r="P41" s="837"/>
      <c r="Q41" s="850">
        <v>330</v>
      </c>
    </row>
    <row r="42" spans="1:17" ht="14.45" customHeight="1" x14ac:dyDescent="0.2">
      <c r="A42" s="831" t="s">
        <v>3933</v>
      </c>
      <c r="B42" s="832" t="s">
        <v>4096</v>
      </c>
      <c r="C42" s="832" t="s">
        <v>3178</v>
      </c>
      <c r="D42" s="832" t="s">
        <v>4149</v>
      </c>
      <c r="E42" s="832" t="s">
        <v>4150</v>
      </c>
      <c r="F42" s="849"/>
      <c r="G42" s="849"/>
      <c r="H42" s="849"/>
      <c r="I42" s="849"/>
      <c r="J42" s="849">
        <v>1</v>
      </c>
      <c r="K42" s="849">
        <v>346</v>
      </c>
      <c r="L42" s="849">
        <v>1</v>
      </c>
      <c r="M42" s="849">
        <v>346</v>
      </c>
      <c r="N42" s="849">
        <v>2</v>
      </c>
      <c r="O42" s="849">
        <v>694</v>
      </c>
      <c r="P42" s="837">
        <v>2.0057803468208091</v>
      </c>
      <c r="Q42" s="850">
        <v>347</v>
      </c>
    </row>
    <row r="43" spans="1:17" ht="14.45" customHeight="1" x14ac:dyDescent="0.2">
      <c r="A43" s="831" t="s">
        <v>3933</v>
      </c>
      <c r="B43" s="832" t="s">
        <v>4096</v>
      </c>
      <c r="C43" s="832" t="s">
        <v>3178</v>
      </c>
      <c r="D43" s="832" t="s">
        <v>4151</v>
      </c>
      <c r="E43" s="832" t="s">
        <v>4152</v>
      </c>
      <c r="F43" s="849">
        <v>1</v>
      </c>
      <c r="G43" s="849">
        <v>232</v>
      </c>
      <c r="H43" s="849">
        <v>1</v>
      </c>
      <c r="I43" s="849">
        <v>232</v>
      </c>
      <c r="J43" s="849">
        <v>1</v>
      </c>
      <c r="K43" s="849">
        <v>232</v>
      </c>
      <c r="L43" s="849">
        <v>1</v>
      </c>
      <c r="M43" s="849">
        <v>232</v>
      </c>
      <c r="N43" s="849">
        <v>1</v>
      </c>
      <c r="O43" s="849">
        <v>232</v>
      </c>
      <c r="P43" s="837">
        <v>1</v>
      </c>
      <c r="Q43" s="850">
        <v>232</v>
      </c>
    </row>
    <row r="44" spans="1:17" ht="14.45" customHeight="1" x14ac:dyDescent="0.2">
      <c r="A44" s="831" t="s">
        <v>3933</v>
      </c>
      <c r="B44" s="832" t="s">
        <v>4096</v>
      </c>
      <c r="C44" s="832" t="s">
        <v>3178</v>
      </c>
      <c r="D44" s="832" t="s">
        <v>4153</v>
      </c>
      <c r="E44" s="832" t="s">
        <v>4154</v>
      </c>
      <c r="F44" s="849"/>
      <c r="G44" s="849"/>
      <c r="H44" s="849"/>
      <c r="I44" s="849"/>
      <c r="J44" s="849"/>
      <c r="K44" s="849"/>
      <c r="L44" s="849"/>
      <c r="M44" s="849"/>
      <c r="N44" s="849">
        <v>1</v>
      </c>
      <c r="O44" s="849">
        <v>234</v>
      </c>
      <c r="P44" s="837"/>
      <c r="Q44" s="850">
        <v>234</v>
      </c>
    </row>
    <row r="45" spans="1:17" ht="14.45" customHeight="1" x14ac:dyDescent="0.2">
      <c r="A45" s="831" t="s">
        <v>3933</v>
      </c>
      <c r="B45" s="832" t="s">
        <v>4096</v>
      </c>
      <c r="C45" s="832" t="s">
        <v>3178</v>
      </c>
      <c r="D45" s="832" t="s">
        <v>4155</v>
      </c>
      <c r="E45" s="832" t="s">
        <v>4156</v>
      </c>
      <c r="F45" s="849">
        <v>2</v>
      </c>
      <c r="G45" s="849">
        <v>820</v>
      </c>
      <c r="H45" s="849">
        <v>2</v>
      </c>
      <c r="I45" s="849">
        <v>410</v>
      </c>
      <c r="J45" s="849">
        <v>1</v>
      </c>
      <c r="K45" s="849">
        <v>410</v>
      </c>
      <c r="L45" s="849">
        <v>1</v>
      </c>
      <c r="M45" s="849">
        <v>410</v>
      </c>
      <c r="N45" s="849"/>
      <c r="O45" s="849"/>
      <c r="P45" s="837"/>
      <c r="Q45" s="850"/>
    </row>
    <row r="46" spans="1:17" ht="14.45" customHeight="1" x14ac:dyDescent="0.2">
      <c r="A46" s="831" t="s">
        <v>3933</v>
      </c>
      <c r="B46" s="832" t="s">
        <v>4096</v>
      </c>
      <c r="C46" s="832" t="s">
        <v>3178</v>
      </c>
      <c r="D46" s="832" t="s">
        <v>4157</v>
      </c>
      <c r="E46" s="832" t="s">
        <v>4158</v>
      </c>
      <c r="F46" s="849"/>
      <c r="G46" s="849"/>
      <c r="H46" s="849"/>
      <c r="I46" s="849"/>
      <c r="J46" s="849">
        <v>1</v>
      </c>
      <c r="K46" s="849">
        <v>590</v>
      </c>
      <c r="L46" s="849">
        <v>1</v>
      </c>
      <c r="M46" s="849">
        <v>590</v>
      </c>
      <c r="N46" s="849"/>
      <c r="O46" s="849"/>
      <c r="P46" s="837"/>
      <c r="Q46" s="850"/>
    </row>
    <row r="47" spans="1:17" ht="14.45" customHeight="1" x14ac:dyDescent="0.2">
      <c r="A47" s="831" t="s">
        <v>3933</v>
      </c>
      <c r="B47" s="832" t="s">
        <v>4096</v>
      </c>
      <c r="C47" s="832" t="s">
        <v>3178</v>
      </c>
      <c r="D47" s="832" t="s">
        <v>4159</v>
      </c>
      <c r="E47" s="832" t="s">
        <v>4160</v>
      </c>
      <c r="F47" s="849"/>
      <c r="G47" s="849"/>
      <c r="H47" s="849"/>
      <c r="I47" s="849"/>
      <c r="J47" s="849"/>
      <c r="K47" s="849"/>
      <c r="L47" s="849"/>
      <c r="M47" s="849"/>
      <c r="N47" s="849">
        <v>1</v>
      </c>
      <c r="O47" s="849">
        <v>388</v>
      </c>
      <c r="P47" s="837"/>
      <c r="Q47" s="850">
        <v>388</v>
      </c>
    </row>
    <row r="48" spans="1:17" ht="14.45" customHeight="1" x14ac:dyDescent="0.2">
      <c r="A48" s="831" t="s">
        <v>3933</v>
      </c>
      <c r="B48" s="832" t="s">
        <v>4096</v>
      </c>
      <c r="C48" s="832" t="s">
        <v>3178</v>
      </c>
      <c r="D48" s="832" t="s">
        <v>4161</v>
      </c>
      <c r="E48" s="832" t="s">
        <v>4162</v>
      </c>
      <c r="F48" s="849"/>
      <c r="G48" s="849"/>
      <c r="H48" s="849"/>
      <c r="I48" s="849"/>
      <c r="J48" s="849">
        <v>3</v>
      </c>
      <c r="K48" s="849">
        <v>2367</v>
      </c>
      <c r="L48" s="849">
        <v>1</v>
      </c>
      <c r="M48" s="849">
        <v>789</v>
      </c>
      <c r="N48" s="849">
        <v>5</v>
      </c>
      <c r="O48" s="849">
        <v>3950</v>
      </c>
      <c r="P48" s="837">
        <v>1.6687790452049007</v>
      </c>
      <c r="Q48" s="850">
        <v>790</v>
      </c>
    </row>
    <row r="49" spans="1:17" ht="14.45" customHeight="1" x14ac:dyDescent="0.2">
      <c r="A49" s="831" t="s">
        <v>3933</v>
      </c>
      <c r="B49" s="832" t="s">
        <v>4096</v>
      </c>
      <c r="C49" s="832" t="s">
        <v>3178</v>
      </c>
      <c r="D49" s="832" t="s">
        <v>4163</v>
      </c>
      <c r="E49" s="832" t="s">
        <v>4164</v>
      </c>
      <c r="F49" s="849">
        <v>1</v>
      </c>
      <c r="G49" s="849">
        <v>224</v>
      </c>
      <c r="H49" s="849"/>
      <c r="I49" s="849">
        <v>224</v>
      </c>
      <c r="J49" s="849"/>
      <c r="K49" s="849"/>
      <c r="L49" s="849"/>
      <c r="M49" s="849"/>
      <c r="N49" s="849">
        <v>1</v>
      </c>
      <c r="O49" s="849">
        <v>225</v>
      </c>
      <c r="P49" s="837"/>
      <c r="Q49" s="850">
        <v>225</v>
      </c>
    </row>
    <row r="50" spans="1:17" ht="14.45" customHeight="1" x14ac:dyDescent="0.2">
      <c r="A50" s="831" t="s">
        <v>3933</v>
      </c>
      <c r="B50" s="832" t="s">
        <v>4096</v>
      </c>
      <c r="C50" s="832" t="s">
        <v>3178</v>
      </c>
      <c r="D50" s="832" t="s">
        <v>4165</v>
      </c>
      <c r="E50" s="832" t="s">
        <v>4166</v>
      </c>
      <c r="F50" s="849">
        <v>1</v>
      </c>
      <c r="G50" s="849">
        <v>566</v>
      </c>
      <c r="H50" s="849"/>
      <c r="I50" s="849">
        <v>566</v>
      </c>
      <c r="J50" s="849"/>
      <c r="K50" s="849"/>
      <c r="L50" s="849"/>
      <c r="M50" s="849"/>
      <c r="N50" s="849"/>
      <c r="O50" s="849"/>
      <c r="P50" s="837"/>
      <c r="Q50" s="850"/>
    </row>
    <row r="51" spans="1:17" ht="14.45" customHeight="1" x14ac:dyDescent="0.2">
      <c r="A51" s="831" t="s">
        <v>3933</v>
      </c>
      <c r="B51" s="832" t="s">
        <v>4096</v>
      </c>
      <c r="C51" s="832" t="s">
        <v>3178</v>
      </c>
      <c r="D51" s="832" t="s">
        <v>4167</v>
      </c>
      <c r="E51" s="832" t="s">
        <v>4168</v>
      </c>
      <c r="F51" s="849"/>
      <c r="G51" s="849"/>
      <c r="H51" s="849"/>
      <c r="I51" s="849"/>
      <c r="J51" s="849">
        <v>1</v>
      </c>
      <c r="K51" s="849">
        <v>919</v>
      </c>
      <c r="L51" s="849">
        <v>1</v>
      </c>
      <c r="M51" s="849">
        <v>919</v>
      </c>
      <c r="N51" s="849"/>
      <c r="O51" s="849"/>
      <c r="P51" s="837"/>
      <c r="Q51" s="850"/>
    </row>
    <row r="52" spans="1:17" ht="14.45" customHeight="1" x14ac:dyDescent="0.2">
      <c r="A52" s="831" t="s">
        <v>3933</v>
      </c>
      <c r="B52" s="832" t="s">
        <v>4096</v>
      </c>
      <c r="C52" s="832" t="s">
        <v>3178</v>
      </c>
      <c r="D52" s="832" t="s">
        <v>4169</v>
      </c>
      <c r="E52" s="832" t="s">
        <v>4170</v>
      </c>
      <c r="F52" s="849"/>
      <c r="G52" s="849"/>
      <c r="H52" s="849"/>
      <c r="I52" s="849"/>
      <c r="J52" s="849">
        <v>1</v>
      </c>
      <c r="K52" s="849">
        <v>896</v>
      </c>
      <c r="L52" s="849">
        <v>1</v>
      </c>
      <c r="M52" s="849">
        <v>896</v>
      </c>
      <c r="N52" s="849"/>
      <c r="O52" s="849"/>
      <c r="P52" s="837"/>
      <c r="Q52" s="850"/>
    </row>
    <row r="53" spans="1:17" ht="14.45" customHeight="1" x14ac:dyDescent="0.2">
      <c r="A53" s="831" t="s">
        <v>3933</v>
      </c>
      <c r="B53" s="832" t="s">
        <v>4096</v>
      </c>
      <c r="C53" s="832" t="s">
        <v>3178</v>
      </c>
      <c r="D53" s="832" t="s">
        <v>4171</v>
      </c>
      <c r="E53" s="832" t="s">
        <v>4172</v>
      </c>
      <c r="F53" s="849">
        <v>4</v>
      </c>
      <c r="G53" s="849">
        <v>976</v>
      </c>
      <c r="H53" s="849"/>
      <c r="I53" s="849">
        <v>244</v>
      </c>
      <c r="J53" s="849"/>
      <c r="K53" s="849"/>
      <c r="L53" s="849"/>
      <c r="M53" s="849"/>
      <c r="N53" s="849"/>
      <c r="O53" s="849"/>
      <c r="P53" s="837"/>
      <c r="Q53" s="850"/>
    </row>
    <row r="54" spans="1:17" ht="14.45" customHeight="1" x14ac:dyDescent="0.2">
      <c r="A54" s="831" t="s">
        <v>3933</v>
      </c>
      <c r="B54" s="832" t="s">
        <v>4096</v>
      </c>
      <c r="C54" s="832" t="s">
        <v>3178</v>
      </c>
      <c r="D54" s="832" t="s">
        <v>4173</v>
      </c>
      <c r="E54" s="832" t="s">
        <v>4174</v>
      </c>
      <c r="F54" s="849"/>
      <c r="G54" s="849"/>
      <c r="H54" s="849"/>
      <c r="I54" s="849"/>
      <c r="J54" s="849"/>
      <c r="K54" s="849"/>
      <c r="L54" s="849"/>
      <c r="M54" s="849"/>
      <c r="N54" s="849">
        <v>1</v>
      </c>
      <c r="O54" s="849">
        <v>203</v>
      </c>
      <c r="P54" s="837"/>
      <c r="Q54" s="850">
        <v>203</v>
      </c>
    </row>
    <row r="55" spans="1:17" ht="14.45" customHeight="1" x14ac:dyDescent="0.2">
      <c r="A55" s="831" t="s">
        <v>4175</v>
      </c>
      <c r="B55" s="832" t="s">
        <v>4176</v>
      </c>
      <c r="C55" s="832" t="s">
        <v>3178</v>
      </c>
      <c r="D55" s="832" t="s">
        <v>4177</v>
      </c>
      <c r="E55" s="832" t="s">
        <v>4178</v>
      </c>
      <c r="F55" s="849">
        <v>280</v>
      </c>
      <c r="G55" s="849">
        <v>7560</v>
      </c>
      <c r="H55" s="849">
        <v>1.0727969348659003</v>
      </c>
      <c r="I55" s="849">
        <v>27</v>
      </c>
      <c r="J55" s="849">
        <v>261</v>
      </c>
      <c r="K55" s="849">
        <v>7047</v>
      </c>
      <c r="L55" s="849">
        <v>1</v>
      </c>
      <c r="M55" s="849">
        <v>27</v>
      </c>
      <c r="N55" s="849">
        <v>222</v>
      </c>
      <c r="O55" s="849">
        <v>6216</v>
      </c>
      <c r="P55" s="837">
        <v>0.88207747977862916</v>
      </c>
      <c r="Q55" s="850">
        <v>28</v>
      </c>
    </row>
    <row r="56" spans="1:17" ht="14.45" customHeight="1" x14ac:dyDescent="0.2">
      <c r="A56" s="831" t="s">
        <v>4175</v>
      </c>
      <c r="B56" s="832" t="s">
        <v>4176</v>
      </c>
      <c r="C56" s="832" t="s">
        <v>3178</v>
      </c>
      <c r="D56" s="832" t="s">
        <v>4179</v>
      </c>
      <c r="E56" s="832" t="s">
        <v>4180</v>
      </c>
      <c r="F56" s="849">
        <v>76</v>
      </c>
      <c r="G56" s="849">
        <v>4104</v>
      </c>
      <c r="H56" s="849">
        <v>1.0410958904109588</v>
      </c>
      <c r="I56" s="849">
        <v>54</v>
      </c>
      <c r="J56" s="849">
        <v>73</v>
      </c>
      <c r="K56" s="849">
        <v>3942</v>
      </c>
      <c r="L56" s="849">
        <v>1</v>
      </c>
      <c r="M56" s="849">
        <v>54</v>
      </c>
      <c r="N56" s="849">
        <v>59</v>
      </c>
      <c r="O56" s="849">
        <v>3186</v>
      </c>
      <c r="P56" s="837">
        <v>0.80821917808219179</v>
      </c>
      <c r="Q56" s="850">
        <v>54</v>
      </c>
    </row>
    <row r="57" spans="1:17" ht="14.45" customHeight="1" x14ac:dyDescent="0.2">
      <c r="A57" s="831" t="s">
        <v>4175</v>
      </c>
      <c r="B57" s="832" t="s">
        <v>4176</v>
      </c>
      <c r="C57" s="832" t="s">
        <v>3178</v>
      </c>
      <c r="D57" s="832" t="s">
        <v>4181</v>
      </c>
      <c r="E57" s="832" t="s">
        <v>4182</v>
      </c>
      <c r="F57" s="849">
        <v>238</v>
      </c>
      <c r="G57" s="849">
        <v>5712</v>
      </c>
      <c r="H57" s="849">
        <v>1.1497584541062802</v>
      </c>
      <c r="I57" s="849">
        <v>24</v>
      </c>
      <c r="J57" s="849">
        <v>207</v>
      </c>
      <c r="K57" s="849">
        <v>4968</v>
      </c>
      <c r="L57" s="849">
        <v>1</v>
      </c>
      <c r="M57" s="849">
        <v>24</v>
      </c>
      <c r="N57" s="849">
        <v>170</v>
      </c>
      <c r="O57" s="849">
        <v>4080</v>
      </c>
      <c r="P57" s="837">
        <v>0.82125603864734298</v>
      </c>
      <c r="Q57" s="850">
        <v>24</v>
      </c>
    </row>
    <row r="58" spans="1:17" ht="14.45" customHeight="1" x14ac:dyDescent="0.2">
      <c r="A58" s="831" t="s">
        <v>4175</v>
      </c>
      <c r="B58" s="832" t="s">
        <v>4176</v>
      </c>
      <c r="C58" s="832" t="s">
        <v>3178</v>
      </c>
      <c r="D58" s="832" t="s">
        <v>4183</v>
      </c>
      <c r="E58" s="832" t="s">
        <v>4184</v>
      </c>
      <c r="F58" s="849">
        <v>359</v>
      </c>
      <c r="G58" s="849">
        <v>9693</v>
      </c>
      <c r="H58" s="849">
        <v>1.0466472303206997</v>
      </c>
      <c r="I58" s="849">
        <v>27</v>
      </c>
      <c r="J58" s="849">
        <v>343</v>
      </c>
      <c r="K58" s="849">
        <v>9261</v>
      </c>
      <c r="L58" s="849">
        <v>1</v>
      </c>
      <c r="M58" s="849">
        <v>27</v>
      </c>
      <c r="N58" s="849">
        <v>343</v>
      </c>
      <c r="O58" s="849">
        <v>9261</v>
      </c>
      <c r="P58" s="837">
        <v>1</v>
      </c>
      <c r="Q58" s="850">
        <v>27</v>
      </c>
    </row>
    <row r="59" spans="1:17" ht="14.45" customHeight="1" x14ac:dyDescent="0.2">
      <c r="A59" s="831" t="s">
        <v>4175</v>
      </c>
      <c r="B59" s="832" t="s">
        <v>4176</v>
      </c>
      <c r="C59" s="832" t="s">
        <v>3178</v>
      </c>
      <c r="D59" s="832" t="s">
        <v>4185</v>
      </c>
      <c r="E59" s="832" t="s">
        <v>4186</v>
      </c>
      <c r="F59" s="849">
        <v>135</v>
      </c>
      <c r="G59" s="849">
        <v>3645</v>
      </c>
      <c r="H59" s="849">
        <v>1.0975609756097562</v>
      </c>
      <c r="I59" s="849">
        <v>27</v>
      </c>
      <c r="J59" s="849">
        <v>123</v>
      </c>
      <c r="K59" s="849">
        <v>3321</v>
      </c>
      <c r="L59" s="849">
        <v>1</v>
      </c>
      <c r="M59" s="849">
        <v>27</v>
      </c>
      <c r="N59" s="849">
        <v>85</v>
      </c>
      <c r="O59" s="849">
        <v>2295</v>
      </c>
      <c r="P59" s="837">
        <v>0.69105691056910568</v>
      </c>
      <c r="Q59" s="850">
        <v>27</v>
      </c>
    </row>
    <row r="60" spans="1:17" ht="14.45" customHeight="1" x14ac:dyDescent="0.2">
      <c r="A60" s="831" t="s">
        <v>4175</v>
      </c>
      <c r="B60" s="832" t="s">
        <v>4176</v>
      </c>
      <c r="C60" s="832" t="s">
        <v>3178</v>
      </c>
      <c r="D60" s="832" t="s">
        <v>4187</v>
      </c>
      <c r="E60" s="832" t="s">
        <v>4188</v>
      </c>
      <c r="F60" s="849">
        <v>1453</v>
      </c>
      <c r="G60" s="849">
        <v>31966</v>
      </c>
      <c r="H60" s="849">
        <v>1.0055363321799309</v>
      </c>
      <c r="I60" s="849">
        <v>22</v>
      </c>
      <c r="J60" s="849">
        <v>1445</v>
      </c>
      <c r="K60" s="849">
        <v>31790</v>
      </c>
      <c r="L60" s="849">
        <v>1</v>
      </c>
      <c r="M60" s="849">
        <v>22</v>
      </c>
      <c r="N60" s="849">
        <v>1462</v>
      </c>
      <c r="O60" s="849">
        <v>33626</v>
      </c>
      <c r="P60" s="837">
        <v>1.0577540106951873</v>
      </c>
      <c r="Q60" s="850">
        <v>23</v>
      </c>
    </row>
    <row r="61" spans="1:17" ht="14.45" customHeight="1" x14ac:dyDescent="0.2">
      <c r="A61" s="831" t="s">
        <v>4175</v>
      </c>
      <c r="B61" s="832" t="s">
        <v>4176</v>
      </c>
      <c r="C61" s="832" t="s">
        <v>3178</v>
      </c>
      <c r="D61" s="832" t="s">
        <v>4189</v>
      </c>
      <c r="E61" s="832" t="s">
        <v>4190</v>
      </c>
      <c r="F61" s="849">
        <v>16</v>
      </c>
      <c r="G61" s="849">
        <v>1088</v>
      </c>
      <c r="H61" s="849">
        <v>2</v>
      </c>
      <c r="I61" s="849">
        <v>68</v>
      </c>
      <c r="J61" s="849">
        <v>8</v>
      </c>
      <c r="K61" s="849">
        <v>544</v>
      </c>
      <c r="L61" s="849">
        <v>1</v>
      </c>
      <c r="M61" s="849">
        <v>68</v>
      </c>
      <c r="N61" s="849">
        <v>4</v>
      </c>
      <c r="O61" s="849">
        <v>276</v>
      </c>
      <c r="P61" s="837">
        <v>0.50735294117647056</v>
      </c>
      <c r="Q61" s="850">
        <v>69</v>
      </c>
    </row>
    <row r="62" spans="1:17" ht="14.45" customHeight="1" x14ac:dyDescent="0.2">
      <c r="A62" s="831" t="s">
        <v>4175</v>
      </c>
      <c r="B62" s="832" t="s">
        <v>4176</v>
      </c>
      <c r="C62" s="832" t="s">
        <v>3178</v>
      </c>
      <c r="D62" s="832" t="s">
        <v>4191</v>
      </c>
      <c r="E62" s="832" t="s">
        <v>4192</v>
      </c>
      <c r="F62" s="849">
        <v>83</v>
      </c>
      <c r="G62" s="849">
        <v>5146</v>
      </c>
      <c r="H62" s="849">
        <v>1.0779220779220779</v>
      </c>
      <c r="I62" s="849">
        <v>62</v>
      </c>
      <c r="J62" s="849">
        <v>77</v>
      </c>
      <c r="K62" s="849">
        <v>4774</v>
      </c>
      <c r="L62" s="849">
        <v>1</v>
      </c>
      <c r="M62" s="849">
        <v>62</v>
      </c>
      <c r="N62" s="849">
        <v>82</v>
      </c>
      <c r="O62" s="849">
        <v>5084</v>
      </c>
      <c r="P62" s="837">
        <v>1.0649350649350648</v>
      </c>
      <c r="Q62" s="850">
        <v>62</v>
      </c>
    </row>
    <row r="63" spans="1:17" ht="14.45" customHeight="1" x14ac:dyDescent="0.2">
      <c r="A63" s="831" t="s">
        <v>4175</v>
      </c>
      <c r="B63" s="832" t="s">
        <v>4176</v>
      </c>
      <c r="C63" s="832" t="s">
        <v>3178</v>
      </c>
      <c r="D63" s="832" t="s">
        <v>4193</v>
      </c>
      <c r="E63" s="832" t="s">
        <v>4194</v>
      </c>
      <c r="F63" s="849">
        <v>2</v>
      </c>
      <c r="G63" s="849">
        <v>788</v>
      </c>
      <c r="H63" s="849"/>
      <c r="I63" s="849">
        <v>394</v>
      </c>
      <c r="J63" s="849"/>
      <c r="K63" s="849"/>
      <c r="L63" s="849"/>
      <c r="M63" s="849"/>
      <c r="N63" s="849"/>
      <c r="O63" s="849"/>
      <c r="P63" s="837"/>
      <c r="Q63" s="850"/>
    </row>
    <row r="64" spans="1:17" ht="14.45" customHeight="1" x14ac:dyDescent="0.2">
      <c r="A64" s="831" t="s">
        <v>4175</v>
      </c>
      <c r="B64" s="832" t="s">
        <v>4176</v>
      </c>
      <c r="C64" s="832" t="s">
        <v>3178</v>
      </c>
      <c r="D64" s="832" t="s">
        <v>4195</v>
      </c>
      <c r="E64" s="832" t="s">
        <v>4196</v>
      </c>
      <c r="F64" s="849">
        <v>71</v>
      </c>
      <c r="G64" s="849">
        <v>5822</v>
      </c>
      <c r="H64" s="849">
        <v>1.2678571428571428</v>
      </c>
      <c r="I64" s="849">
        <v>82</v>
      </c>
      <c r="J64" s="849">
        <v>56</v>
      </c>
      <c r="K64" s="849">
        <v>4592</v>
      </c>
      <c r="L64" s="849">
        <v>1</v>
      </c>
      <c r="M64" s="849">
        <v>82</v>
      </c>
      <c r="N64" s="849">
        <v>48</v>
      </c>
      <c r="O64" s="849">
        <v>4032</v>
      </c>
      <c r="P64" s="837">
        <v>0.87804878048780488</v>
      </c>
      <c r="Q64" s="850">
        <v>84</v>
      </c>
    </row>
    <row r="65" spans="1:17" ht="14.45" customHeight="1" x14ac:dyDescent="0.2">
      <c r="A65" s="831" t="s">
        <v>4175</v>
      </c>
      <c r="B65" s="832" t="s">
        <v>4176</v>
      </c>
      <c r="C65" s="832" t="s">
        <v>3178</v>
      </c>
      <c r="D65" s="832" t="s">
        <v>4197</v>
      </c>
      <c r="E65" s="832" t="s">
        <v>4198</v>
      </c>
      <c r="F65" s="849">
        <v>37</v>
      </c>
      <c r="G65" s="849">
        <v>36556</v>
      </c>
      <c r="H65" s="849">
        <v>0.92500000000000004</v>
      </c>
      <c r="I65" s="849">
        <v>988</v>
      </c>
      <c r="J65" s="849">
        <v>40</v>
      </c>
      <c r="K65" s="849">
        <v>39520</v>
      </c>
      <c r="L65" s="849">
        <v>1</v>
      </c>
      <c r="M65" s="849">
        <v>988</v>
      </c>
      <c r="N65" s="849">
        <v>48</v>
      </c>
      <c r="O65" s="849">
        <v>47424</v>
      </c>
      <c r="P65" s="837">
        <v>1.2</v>
      </c>
      <c r="Q65" s="850">
        <v>988</v>
      </c>
    </row>
    <row r="66" spans="1:17" ht="14.45" customHeight="1" x14ac:dyDescent="0.2">
      <c r="A66" s="831" t="s">
        <v>4175</v>
      </c>
      <c r="B66" s="832" t="s">
        <v>4176</v>
      </c>
      <c r="C66" s="832" t="s">
        <v>3178</v>
      </c>
      <c r="D66" s="832" t="s">
        <v>4199</v>
      </c>
      <c r="E66" s="832" t="s">
        <v>4200</v>
      </c>
      <c r="F66" s="849">
        <v>1</v>
      </c>
      <c r="G66" s="849">
        <v>191</v>
      </c>
      <c r="H66" s="849">
        <v>1</v>
      </c>
      <c r="I66" s="849">
        <v>191</v>
      </c>
      <c r="J66" s="849">
        <v>1</v>
      </c>
      <c r="K66" s="849">
        <v>191</v>
      </c>
      <c r="L66" s="849">
        <v>1</v>
      </c>
      <c r="M66" s="849">
        <v>191</v>
      </c>
      <c r="N66" s="849">
        <v>2</v>
      </c>
      <c r="O66" s="849">
        <v>382</v>
      </c>
      <c r="P66" s="837">
        <v>2</v>
      </c>
      <c r="Q66" s="850">
        <v>191</v>
      </c>
    </row>
    <row r="67" spans="1:17" ht="14.45" customHeight="1" x14ac:dyDescent="0.2">
      <c r="A67" s="831" t="s">
        <v>4175</v>
      </c>
      <c r="B67" s="832" t="s">
        <v>4176</v>
      </c>
      <c r="C67" s="832" t="s">
        <v>3178</v>
      </c>
      <c r="D67" s="832" t="s">
        <v>4201</v>
      </c>
      <c r="E67" s="832" t="s">
        <v>4202</v>
      </c>
      <c r="F67" s="849">
        <v>1</v>
      </c>
      <c r="G67" s="849">
        <v>264</v>
      </c>
      <c r="H67" s="849"/>
      <c r="I67" s="849">
        <v>264</v>
      </c>
      <c r="J67" s="849"/>
      <c r="K67" s="849"/>
      <c r="L67" s="849"/>
      <c r="M67" s="849"/>
      <c r="N67" s="849"/>
      <c r="O67" s="849"/>
      <c r="P67" s="837"/>
      <c r="Q67" s="850"/>
    </row>
    <row r="68" spans="1:17" ht="14.45" customHeight="1" x14ac:dyDescent="0.2">
      <c r="A68" s="831" t="s">
        <v>4175</v>
      </c>
      <c r="B68" s="832" t="s">
        <v>4176</v>
      </c>
      <c r="C68" s="832" t="s">
        <v>3178</v>
      </c>
      <c r="D68" s="832" t="s">
        <v>4203</v>
      </c>
      <c r="E68" s="832" t="s">
        <v>4204</v>
      </c>
      <c r="F68" s="849">
        <v>1</v>
      </c>
      <c r="G68" s="849">
        <v>63</v>
      </c>
      <c r="H68" s="849">
        <v>1</v>
      </c>
      <c r="I68" s="849">
        <v>63</v>
      </c>
      <c r="J68" s="849">
        <v>1</v>
      </c>
      <c r="K68" s="849">
        <v>63</v>
      </c>
      <c r="L68" s="849">
        <v>1</v>
      </c>
      <c r="M68" s="849">
        <v>63</v>
      </c>
      <c r="N68" s="849"/>
      <c r="O68" s="849"/>
      <c r="P68" s="837"/>
      <c r="Q68" s="850"/>
    </row>
    <row r="69" spans="1:17" ht="14.45" customHeight="1" x14ac:dyDescent="0.2">
      <c r="A69" s="831" t="s">
        <v>4175</v>
      </c>
      <c r="B69" s="832" t="s">
        <v>4176</v>
      </c>
      <c r="C69" s="832" t="s">
        <v>3178</v>
      </c>
      <c r="D69" s="832" t="s">
        <v>4205</v>
      </c>
      <c r="E69" s="832" t="s">
        <v>4206</v>
      </c>
      <c r="F69" s="849">
        <v>2</v>
      </c>
      <c r="G69" s="849">
        <v>34</v>
      </c>
      <c r="H69" s="849">
        <v>0.5</v>
      </c>
      <c r="I69" s="849">
        <v>17</v>
      </c>
      <c r="J69" s="849">
        <v>4</v>
      </c>
      <c r="K69" s="849">
        <v>68</v>
      </c>
      <c r="L69" s="849">
        <v>1</v>
      </c>
      <c r="M69" s="849">
        <v>17</v>
      </c>
      <c r="N69" s="849"/>
      <c r="O69" s="849"/>
      <c r="P69" s="837"/>
      <c r="Q69" s="850"/>
    </row>
    <row r="70" spans="1:17" ht="14.45" customHeight="1" x14ac:dyDescent="0.2">
      <c r="A70" s="831" t="s">
        <v>4175</v>
      </c>
      <c r="B70" s="832" t="s">
        <v>4176</v>
      </c>
      <c r="C70" s="832" t="s">
        <v>3178</v>
      </c>
      <c r="D70" s="832" t="s">
        <v>4207</v>
      </c>
      <c r="E70" s="832" t="s">
        <v>4208</v>
      </c>
      <c r="F70" s="849"/>
      <c r="G70" s="849"/>
      <c r="H70" s="849"/>
      <c r="I70" s="849"/>
      <c r="J70" s="849">
        <v>1</v>
      </c>
      <c r="K70" s="849">
        <v>483</v>
      </c>
      <c r="L70" s="849">
        <v>1</v>
      </c>
      <c r="M70" s="849">
        <v>483</v>
      </c>
      <c r="N70" s="849"/>
      <c r="O70" s="849"/>
      <c r="P70" s="837"/>
      <c r="Q70" s="850"/>
    </row>
    <row r="71" spans="1:17" ht="14.45" customHeight="1" x14ac:dyDescent="0.2">
      <c r="A71" s="831" t="s">
        <v>4175</v>
      </c>
      <c r="B71" s="832" t="s">
        <v>4176</v>
      </c>
      <c r="C71" s="832" t="s">
        <v>3178</v>
      </c>
      <c r="D71" s="832" t="s">
        <v>4209</v>
      </c>
      <c r="E71" s="832" t="s">
        <v>4210</v>
      </c>
      <c r="F71" s="849">
        <v>1</v>
      </c>
      <c r="G71" s="849">
        <v>47</v>
      </c>
      <c r="H71" s="849">
        <v>1</v>
      </c>
      <c r="I71" s="849">
        <v>47</v>
      </c>
      <c r="J71" s="849">
        <v>1</v>
      </c>
      <c r="K71" s="849">
        <v>47</v>
      </c>
      <c r="L71" s="849">
        <v>1</v>
      </c>
      <c r="M71" s="849">
        <v>47</v>
      </c>
      <c r="N71" s="849"/>
      <c r="O71" s="849"/>
      <c r="P71" s="837"/>
      <c r="Q71" s="850"/>
    </row>
    <row r="72" spans="1:17" ht="14.45" customHeight="1" x14ac:dyDescent="0.2">
      <c r="A72" s="831" t="s">
        <v>4175</v>
      </c>
      <c r="B72" s="832" t="s">
        <v>4176</v>
      </c>
      <c r="C72" s="832" t="s">
        <v>3178</v>
      </c>
      <c r="D72" s="832" t="s">
        <v>4211</v>
      </c>
      <c r="E72" s="832" t="s">
        <v>4212</v>
      </c>
      <c r="F72" s="849">
        <v>1</v>
      </c>
      <c r="G72" s="849">
        <v>53</v>
      </c>
      <c r="H72" s="849"/>
      <c r="I72" s="849">
        <v>53</v>
      </c>
      <c r="J72" s="849"/>
      <c r="K72" s="849"/>
      <c r="L72" s="849"/>
      <c r="M72" s="849"/>
      <c r="N72" s="849">
        <v>1</v>
      </c>
      <c r="O72" s="849">
        <v>53</v>
      </c>
      <c r="P72" s="837"/>
      <c r="Q72" s="850">
        <v>53</v>
      </c>
    </row>
    <row r="73" spans="1:17" ht="14.45" customHeight="1" x14ac:dyDescent="0.2">
      <c r="A73" s="831" t="s">
        <v>4175</v>
      </c>
      <c r="B73" s="832" t="s">
        <v>4176</v>
      </c>
      <c r="C73" s="832" t="s">
        <v>3178</v>
      </c>
      <c r="D73" s="832" t="s">
        <v>4213</v>
      </c>
      <c r="E73" s="832" t="s">
        <v>4214</v>
      </c>
      <c r="F73" s="849"/>
      <c r="G73" s="849"/>
      <c r="H73" s="849"/>
      <c r="I73" s="849"/>
      <c r="J73" s="849">
        <v>2</v>
      </c>
      <c r="K73" s="849">
        <v>120</v>
      </c>
      <c r="L73" s="849">
        <v>1</v>
      </c>
      <c r="M73" s="849">
        <v>60</v>
      </c>
      <c r="N73" s="849"/>
      <c r="O73" s="849"/>
      <c r="P73" s="837"/>
      <c r="Q73" s="850"/>
    </row>
    <row r="74" spans="1:17" ht="14.45" customHeight="1" x14ac:dyDescent="0.2">
      <c r="A74" s="831" t="s">
        <v>4175</v>
      </c>
      <c r="B74" s="832" t="s">
        <v>4176</v>
      </c>
      <c r="C74" s="832" t="s">
        <v>3178</v>
      </c>
      <c r="D74" s="832" t="s">
        <v>4215</v>
      </c>
      <c r="E74" s="832" t="s">
        <v>4216</v>
      </c>
      <c r="F74" s="849">
        <v>2</v>
      </c>
      <c r="G74" s="849">
        <v>38</v>
      </c>
      <c r="H74" s="849"/>
      <c r="I74" s="849">
        <v>19</v>
      </c>
      <c r="J74" s="849"/>
      <c r="K74" s="849"/>
      <c r="L74" s="849"/>
      <c r="M74" s="849"/>
      <c r="N74" s="849"/>
      <c r="O74" s="849"/>
      <c r="P74" s="837"/>
      <c r="Q74" s="850"/>
    </row>
    <row r="75" spans="1:17" ht="14.45" customHeight="1" x14ac:dyDescent="0.2">
      <c r="A75" s="831" t="s">
        <v>4175</v>
      </c>
      <c r="B75" s="832" t="s">
        <v>4176</v>
      </c>
      <c r="C75" s="832" t="s">
        <v>3178</v>
      </c>
      <c r="D75" s="832" t="s">
        <v>4217</v>
      </c>
      <c r="E75" s="832" t="s">
        <v>4218</v>
      </c>
      <c r="F75" s="849">
        <v>1</v>
      </c>
      <c r="G75" s="849">
        <v>1463</v>
      </c>
      <c r="H75" s="849"/>
      <c r="I75" s="849">
        <v>1463</v>
      </c>
      <c r="J75" s="849"/>
      <c r="K75" s="849"/>
      <c r="L75" s="849"/>
      <c r="M75" s="849"/>
      <c r="N75" s="849"/>
      <c r="O75" s="849"/>
      <c r="P75" s="837"/>
      <c r="Q75" s="850"/>
    </row>
    <row r="76" spans="1:17" ht="14.45" customHeight="1" x14ac:dyDescent="0.2">
      <c r="A76" s="831" t="s">
        <v>4175</v>
      </c>
      <c r="B76" s="832" t="s">
        <v>4176</v>
      </c>
      <c r="C76" s="832" t="s">
        <v>3178</v>
      </c>
      <c r="D76" s="832" t="s">
        <v>4219</v>
      </c>
      <c r="E76" s="832" t="s">
        <v>4220</v>
      </c>
      <c r="F76" s="849"/>
      <c r="G76" s="849"/>
      <c r="H76" s="849"/>
      <c r="I76" s="849"/>
      <c r="J76" s="849"/>
      <c r="K76" s="849"/>
      <c r="L76" s="849"/>
      <c r="M76" s="849"/>
      <c r="N76" s="849">
        <v>1</v>
      </c>
      <c r="O76" s="849">
        <v>392</v>
      </c>
      <c r="P76" s="837"/>
      <c r="Q76" s="850">
        <v>392</v>
      </c>
    </row>
    <row r="77" spans="1:17" ht="14.45" customHeight="1" x14ac:dyDescent="0.2">
      <c r="A77" s="831" t="s">
        <v>4175</v>
      </c>
      <c r="B77" s="832" t="s">
        <v>4176</v>
      </c>
      <c r="C77" s="832" t="s">
        <v>3178</v>
      </c>
      <c r="D77" s="832" t="s">
        <v>4221</v>
      </c>
      <c r="E77" s="832" t="s">
        <v>4222</v>
      </c>
      <c r="F77" s="849"/>
      <c r="G77" s="849"/>
      <c r="H77" s="849"/>
      <c r="I77" s="849"/>
      <c r="J77" s="849">
        <v>1</v>
      </c>
      <c r="K77" s="849">
        <v>464</v>
      </c>
      <c r="L77" s="849">
        <v>1</v>
      </c>
      <c r="M77" s="849">
        <v>464</v>
      </c>
      <c r="N77" s="849">
        <v>32</v>
      </c>
      <c r="O77" s="849">
        <v>14848</v>
      </c>
      <c r="P77" s="837">
        <v>32</v>
      </c>
      <c r="Q77" s="850">
        <v>464</v>
      </c>
    </row>
    <row r="78" spans="1:17" ht="14.45" customHeight="1" x14ac:dyDescent="0.2">
      <c r="A78" s="831" t="s">
        <v>4175</v>
      </c>
      <c r="B78" s="832" t="s">
        <v>4176</v>
      </c>
      <c r="C78" s="832" t="s">
        <v>3178</v>
      </c>
      <c r="D78" s="832" t="s">
        <v>4223</v>
      </c>
      <c r="E78" s="832" t="s">
        <v>4224</v>
      </c>
      <c r="F78" s="849">
        <v>1</v>
      </c>
      <c r="G78" s="849">
        <v>313</v>
      </c>
      <c r="H78" s="849"/>
      <c r="I78" s="849">
        <v>313</v>
      </c>
      <c r="J78" s="849"/>
      <c r="K78" s="849"/>
      <c r="L78" s="849"/>
      <c r="M78" s="849"/>
      <c r="N78" s="849"/>
      <c r="O78" s="849"/>
      <c r="P78" s="837"/>
      <c r="Q78" s="850"/>
    </row>
    <row r="79" spans="1:17" ht="14.45" customHeight="1" x14ac:dyDescent="0.2">
      <c r="A79" s="831" t="s">
        <v>4175</v>
      </c>
      <c r="B79" s="832" t="s">
        <v>4176</v>
      </c>
      <c r="C79" s="832" t="s">
        <v>3178</v>
      </c>
      <c r="D79" s="832" t="s">
        <v>4225</v>
      </c>
      <c r="E79" s="832" t="s">
        <v>4226</v>
      </c>
      <c r="F79" s="849">
        <v>24</v>
      </c>
      <c r="G79" s="849">
        <v>20472</v>
      </c>
      <c r="H79" s="849">
        <v>0.8571428571428571</v>
      </c>
      <c r="I79" s="849">
        <v>853</v>
      </c>
      <c r="J79" s="849">
        <v>28</v>
      </c>
      <c r="K79" s="849">
        <v>23884</v>
      </c>
      <c r="L79" s="849">
        <v>1</v>
      </c>
      <c r="M79" s="849">
        <v>853</v>
      </c>
      <c r="N79" s="849">
        <v>16</v>
      </c>
      <c r="O79" s="849">
        <v>13664</v>
      </c>
      <c r="P79" s="837">
        <v>0.57209847596717467</v>
      </c>
      <c r="Q79" s="850">
        <v>854</v>
      </c>
    </row>
    <row r="80" spans="1:17" ht="14.45" customHeight="1" x14ac:dyDescent="0.2">
      <c r="A80" s="831" t="s">
        <v>4175</v>
      </c>
      <c r="B80" s="832" t="s">
        <v>4176</v>
      </c>
      <c r="C80" s="832" t="s">
        <v>3178</v>
      </c>
      <c r="D80" s="832" t="s">
        <v>4227</v>
      </c>
      <c r="E80" s="832" t="s">
        <v>4228</v>
      </c>
      <c r="F80" s="849">
        <v>5</v>
      </c>
      <c r="G80" s="849">
        <v>935</v>
      </c>
      <c r="H80" s="849"/>
      <c r="I80" s="849">
        <v>187</v>
      </c>
      <c r="J80" s="849"/>
      <c r="K80" s="849"/>
      <c r="L80" s="849"/>
      <c r="M80" s="849"/>
      <c r="N80" s="849">
        <v>3</v>
      </c>
      <c r="O80" s="849">
        <v>564</v>
      </c>
      <c r="P80" s="837"/>
      <c r="Q80" s="850">
        <v>188</v>
      </c>
    </row>
    <row r="81" spans="1:17" ht="14.45" customHeight="1" x14ac:dyDescent="0.2">
      <c r="A81" s="831" t="s">
        <v>4175</v>
      </c>
      <c r="B81" s="832" t="s">
        <v>4176</v>
      </c>
      <c r="C81" s="832" t="s">
        <v>3178</v>
      </c>
      <c r="D81" s="832" t="s">
        <v>4229</v>
      </c>
      <c r="E81" s="832" t="s">
        <v>4230</v>
      </c>
      <c r="F81" s="849">
        <v>1</v>
      </c>
      <c r="G81" s="849">
        <v>168</v>
      </c>
      <c r="H81" s="849"/>
      <c r="I81" s="849">
        <v>168</v>
      </c>
      <c r="J81" s="849"/>
      <c r="K81" s="849"/>
      <c r="L81" s="849"/>
      <c r="M81" s="849"/>
      <c r="N81" s="849">
        <v>1</v>
      </c>
      <c r="O81" s="849">
        <v>168</v>
      </c>
      <c r="P81" s="837"/>
      <c r="Q81" s="850">
        <v>168</v>
      </c>
    </row>
    <row r="82" spans="1:17" ht="14.45" customHeight="1" x14ac:dyDescent="0.2">
      <c r="A82" s="831" t="s">
        <v>4175</v>
      </c>
      <c r="B82" s="832" t="s">
        <v>4176</v>
      </c>
      <c r="C82" s="832" t="s">
        <v>3178</v>
      </c>
      <c r="D82" s="832" t="s">
        <v>4231</v>
      </c>
      <c r="E82" s="832" t="s">
        <v>4232</v>
      </c>
      <c r="F82" s="849">
        <v>1</v>
      </c>
      <c r="G82" s="849">
        <v>167</v>
      </c>
      <c r="H82" s="849"/>
      <c r="I82" s="849">
        <v>167</v>
      </c>
      <c r="J82" s="849"/>
      <c r="K82" s="849"/>
      <c r="L82" s="849"/>
      <c r="M82" s="849"/>
      <c r="N82" s="849"/>
      <c r="O82" s="849"/>
      <c r="P82" s="837"/>
      <c r="Q82" s="850"/>
    </row>
    <row r="83" spans="1:17" ht="14.45" customHeight="1" x14ac:dyDescent="0.2">
      <c r="A83" s="831" t="s">
        <v>4175</v>
      </c>
      <c r="B83" s="832" t="s">
        <v>4176</v>
      </c>
      <c r="C83" s="832" t="s">
        <v>3178</v>
      </c>
      <c r="D83" s="832" t="s">
        <v>4233</v>
      </c>
      <c r="E83" s="832" t="s">
        <v>4234</v>
      </c>
      <c r="F83" s="849">
        <v>2</v>
      </c>
      <c r="G83" s="849">
        <v>348</v>
      </c>
      <c r="H83" s="849"/>
      <c r="I83" s="849">
        <v>174</v>
      </c>
      <c r="J83" s="849"/>
      <c r="K83" s="849"/>
      <c r="L83" s="849"/>
      <c r="M83" s="849"/>
      <c r="N83" s="849"/>
      <c r="O83" s="849"/>
      <c r="P83" s="837"/>
      <c r="Q83" s="850"/>
    </row>
    <row r="84" spans="1:17" ht="14.45" customHeight="1" x14ac:dyDescent="0.2">
      <c r="A84" s="831" t="s">
        <v>4175</v>
      </c>
      <c r="B84" s="832" t="s">
        <v>4176</v>
      </c>
      <c r="C84" s="832" t="s">
        <v>3178</v>
      </c>
      <c r="D84" s="832" t="s">
        <v>4235</v>
      </c>
      <c r="E84" s="832" t="s">
        <v>4236</v>
      </c>
      <c r="F84" s="849">
        <v>1</v>
      </c>
      <c r="G84" s="849">
        <v>310</v>
      </c>
      <c r="H84" s="849"/>
      <c r="I84" s="849">
        <v>310</v>
      </c>
      <c r="J84" s="849"/>
      <c r="K84" s="849"/>
      <c r="L84" s="849"/>
      <c r="M84" s="849"/>
      <c r="N84" s="849"/>
      <c r="O84" s="849"/>
      <c r="P84" s="837"/>
      <c r="Q84" s="850"/>
    </row>
    <row r="85" spans="1:17" ht="14.45" customHeight="1" x14ac:dyDescent="0.2">
      <c r="A85" s="831" t="s">
        <v>4175</v>
      </c>
      <c r="B85" s="832" t="s">
        <v>4176</v>
      </c>
      <c r="C85" s="832" t="s">
        <v>3178</v>
      </c>
      <c r="D85" s="832" t="s">
        <v>4237</v>
      </c>
      <c r="E85" s="832" t="s">
        <v>4238</v>
      </c>
      <c r="F85" s="849">
        <v>1</v>
      </c>
      <c r="G85" s="849">
        <v>352</v>
      </c>
      <c r="H85" s="849"/>
      <c r="I85" s="849">
        <v>352</v>
      </c>
      <c r="J85" s="849"/>
      <c r="K85" s="849"/>
      <c r="L85" s="849"/>
      <c r="M85" s="849"/>
      <c r="N85" s="849">
        <v>3</v>
      </c>
      <c r="O85" s="849">
        <v>1059</v>
      </c>
      <c r="P85" s="837"/>
      <c r="Q85" s="850">
        <v>353</v>
      </c>
    </row>
    <row r="86" spans="1:17" ht="14.45" customHeight="1" x14ac:dyDescent="0.2">
      <c r="A86" s="831" t="s">
        <v>4175</v>
      </c>
      <c r="B86" s="832" t="s">
        <v>4176</v>
      </c>
      <c r="C86" s="832" t="s">
        <v>3178</v>
      </c>
      <c r="D86" s="832" t="s">
        <v>4239</v>
      </c>
      <c r="E86" s="832" t="s">
        <v>4240</v>
      </c>
      <c r="F86" s="849">
        <v>1</v>
      </c>
      <c r="G86" s="849">
        <v>352</v>
      </c>
      <c r="H86" s="849"/>
      <c r="I86" s="849">
        <v>352</v>
      </c>
      <c r="J86" s="849"/>
      <c r="K86" s="849"/>
      <c r="L86" s="849"/>
      <c r="M86" s="849"/>
      <c r="N86" s="849">
        <v>3</v>
      </c>
      <c r="O86" s="849">
        <v>1059</v>
      </c>
      <c r="P86" s="837"/>
      <c r="Q86" s="850">
        <v>353</v>
      </c>
    </row>
    <row r="87" spans="1:17" ht="14.45" customHeight="1" x14ac:dyDescent="0.2">
      <c r="A87" s="831" t="s">
        <v>4175</v>
      </c>
      <c r="B87" s="832" t="s">
        <v>4176</v>
      </c>
      <c r="C87" s="832" t="s">
        <v>3178</v>
      </c>
      <c r="D87" s="832" t="s">
        <v>4241</v>
      </c>
      <c r="E87" s="832" t="s">
        <v>4242</v>
      </c>
      <c r="F87" s="849"/>
      <c r="G87" s="849"/>
      <c r="H87" s="849"/>
      <c r="I87" s="849"/>
      <c r="J87" s="849">
        <v>1</v>
      </c>
      <c r="K87" s="849">
        <v>1223</v>
      </c>
      <c r="L87" s="849">
        <v>1</v>
      </c>
      <c r="M87" s="849">
        <v>1223</v>
      </c>
      <c r="N87" s="849"/>
      <c r="O87" s="849"/>
      <c r="P87" s="837"/>
      <c r="Q87" s="850"/>
    </row>
    <row r="88" spans="1:17" ht="14.45" customHeight="1" x14ac:dyDescent="0.2">
      <c r="A88" s="831" t="s">
        <v>4175</v>
      </c>
      <c r="B88" s="832" t="s">
        <v>4176</v>
      </c>
      <c r="C88" s="832" t="s">
        <v>3178</v>
      </c>
      <c r="D88" s="832" t="s">
        <v>4243</v>
      </c>
      <c r="E88" s="832" t="s">
        <v>4244</v>
      </c>
      <c r="F88" s="849">
        <v>15</v>
      </c>
      <c r="G88" s="849">
        <v>11820</v>
      </c>
      <c r="H88" s="849">
        <v>1.1538461538461537</v>
      </c>
      <c r="I88" s="849">
        <v>788</v>
      </c>
      <c r="J88" s="849">
        <v>13</v>
      </c>
      <c r="K88" s="849">
        <v>10244</v>
      </c>
      <c r="L88" s="849">
        <v>1</v>
      </c>
      <c r="M88" s="849">
        <v>788</v>
      </c>
      <c r="N88" s="849">
        <v>15</v>
      </c>
      <c r="O88" s="849">
        <v>11835</v>
      </c>
      <c r="P88" s="837">
        <v>1.1553104256149942</v>
      </c>
      <c r="Q88" s="850">
        <v>789</v>
      </c>
    </row>
    <row r="89" spans="1:17" ht="14.45" customHeight="1" x14ac:dyDescent="0.2">
      <c r="A89" s="831" t="s">
        <v>4175</v>
      </c>
      <c r="B89" s="832" t="s">
        <v>4176</v>
      </c>
      <c r="C89" s="832" t="s">
        <v>3178</v>
      </c>
      <c r="D89" s="832" t="s">
        <v>4245</v>
      </c>
      <c r="E89" s="832" t="s">
        <v>4246</v>
      </c>
      <c r="F89" s="849">
        <v>21</v>
      </c>
      <c r="G89" s="849">
        <v>3969</v>
      </c>
      <c r="H89" s="849">
        <v>0.56756756756756754</v>
      </c>
      <c r="I89" s="849">
        <v>189</v>
      </c>
      <c r="J89" s="849">
        <v>37</v>
      </c>
      <c r="K89" s="849">
        <v>6993</v>
      </c>
      <c r="L89" s="849">
        <v>1</v>
      </c>
      <c r="M89" s="849">
        <v>189</v>
      </c>
      <c r="N89" s="849">
        <v>53</v>
      </c>
      <c r="O89" s="849">
        <v>10070</v>
      </c>
      <c r="P89" s="837">
        <v>1.4400114400114401</v>
      </c>
      <c r="Q89" s="850">
        <v>190</v>
      </c>
    </row>
    <row r="90" spans="1:17" ht="14.45" customHeight="1" x14ac:dyDescent="0.2">
      <c r="A90" s="831" t="s">
        <v>4175</v>
      </c>
      <c r="B90" s="832" t="s">
        <v>4176</v>
      </c>
      <c r="C90" s="832" t="s">
        <v>3178</v>
      </c>
      <c r="D90" s="832" t="s">
        <v>4247</v>
      </c>
      <c r="E90" s="832" t="s">
        <v>4248</v>
      </c>
      <c r="F90" s="849">
        <v>1</v>
      </c>
      <c r="G90" s="849">
        <v>179</v>
      </c>
      <c r="H90" s="849"/>
      <c r="I90" s="849">
        <v>179</v>
      </c>
      <c r="J90" s="849"/>
      <c r="K90" s="849"/>
      <c r="L90" s="849"/>
      <c r="M90" s="849"/>
      <c r="N90" s="849"/>
      <c r="O90" s="849"/>
      <c r="P90" s="837"/>
      <c r="Q90" s="850"/>
    </row>
    <row r="91" spans="1:17" ht="14.45" customHeight="1" x14ac:dyDescent="0.2">
      <c r="A91" s="831" t="s">
        <v>4175</v>
      </c>
      <c r="B91" s="832" t="s">
        <v>4176</v>
      </c>
      <c r="C91" s="832" t="s">
        <v>3178</v>
      </c>
      <c r="D91" s="832" t="s">
        <v>4249</v>
      </c>
      <c r="E91" s="832" t="s">
        <v>4250</v>
      </c>
      <c r="F91" s="849">
        <v>1</v>
      </c>
      <c r="G91" s="849">
        <v>229</v>
      </c>
      <c r="H91" s="849"/>
      <c r="I91" s="849">
        <v>229</v>
      </c>
      <c r="J91" s="849"/>
      <c r="K91" s="849"/>
      <c r="L91" s="849"/>
      <c r="M91" s="849"/>
      <c r="N91" s="849"/>
      <c r="O91" s="849"/>
      <c r="P91" s="837"/>
      <c r="Q91" s="850"/>
    </row>
    <row r="92" spans="1:17" ht="14.45" customHeight="1" x14ac:dyDescent="0.2">
      <c r="A92" s="831" t="s">
        <v>4175</v>
      </c>
      <c r="B92" s="832" t="s">
        <v>4176</v>
      </c>
      <c r="C92" s="832" t="s">
        <v>3178</v>
      </c>
      <c r="D92" s="832" t="s">
        <v>4251</v>
      </c>
      <c r="E92" s="832" t="s">
        <v>4252</v>
      </c>
      <c r="F92" s="849">
        <v>1</v>
      </c>
      <c r="G92" s="849">
        <v>462</v>
      </c>
      <c r="H92" s="849"/>
      <c r="I92" s="849">
        <v>462</v>
      </c>
      <c r="J92" s="849"/>
      <c r="K92" s="849"/>
      <c r="L92" s="849"/>
      <c r="M92" s="849"/>
      <c r="N92" s="849"/>
      <c r="O92" s="849"/>
      <c r="P92" s="837"/>
      <c r="Q92" s="850"/>
    </row>
    <row r="93" spans="1:17" ht="14.45" customHeight="1" x14ac:dyDescent="0.2">
      <c r="A93" s="831" t="s">
        <v>4175</v>
      </c>
      <c r="B93" s="832" t="s">
        <v>4176</v>
      </c>
      <c r="C93" s="832" t="s">
        <v>3178</v>
      </c>
      <c r="D93" s="832" t="s">
        <v>4253</v>
      </c>
      <c r="E93" s="832" t="s">
        <v>4254</v>
      </c>
      <c r="F93" s="849">
        <v>13</v>
      </c>
      <c r="G93" s="849">
        <v>2236</v>
      </c>
      <c r="H93" s="849">
        <v>0.65</v>
      </c>
      <c r="I93" s="849">
        <v>172</v>
      </c>
      <c r="J93" s="849">
        <v>20</v>
      </c>
      <c r="K93" s="849">
        <v>3440</v>
      </c>
      <c r="L93" s="849">
        <v>1</v>
      </c>
      <c r="M93" s="849">
        <v>172</v>
      </c>
      <c r="N93" s="849">
        <v>29</v>
      </c>
      <c r="O93" s="849">
        <v>5017</v>
      </c>
      <c r="P93" s="837">
        <v>1.4584302325581395</v>
      </c>
      <c r="Q93" s="850">
        <v>173</v>
      </c>
    </row>
    <row r="94" spans="1:17" ht="14.45" customHeight="1" x14ac:dyDescent="0.2">
      <c r="A94" s="831" t="s">
        <v>4175</v>
      </c>
      <c r="B94" s="832" t="s">
        <v>4176</v>
      </c>
      <c r="C94" s="832" t="s">
        <v>3178</v>
      </c>
      <c r="D94" s="832" t="s">
        <v>4255</v>
      </c>
      <c r="E94" s="832" t="s">
        <v>4256</v>
      </c>
      <c r="F94" s="849">
        <v>2</v>
      </c>
      <c r="G94" s="849">
        <v>402</v>
      </c>
      <c r="H94" s="849"/>
      <c r="I94" s="849">
        <v>201</v>
      </c>
      <c r="J94" s="849"/>
      <c r="K94" s="849"/>
      <c r="L94" s="849"/>
      <c r="M94" s="849"/>
      <c r="N94" s="849">
        <v>1</v>
      </c>
      <c r="O94" s="849">
        <v>202</v>
      </c>
      <c r="P94" s="837"/>
      <c r="Q94" s="850">
        <v>202</v>
      </c>
    </row>
    <row r="95" spans="1:17" ht="14.45" customHeight="1" x14ac:dyDescent="0.2">
      <c r="A95" s="831" t="s">
        <v>4175</v>
      </c>
      <c r="B95" s="832" t="s">
        <v>4176</v>
      </c>
      <c r="C95" s="832" t="s">
        <v>3178</v>
      </c>
      <c r="D95" s="832" t="s">
        <v>4257</v>
      </c>
      <c r="E95" s="832" t="s">
        <v>4258</v>
      </c>
      <c r="F95" s="849">
        <v>3</v>
      </c>
      <c r="G95" s="849">
        <v>399</v>
      </c>
      <c r="H95" s="849">
        <v>3</v>
      </c>
      <c r="I95" s="849">
        <v>133</v>
      </c>
      <c r="J95" s="849">
        <v>1</v>
      </c>
      <c r="K95" s="849">
        <v>133</v>
      </c>
      <c r="L95" s="849">
        <v>1</v>
      </c>
      <c r="M95" s="849">
        <v>133</v>
      </c>
      <c r="N95" s="849">
        <v>2</v>
      </c>
      <c r="O95" s="849">
        <v>268</v>
      </c>
      <c r="P95" s="837">
        <v>2.0150375939849625</v>
      </c>
      <c r="Q95" s="850">
        <v>134</v>
      </c>
    </row>
    <row r="96" spans="1:17" ht="14.45" customHeight="1" x14ac:dyDescent="0.2">
      <c r="A96" s="831" t="s">
        <v>4175</v>
      </c>
      <c r="B96" s="832" t="s">
        <v>4176</v>
      </c>
      <c r="C96" s="832" t="s">
        <v>3178</v>
      </c>
      <c r="D96" s="832" t="s">
        <v>4259</v>
      </c>
      <c r="E96" s="832" t="s">
        <v>4260</v>
      </c>
      <c r="F96" s="849"/>
      <c r="G96" s="849"/>
      <c r="H96" s="849"/>
      <c r="I96" s="849"/>
      <c r="J96" s="849"/>
      <c r="K96" s="849"/>
      <c r="L96" s="849"/>
      <c r="M96" s="849"/>
      <c r="N96" s="849">
        <v>1</v>
      </c>
      <c r="O96" s="849">
        <v>179</v>
      </c>
      <c r="P96" s="837"/>
      <c r="Q96" s="850">
        <v>179</v>
      </c>
    </row>
    <row r="97" spans="1:17" ht="14.45" customHeight="1" x14ac:dyDescent="0.2">
      <c r="A97" s="831" t="s">
        <v>4175</v>
      </c>
      <c r="B97" s="832" t="s">
        <v>4176</v>
      </c>
      <c r="C97" s="832" t="s">
        <v>3178</v>
      </c>
      <c r="D97" s="832" t="s">
        <v>4261</v>
      </c>
      <c r="E97" s="832" t="s">
        <v>4262</v>
      </c>
      <c r="F97" s="849"/>
      <c r="G97" s="849"/>
      <c r="H97" s="849"/>
      <c r="I97" s="849"/>
      <c r="J97" s="849">
        <v>1</v>
      </c>
      <c r="K97" s="849">
        <v>414</v>
      </c>
      <c r="L97" s="849">
        <v>1</v>
      </c>
      <c r="M97" s="849">
        <v>414</v>
      </c>
      <c r="N97" s="849"/>
      <c r="O97" s="849"/>
      <c r="P97" s="837"/>
      <c r="Q97" s="850"/>
    </row>
    <row r="98" spans="1:17" ht="14.45" customHeight="1" x14ac:dyDescent="0.2">
      <c r="A98" s="831" t="s">
        <v>4175</v>
      </c>
      <c r="B98" s="832" t="s">
        <v>4176</v>
      </c>
      <c r="C98" s="832" t="s">
        <v>3178</v>
      </c>
      <c r="D98" s="832" t="s">
        <v>4263</v>
      </c>
      <c r="E98" s="832" t="s">
        <v>4264</v>
      </c>
      <c r="F98" s="849">
        <v>1</v>
      </c>
      <c r="G98" s="849">
        <v>941</v>
      </c>
      <c r="H98" s="849"/>
      <c r="I98" s="849">
        <v>941</v>
      </c>
      <c r="J98" s="849"/>
      <c r="K98" s="849"/>
      <c r="L98" s="849"/>
      <c r="M98" s="849"/>
      <c r="N98" s="849"/>
      <c r="O98" s="849"/>
      <c r="P98" s="837"/>
      <c r="Q98" s="850"/>
    </row>
    <row r="99" spans="1:17" ht="14.45" customHeight="1" x14ac:dyDescent="0.2">
      <c r="A99" s="831" t="s">
        <v>4175</v>
      </c>
      <c r="B99" s="832" t="s">
        <v>4176</v>
      </c>
      <c r="C99" s="832" t="s">
        <v>3178</v>
      </c>
      <c r="D99" s="832" t="s">
        <v>4265</v>
      </c>
      <c r="E99" s="832" t="s">
        <v>4266</v>
      </c>
      <c r="F99" s="849"/>
      <c r="G99" s="849"/>
      <c r="H99" s="849"/>
      <c r="I99" s="849"/>
      <c r="J99" s="849">
        <v>1</v>
      </c>
      <c r="K99" s="849">
        <v>396</v>
      </c>
      <c r="L99" s="849">
        <v>1</v>
      </c>
      <c r="M99" s="849">
        <v>396</v>
      </c>
      <c r="N99" s="849"/>
      <c r="O99" s="849"/>
      <c r="P99" s="837"/>
      <c r="Q99" s="850"/>
    </row>
    <row r="100" spans="1:17" ht="14.45" customHeight="1" x14ac:dyDescent="0.2">
      <c r="A100" s="831" t="s">
        <v>4175</v>
      </c>
      <c r="B100" s="832" t="s">
        <v>4176</v>
      </c>
      <c r="C100" s="832" t="s">
        <v>3178</v>
      </c>
      <c r="D100" s="832" t="s">
        <v>4267</v>
      </c>
      <c r="E100" s="832" t="s">
        <v>4268</v>
      </c>
      <c r="F100" s="849">
        <v>1</v>
      </c>
      <c r="G100" s="849">
        <v>89</v>
      </c>
      <c r="H100" s="849"/>
      <c r="I100" s="849">
        <v>89</v>
      </c>
      <c r="J100" s="849"/>
      <c r="K100" s="849"/>
      <c r="L100" s="849"/>
      <c r="M100" s="849"/>
      <c r="N100" s="849"/>
      <c r="O100" s="849"/>
      <c r="P100" s="837"/>
      <c r="Q100" s="850"/>
    </row>
    <row r="101" spans="1:17" ht="14.45" customHeight="1" x14ac:dyDescent="0.2">
      <c r="A101" s="831" t="s">
        <v>4175</v>
      </c>
      <c r="B101" s="832" t="s">
        <v>4176</v>
      </c>
      <c r="C101" s="832" t="s">
        <v>3178</v>
      </c>
      <c r="D101" s="832" t="s">
        <v>4269</v>
      </c>
      <c r="E101" s="832" t="s">
        <v>4270</v>
      </c>
      <c r="F101" s="849">
        <v>1450</v>
      </c>
      <c r="G101" s="849">
        <v>43500</v>
      </c>
      <c r="H101" s="849">
        <v>1.0020732550103664</v>
      </c>
      <c r="I101" s="849">
        <v>30</v>
      </c>
      <c r="J101" s="849">
        <v>1447</v>
      </c>
      <c r="K101" s="849">
        <v>43410</v>
      </c>
      <c r="L101" s="849">
        <v>1</v>
      </c>
      <c r="M101" s="849">
        <v>30</v>
      </c>
      <c r="N101" s="849">
        <v>1462</v>
      </c>
      <c r="O101" s="849">
        <v>43860</v>
      </c>
      <c r="P101" s="837">
        <v>1.0103662750518314</v>
      </c>
      <c r="Q101" s="850">
        <v>30</v>
      </c>
    </row>
    <row r="102" spans="1:17" ht="14.45" customHeight="1" x14ac:dyDescent="0.2">
      <c r="A102" s="831" t="s">
        <v>4175</v>
      </c>
      <c r="B102" s="832" t="s">
        <v>4176</v>
      </c>
      <c r="C102" s="832" t="s">
        <v>3178</v>
      </c>
      <c r="D102" s="832" t="s">
        <v>4271</v>
      </c>
      <c r="E102" s="832" t="s">
        <v>4272</v>
      </c>
      <c r="F102" s="849"/>
      <c r="G102" s="849"/>
      <c r="H102" s="849"/>
      <c r="I102" s="849"/>
      <c r="J102" s="849">
        <v>2</v>
      </c>
      <c r="K102" s="849">
        <v>100</v>
      </c>
      <c r="L102" s="849">
        <v>1</v>
      </c>
      <c r="M102" s="849">
        <v>50</v>
      </c>
      <c r="N102" s="849"/>
      <c r="O102" s="849"/>
      <c r="P102" s="837"/>
      <c r="Q102" s="850"/>
    </row>
    <row r="103" spans="1:17" ht="14.45" customHeight="1" x14ac:dyDescent="0.2">
      <c r="A103" s="831" t="s">
        <v>4175</v>
      </c>
      <c r="B103" s="832" t="s">
        <v>4176</v>
      </c>
      <c r="C103" s="832" t="s">
        <v>3178</v>
      </c>
      <c r="D103" s="832" t="s">
        <v>4273</v>
      </c>
      <c r="E103" s="832" t="s">
        <v>4274</v>
      </c>
      <c r="F103" s="849">
        <v>1295</v>
      </c>
      <c r="G103" s="849">
        <v>15540</v>
      </c>
      <c r="H103" s="849">
        <v>0.99692070823710544</v>
      </c>
      <c r="I103" s="849">
        <v>12</v>
      </c>
      <c r="J103" s="849">
        <v>1299</v>
      </c>
      <c r="K103" s="849">
        <v>15588</v>
      </c>
      <c r="L103" s="849">
        <v>1</v>
      </c>
      <c r="M103" s="849">
        <v>12</v>
      </c>
      <c r="N103" s="849">
        <v>1313</v>
      </c>
      <c r="O103" s="849">
        <v>17069</v>
      </c>
      <c r="P103" s="837">
        <v>1.0950089812676418</v>
      </c>
      <c r="Q103" s="850">
        <v>13</v>
      </c>
    </row>
    <row r="104" spans="1:17" ht="14.45" customHeight="1" x14ac:dyDescent="0.2">
      <c r="A104" s="831" t="s">
        <v>4175</v>
      </c>
      <c r="B104" s="832" t="s">
        <v>4176</v>
      </c>
      <c r="C104" s="832" t="s">
        <v>3178</v>
      </c>
      <c r="D104" s="832" t="s">
        <v>4275</v>
      </c>
      <c r="E104" s="832" t="s">
        <v>4276</v>
      </c>
      <c r="F104" s="849">
        <v>14</v>
      </c>
      <c r="G104" s="849">
        <v>2562</v>
      </c>
      <c r="H104" s="849">
        <v>0.66666666666666663</v>
      </c>
      <c r="I104" s="849">
        <v>183</v>
      </c>
      <c r="J104" s="849">
        <v>21</v>
      </c>
      <c r="K104" s="849">
        <v>3843</v>
      </c>
      <c r="L104" s="849">
        <v>1</v>
      </c>
      <c r="M104" s="849">
        <v>183</v>
      </c>
      <c r="N104" s="849">
        <v>31</v>
      </c>
      <c r="O104" s="849">
        <v>5704</v>
      </c>
      <c r="P104" s="837">
        <v>1.4842570908144679</v>
      </c>
      <c r="Q104" s="850">
        <v>184</v>
      </c>
    </row>
    <row r="105" spans="1:17" ht="14.45" customHeight="1" x14ac:dyDescent="0.2">
      <c r="A105" s="831" t="s">
        <v>4175</v>
      </c>
      <c r="B105" s="832" t="s">
        <v>4176</v>
      </c>
      <c r="C105" s="832" t="s">
        <v>3178</v>
      </c>
      <c r="D105" s="832" t="s">
        <v>4277</v>
      </c>
      <c r="E105" s="832" t="s">
        <v>4278</v>
      </c>
      <c r="F105" s="849">
        <v>72</v>
      </c>
      <c r="G105" s="849">
        <v>5256</v>
      </c>
      <c r="H105" s="849">
        <v>1.2203389830508475</v>
      </c>
      <c r="I105" s="849">
        <v>73</v>
      </c>
      <c r="J105" s="849">
        <v>59</v>
      </c>
      <c r="K105" s="849">
        <v>4307</v>
      </c>
      <c r="L105" s="849">
        <v>1</v>
      </c>
      <c r="M105" s="849">
        <v>73</v>
      </c>
      <c r="N105" s="849">
        <v>48</v>
      </c>
      <c r="O105" s="849">
        <v>3504</v>
      </c>
      <c r="P105" s="837">
        <v>0.81355932203389836</v>
      </c>
      <c r="Q105" s="850">
        <v>73</v>
      </c>
    </row>
    <row r="106" spans="1:17" ht="14.45" customHeight="1" x14ac:dyDescent="0.2">
      <c r="A106" s="831" t="s">
        <v>4175</v>
      </c>
      <c r="B106" s="832" t="s">
        <v>4176</v>
      </c>
      <c r="C106" s="832" t="s">
        <v>3178</v>
      </c>
      <c r="D106" s="832" t="s">
        <v>4279</v>
      </c>
      <c r="E106" s="832" t="s">
        <v>4280</v>
      </c>
      <c r="F106" s="849">
        <v>12</v>
      </c>
      <c r="G106" s="849">
        <v>2208</v>
      </c>
      <c r="H106" s="849">
        <v>0.5714285714285714</v>
      </c>
      <c r="I106" s="849">
        <v>184</v>
      </c>
      <c r="J106" s="849">
        <v>21</v>
      </c>
      <c r="K106" s="849">
        <v>3864</v>
      </c>
      <c r="L106" s="849">
        <v>1</v>
      </c>
      <c r="M106" s="849">
        <v>184</v>
      </c>
      <c r="N106" s="849">
        <v>32</v>
      </c>
      <c r="O106" s="849">
        <v>5920</v>
      </c>
      <c r="P106" s="837">
        <v>1.5320910973084887</v>
      </c>
      <c r="Q106" s="850">
        <v>185</v>
      </c>
    </row>
    <row r="107" spans="1:17" ht="14.45" customHeight="1" x14ac:dyDescent="0.2">
      <c r="A107" s="831" t="s">
        <v>4175</v>
      </c>
      <c r="B107" s="832" t="s">
        <v>4176</v>
      </c>
      <c r="C107" s="832" t="s">
        <v>3178</v>
      </c>
      <c r="D107" s="832" t="s">
        <v>4281</v>
      </c>
      <c r="E107" s="832" t="s">
        <v>4282</v>
      </c>
      <c r="F107" s="849">
        <v>754</v>
      </c>
      <c r="G107" s="849">
        <v>112346</v>
      </c>
      <c r="H107" s="849">
        <v>1.0258503401360544</v>
      </c>
      <c r="I107" s="849">
        <v>149</v>
      </c>
      <c r="J107" s="849">
        <v>735</v>
      </c>
      <c r="K107" s="849">
        <v>109515</v>
      </c>
      <c r="L107" s="849">
        <v>1</v>
      </c>
      <c r="M107" s="849">
        <v>149</v>
      </c>
      <c r="N107" s="849">
        <v>792</v>
      </c>
      <c r="O107" s="849">
        <v>118800</v>
      </c>
      <c r="P107" s="837">
        <v>1.0847829064511711</v>
      </c>
      <c r="Q107" s="850">
        <v>150</v>
      </c>
    </row>
    <row r="108" spans="1:17" ht="14.45" customHeight="1" x14ac:dyDescent="0.2">
      <c r="A108" s="831" t="s">
        <v>4175</v>
      </c>
      <c r="B108" s="832" t="s">
        <v>4176</v>
      </c>
      <c r="C108" s="832" t="s">
        <v>3178</v>
      </c>
      <c r="D108" s="832" t="s">
        <v>4283</v>
      </c>
      <c r="E108" s="832" t="s">
        <v>4284</v>
      </c>
      <c r="F108" s="849">
        <v>1478</v>
      </c>
      <c r="G108" s="849">
        <v>44340</v>
      </c>
      <c r="H108" s="849">
        <v>0.99261249160510412</v>
      </c>
      <c r="I108" s="849">
        <v>30</v>
      </c>
      <c r="J108" s="849">
        <v>1489</v>
      </c>
      <c r="K108" s="849">
        <v>44670</v>
      </c>
      <c r="L108" s="849">
        <v>1</v>
      </c>
      <c r="M108" s="849">
        <v>30</v>
      </c>
      <c r="N108" s="849">
        <v>1496</v>
      </c>
      <c r="O108" s="849">
        <v>44880</v>
      </c>
      <c r="P108" s="837">
        <v>1.0047011417058429</v>
      </c>
      <c r="Q108" s="850">
        <v>30</v>
      </c>
    </row>
    <row r="109" spans="1:17" ht="14.45" customHeight="1" x14ac:dyDescent="0.2">
      <c r="A109" s="831" t="s">
        <v>4175</v>
      </c>
      <c r="B109" s="832" t="s">
        <v>4176</v>
      </c>
      <c r="C109" s="832" t="s">
        <v>3178</v>
      </c>
      <c r="D109" s="832" t="s">
        <v>4285</v>
      </c>
      <c r="E109" s="832" t="s">
        <v>4286</v>
      </c>
      <c r="F109" s="849">
        <v>190</v>
      </c>
      <c r="G109" s="849">
        <v>5890</v>
      </c>
      <c r="H109" s="849">
        <v>1.1242603550295858</v>
      </c>
      <c r="I109" s="849">
        <v>31</v>
      </c>
      <c r="J109" s="849">
        <v>169</v>
      </c>
      <c r="K109" s="849">
        <v>5239</v>
      </c>
      <c r="L109" s="849">
        <v>1</v>
      </c>
      <c r="M109" s="849">
        <v>31</v>
      </c>
      <c r="N109" s="849">
        <v>149</v>
      </c>
      <c r="O109" s="849">
        <v>4619</v>
      </c>
      <c r="P109" s="837">
        <v>0.88165680473372776</v>
      </c>
      <c r="Q109" s="850">
        <v>31</v>
      </c>
    </row>
    <row r="110" spans="1:17" ht="14.45" customHeight="1" x14ac:dyDescent="0.2">
      <c r="A110" s="831" t="s">
        <v>4175</v>
      </c>
      <c r="B110" s="832" t="s">
        <v>4176</v>
      </c>
      <c r="C110" s="832" t="s">
        <v>3178</v>
      </c>
      <c r="D110" s="832" t="s">
        <v>4287</v>
      </c>
      <c r="E110" s="832" t="s">
        <v>4288</v>
      </c>
      <c r="F110" s="849">
        <v>282</v>
      </c>
      <c r="G110" s="849">
        <v>7614</v>
      </c>
      <c r="H110" s="849">
        <v>1.0804597701149425</v>
      </c>
      <c r="I110" s="849">
        <v>27</v>
      </c>
      <c r="J110" s="849">
        <v>261</v>
      </c>
      <c r="K110" s="849">
        <v>7047</v>
      </c>
      <c r="L110" s="849">
        <v>1</v>
      </c>
      <c r="M110" s="849">
        <v>27</v>
      </c>
      <c r="N110" s="849">
        <v>222</v>
      </c>
      <c r="O110" s="849">
        <v>6216</v>
      </c>
      <c r="P110" s="837">
        <v>0.88207747977862916</v>
      </c>
      <c r="Q110" s="850">
        <v>28</v>
      </c>
    </row>
    <row r="111" spans="1:17" ht="14.45" customHeight="1" x14ac:dyDescent="0.2">
      <c r="A111" s="831" t="s">
        <v>4175</v>
      </c>
      <c r="B111" s="832" t="s">
        <v>4176</v>
      </c>
      <c r="C111" s="832" t="s">
        <v>3178</v>
      </c>
      <c r="D111" s="832" t="s">
        <v>4289</v>
      </c>
      <c r="E111" s="832" t="s">
        <v>4290</v>
      </c>
      <c r="F111" s="849">
        <v>2</v>
      </c>
      <c r="G111" s="849">
        <v>512</v>
      </c>
      <c r="H111" s="849"/>
      <c r="I111" s="849">
        <v>256</v>
      </c>
      <c r="J111" s="849"/>
      <c r="K111" s="849"/>
      <c r="L111" s="849"/>
      <c r="M111" s="849"/>
      <c r="N111" s="849"/>
      <c r="O111" s="849"/>
      <c r="P111" s="837"/>
      <c r="Q111" s="850"/>
    </row>
    <row r="112" spans="1:17" ht="14.45" customHeight="1" x14ac:dyDescent="0.2">
      <c r="A112" s="831" t="s">
        <v>4175</v>
      </c>
      <c r="B112" s="832" t="s">
        <v>4176</v>
      </c>
      <c r="C112" s="832" t="s">
        <v>3178</v>
      </c>
      <c r="D112" s="832" t="s">
        <v>4291</v>
      </c>
      <c r="E112" s="832" t="s">
        <v>4292</v>
      </c>
      <c r="F112" s="849">
        <v>13</v>
      </c>
      <c r="G112" s="849">
        <v>2119</v>
      </c>
      <c r="H112" s="849">
        <v>0.68421052631578949</v>
      </c>
      <c r="I112" s="849">
        <v>163</v>
      </c>
      <c r="J112" s="849">
        <v>19</v>
      </c>
      <c r="K112" s="849">
        <v>3097</v>
      </c>
      <c r="L112" s="849">
        <v>1</v>
      </c>
      <c r="M112" s="849">
        <v>163</v>
      </c>
      <c r="N112" s="849">
        <v>30</v>
      </c>
      <c r="O112" s="849">
        <v>4890</v>
      </c>
      <c r="P112" s="837">
        <v>1.5789473684210527</v>
      </c>
      <c r="Q112" s="850">
        <v>163</v>
      </c>
    </row>
    <row r="113" spans="1:17" ht="14.45" customHeight="1" x14ac:dyDescent="0.2">
      <c r="A113" s="831" t="s">
        <v>4175</v>
      </c>
      <c r="B113" s="832" t="s">
        <v>4176</v>
      </c>
      <c r="C113" s="832" t="s">
        <v>3178</v>
      </c>
      <c r="D113" s="832" t="s">
        <v>4293</v>
      </c>
      <c r="E113" s="832" t="s">
        <v>4294</v>
      </c>
      <c r="F113" s="849">
        <v>3</v>
      </c>
      <c r="G113" s="849">
        <v>66</v>
      </c>
      <c r="H113" s="849">
        <v>1.5</v>
      </c>
      <c r="I113" s="849">
        <v>22</v>
      </c>
      <c r="J113" s="849">
        <v>2</v>
      </c>
      <c r="K113" s="849">
        <v>44</v>
      </c>
      <c r="L113" s="849">
        <v>1</v>
      </c>
      <c r="M113" s="849">
        <v>22</v>
      </c>
      <c r="N113" s="849">
        <v>1</v>
      </c>
      <c r="O113" s="849">
        <v>23</v>
      </c>
      <c r="P113" s="837">
        <v>0.52272727272727271</v>
      </c>
      <c r="Q113" s="850">
        <v>23</v>
      </c>
    </row>
    <row r="114" spans="1:17" ht="14.45" customHeight="1" x14ac:dyDescent="0.2">
      <c r="A114" s="831" t="s">
        <v>4175</v>
      </c>
      <c r="B114" s="832" t="s">
        <v>4176</v>
      </c>
      <c r="C114" s="832" t="s">
        <v>3178</v>
      </c>
      <c r="D114" s="832" t="s">
        <v>4295</v>
      </c>
      <c r="E114" s="832" t="s">
        <v>4296</v>
      </c>
      <c r="F114" s="849">
        <v>13</v>
      </c>
      <c r="G114" s="849">
        <v>11310</v>
      </c>
      <c r="H114" s="849">
        <v>0.68264123611781746</v>
      </c>
      <c r="I114" s="849">
        <v>870</v>
      </c>
      <c r="J114" s="849">
        <v>19</v>
      </c>
      <c r="K114" s="849">
        <v>16568</v>
      </c>
      <c r="L114" s="849">
        <v>1</v>
      </c>
      <c r="M114" s="849">
        <v>872</v>
      </c>
      <c r="N114" s="849">
        <v>23</v>
      </c>
      <c r="O114" s="849">
        <v>20194</v>
      </c>
      <c r="P114" s="837">
        <v>1.2188556253017866</v>
      </c>
      <c r="Q114" s="850">
        <v>878</v>
      </c>
    </row>
    <row r="115" spans="1:17" ht="14.45" customHeight="1" x14ac:dyDescent="0.2">
      <c r="A115" s="831" t="s">
        <v>4175</v>
      </c>
      <c r="B115" s="832" t="s">
        <v>4176</v>
      </c>
      <c r="C115" s="832" t="s">
        <v>3178</v>
      </c>
      <c r="D115" s="832" t="s">
        <v>4297</v>
      </c>
      <c r="E115" s="832" t="s">
        <v>4298</v>
      </c>
      <c r="F115" s="849">
        <v>358</v>
      </c>
      <c r="G115" s="849">
        <v>8950</v>
      </c>
      <c r="H115" s="849">
        <v>1.0498533724340176</v>
      </c>
      <c r="I115" s="849">
        <v>25</v>
      </c>
      <c r="J115" s="849">
        <v>341</v>
      </c>
      <c r="K115" s="849">
        <v>8525</v>
      </c>
      <c r="L115" s="849">
        <v>1</v>
      </c>
      <c r="M115" s="849">
        <v>25</v>
      </c>
      <c r="N115" s="849">
        <v>340</v>
      </c>
      <c r="O115" s="849">
        <v>8840</v>
      </c>
      <c r="P115" s="837">
        <v>1.0369501466275659</v>
      </c>
      <c r="Q115" s="850">
        <v>26</v>
      </c>
    </row>
    <row r="116" spans="1:17" ht="14.45" customHeight="1" x14ac:dyDescent="0.2">
      <c r="A116" s="831" t="s">
        <v>4175</v>
      </c>
      <c r="B116" s="832" t="s">
        <v>4176</v>
      </c>
      <c r="C116" s="832" t="s">
        <v>3178</v>
      </c>
      <c r="D116" s="832" t="s">
        <v>4299</v>
      </c>
      <c r="E116" s="832" t="s">
        <v>4300</v>
      </c>
      <c r="F116" s="849">
        <v>3</v>
      </c>
      <c r="G116" s="849">
        <v>99</v>
      </c>
      <c r="H116" s="849">
        <v>1.5</v>
      </c>
      <c r="I116" s="849">
        <v>33</v>
      </c>
      <c r="J116" s="849">
        <v>2</v>
      </c>
      <c r="K116" s="849">
        <v>66</v>
      </c>
      <c r="L116" s="849">
        <v>1</v>
      </c>
      <c r="M116" s="849">
        <v>33</v>
      </c>
      <c r="N116" s="849">
        <v>7</v>
      </c>
      <c r="O116" s="849">
        <v>231</v>
      </c>
      <c r="P116" s="837">
        <v>3.5</v>
      </c>
      <c r="Q116" s="850">
        <v>33</v>
      </c>
    </row>
    <row r="117" spans="1:17" ht="14.45" customHeight="1" x14ac:dyDescent="0.2">
      <c r="A117" s="831" t="s">
        <v>4175</v>
      </c>
      <c r="B117" s="832" t="s">
        <v>4176</v>
      </c>
      <c r="C117" s="832" t="s">
        <v>3178</v>
      </c>
      <c r="D117" s="832" t="s">
        <v>4301</v>
      </c>
      <c r="E117" s="832" t="s">
        <v>4302</v>
      </c>
      <c r="F117" s="849">
        <v>1</v>
      </c>
      <c r="G117" s="849">
        <v>205</v>
      </c>
      <c r="H117" s="849">
        <v>1</v>
      </c>
      <c r="I117" s="849">
        <v>205</v>
      </c>
      <c r="J117" s="849">
        <v>1</v>
      </c>
      <c r="K117" s="849">
        <v>205</v>
      </c>
      <c r="L117" s="849">
        <v>1</v>
      </c>
      <c r="M117" s="849">
        <v>205</v>
      </c>
      <c r="N117" s="849">
        <v>1</v>
      </c>
      <c r="O117" s="849">
        <v>204</v>
      </c>
      <c r="P117" s="837">
        <v>0.99512195121951219</v>
      </c>
      <c r="Q117" s="850">
        <v>204</v>
      </c>
    </row>
    <row r="118" spans="1:17" ht="14.45" customHeight="1" x14ac:dyDescent="0.2">
      <c r="A118" s="831" t="s">
        <v>4175</v>
      </c>
      <c r="B118" s="832" t="s">
        <v>4176</v>
      </c>
      <c r="C118" s="832" t="s">
        <v>3178</v>
      </c>
      <c r="D118" s="832" t="s">
        <v>4303</v>
      </c>
      <c r="E118" s="832" t="s">
        <v>4304</v>
      </c>
      <c r="F118" s="849">
        <v>14</v>
      </c>
      <c r="G118" s="849">
        <v>364</v>
      </c>
      <c r="H118" s="849">
        <v>1.1666666666666667</v>
      </c>
      <c r="I118" s="849">
        <v>26</v>
      </c>
      <c r="J118" s="849">
        <v>12</v>
      </c>
      <c r="K118" s="849">
        <v>312</v>
      </c>
      <c r="L118" s="849">
        <v>1</v>
      </c>
      <c r="M118" s="849">
        <v>26</v>
      </c>
      <c r="N118" s="849">
        <v>7</v>
      </c>
      <c r="O118" s="849">
        <v>182</v>
      </c>
      <c r="P118" s="837">
        <v>0.58333333333333337</v>
      </c>
      <c r="Q118" s="850">
        <v>26</v>
      </c>
    </row>
    <row r="119" spans="1:17" ht="14.45" customHeight="1" x14ac:dyDescent="0.2">
      <c r="A119" s="831" t="s">
        <v>4175</v>
      </c>
      <c r="B119" s="832" t="s">
        <v>4176</v>
      </c>
      <c r="C119" s="832" t="s">
        <v>3178</v>
      </c>
      <c r="D119" s="832" t="s">
        <v>4305</v>
      </c>
      <c r="E119" s="832" t="s">
        <v>4306</v>
      </c>
      <c r="F119" s="849">
        <v>28</v>
      </c>
      <c r="G119" s="849">
        <v>2352</v>
      </c>
      <c r="H119" s="849">
        <v>1.2173913043478262</v>
      </c>
      <c r="I119" s="849">
        <v>84</v>
      </c>
      <c r="J119" s="849">
        <v>23</v>
      </c>
      <c r="K119" s="849">
        <v>1932</v>
      </c>
      <c r="L119" s="849">
        <v>1</v>
      </c>
      <c r="M119" s="849">
        <v>84</v>
      </c>
      <c r="N119" s="849">
        <v>16</v>
      </c>
      <c r="O119" s="849">
        <v>1344</v>
      </c>
      <c r="P119" s="837">
        <v>0.69565217391304346</v>
      </c>
      <c r="Q119" s="850">
        <v>84</v>
      </c>
    </row>
    <row r="120" spans="1:17" ht="14.45" customHeight="1" x14ac:dyDescent="0.2">
      <c r="A120" s="831" t="s">
        <v>4175</v>
      </c>
      <c r="B120" s="832" t="s">
        <v>4176</v>
      </c>
      <c r="C120" s="832" t="s">
        <v>3178</v>
      </c>
      <c r="D120" s="832" t="s">
        <v>4307</v>
      </c>
      <c r="E120" s="832" t="s">
        <v>4308</v>
      </c>
      <c r="F120" s="849">
        <v>16</v>
      </c>
      <c r="G120" s="849">
        <v>2816</v>
      </c>
      <c r="H120" s="849">
        <v>0.76190476190476186</v>
      </c>
      <c r="I120" s="849">
        <v>176</v>
      </c>
      <c r="J120" s="849">
        <v>21</v>
      </c>
      <c r="K120" s="849">
        <v>3696</v>
      </c>
      <c r="L120" s="849">
        <v>1</v>
      </c>
      <c r="M120" s="849">
        <v>176</v>
      </c>
      <c r="N120" s="849">
        <v>32</v>
      </c>
      <c r="O120" s="849">
        <v>5664</v>
      </c>
      <c r="P120" s="837">
        <v>1.5324675324675325</v>
      </c>
      <c r="Q120" s="850">
        <v>177</v>
      </c>
    </row>
    <row r="121" spans="1:17" ht="14.45" customHeight="1" x14ac:dyDescent="0.2">
      <c r="A121" s="831" t="s">
        <v>4175</v>
      </c>
      <c r="B121" s="832" t="s">
        <v>4176</v>
      </c>
      <c r="C121" s="832" t="s">
        <v>3178</v>
      </c>
      <c r="D121" s="832" t="s">
        <v>4309</v>
      </c>
      <c r="E121" s="832" t="s">
        <v>4310</v>
      </c>
      <c r="F121" s="849">
        <v>1</v>
      </c>
      <c r="G121" s="849">
        <v>253</v>
      </c>
      <c r="H121" s="849"/>
      <c r="I121" s="849">
        <v>253</v>
      </c>
      <c r="J121" s="849"/>
      <c r="K121" s="849"/>
      <c r="L121" s="849"/>
      <c r="M121" s="849"/>
      <c r="N121" s="849"/>
      <c r="O121" s="849"/>
      <c r="P121" s="837"/>
      <c r="Q121" s="850"/>
    </row>
    <row r="122" spans="1:17" ht="14.45" customHeight="1" x14ac:dyDescent="0.2">
      <c r="A122" s="831" t="s">
        <v>4175</v>
      </c>
      <c r="B122" s="832" t="s">
        <v>4176</v>
      </c>
      <c r="C122" s="832" t="s">
        <v>3178</v>
      </c>
      <c r="D122" s="832" t="s">
        <v>4311</v>
      </c>
      <c r="E122" s="832" t="s">
        <v>4312</v>
      </c>
      <c r="F122" s="849">
        <v>4</v>
      </c>
      <c r="G122" s="849">
        <v>60</v>
      </c>
      <c r="H122" s="849">
        <v>0.8</v>
      </c>
      <c r="I122" s="849">
        <v>15</v>
      </c>
      <c r="J122" s="849">
        <v>5</v>
      </c>
      <c r="K122" s="849">
        <v>75</v>
      </c>
      <c r="L122" s="849">
        <v>1</v>
      </c>
      <c r="M122" s="849">
        <v>15</v>
      </c>
      <c r="N122" s="849">
        <v>6</v>
      </c>
      <c r="O122" s="849">
        <v>96</v>
      </c>
      <c r="P122" s="837">
        <v>1.28</v>
      </c>
      <c r="Q122" s="850">
        <v>16</v>
      </c>
    </row>
    <row r="123" spans="1:17" ht="14.45" customHeight="1" x14ac:dyDescent="0.2">
      <c r="A123" s="831" t="s">
        <v>4175</v>
      </c>
      <c r="B123" s="832" t="s">
        <v>4176</v>
      </c>
      <c r="C123" s="832" t="s">
        <v>3178</v>
      </c>
      <c r="D123" s="832" t="s">
        <v>4313</v>
      </c>
      <c r="E123" s="832" t="s">
        <v>4314</v>
      </c>
      <c r="F123" s="849">
        <v>28</v>
      </c>
      <c r="G123" s="849">
        <v>644</v>
      </c>
      <c r="H123" s="849">
        <v>4</v>
      </c>
      <c r="I123" s="849">
        <v>23</v>
      </c>
      <c r="J123" s="849">
        <v>7</v>
      </c>
      <c r="K123" s="849">
        <v>161</v>
      </c>
      <c r="L123" s="849">
        <v>1</v>
      </c>
      <c r="M123" s="849">
        <v>23</v>
      </c>
      <c r="N123" s="849">
        <v>18</v>
      </c>
      <c r="O123" s="849">
        <v>414</v>
      </c>
      <c r="P123" s="837">
        <v>2.5714285714285716</v>
      </c>
      <c r="Q123" s="850">
        <v>23</v>
      </c>
    </row>
    <row r="124" spans="1:17" ht="14.45" customHeight="1" x14ac:dyDescent="0.2">
      <c r="A124" s="831" t="s">
        <v>4175</v>
      </c>
      <c r="B124" s="832" t="s">
        <v>4176</v>
      </c>
      <c r="C124" s="832" t="s">
        <v>3178</v>
      </c>
      <c r="D124" s="832" t="s">
        <v>4315</v>
      </c>
      <c r="E124" s="832" t="s">
        <v>4316</v>
      </c>
      <c r="F124" s="849">
        <v>1</v>
      </c>
      <c r="G124" s="849">
        <v>252</v>
      </c>
      <c r="H124" s="849"/>
      <c r="I124" s="849">
        <v>252</v>
      </c>
      <c r="J124" s="849"/>
      <c r="K124" s="849"/>
      <c r="L124" s="849"/>
      <c r="M124" s="849"/>
      <c r="N124" s="849"/>
      <c r="O124" s="849"/>
      <c r="P124" s="837"/>
      <c r="Q124" s="850"/>
    </row>
    <row r="125" spans="1:17" ht="14.45" customHeight="1" x14ac:dyDescent="0.2">
      <c r="A125" s="831" t="s">
        <v>4175</v>
      </c>
      <c r="B125" s="832" t="s">
        <v>4176</v>
      </c>
      <c r="C125" s="832" t="s">
        <v>3178</v>
      </c>
      <c r="D125" s="832" t="s">
        <v>4317</v>
      </c>
      <c r="E125" s="832" t="s">
        <v>4318</v>
      </c>
      <c r="F125" s="849">
        <v>1</v>
      </c>
      <c r="G125" s="849">
        <v>37</v>
      </c>
      <c r="H125" s="849">
        <v>0.5</v>
      </c>
      <c r="I125" s="849">
        <v>37</v>
      </c>
      <c r="J125" s="849">
        <v>2</v>
      </c>
      <c r="K125" s="849">
        <v>74</v>
      </c>
      <c r="L125" s="849">
        <v>1</v>
      </c>
      <c r="M125" s="849">
        <v>37</v>
      </c>
      <c r="N125" s="849">
        <v>2</v>
      </c>
      <c r="O125" s="849">
        <v>74</v>
      </c>
      <c r="P125" s="837">
        <v>1</v>
      </c>
      <c r="Q125" s="850">
        <v>37</v>
      </c>
    </row>
    <row r="126" spans="1:17" ht="14.45" customHeight="1" x14ac:dyDescent="0.2">
      <c r="A126" s="831" t="s">
        <v>4175</v>
      </c>
      <c r="B126" s="832" t="s">
        <v>4176</v>
      </c>
      <c r="C126" s="832" t="s">
        <v>3178</v>
      </c>
      <c r="D126" s="832" t="s">
        <v>4319</v>
      </c>
      <c r="E126" s="832" t="s">
        <v>4320</v>
      </c>
      <c r="F126" s="849">
        <v>1399</v>
      </c>
      <c r="G126" s="849">
        <v>32177</v>
      </c>
      <c r="H126" s="849">
        <v>1.0086517664023071</v>
      </c>
      <c r="I126" s="849">
        <v>23</v>
      </c>
      <c r="J126" s="849">
        <v>1387</v>
      </c>
      <c r="K126" s="849">
        <v>31901</v>
      </c>
      <c r="L126" s="849">
        <v>1</v>
      </c>
      <c r="M126" s="849">
        <v>23</v>
      </c>
      <c r="N126" s="849">
        <v>1385</v>
      </c>
      <c r="O126" s="849">
        <v>31855</v>
      </c>
      <c r="P126" s="837">
        <v>0.99855803893294881</v>
      </c>
      <c r="Q126" s="850">
        <v>23</v>
      </c>
    </row>
    <row r="127" spans="1:17" ht="14.45" customHeight="1" x14ac:dyDescent="0.2">
      <c r="A127" s="831" t="s">
        <v>4175</v>
      </c>
      <c r="B127" s="832" t="s">
        <v>4176</v>
      </c>
      <c r="C127" s="832" t="s">
        <v>3178</v>
      </c>
      <c r="D127" s="832" t="s">
        <v>4321</v>
      </c>
      <c r="E127" s="832" t="s">
        <v>4322</v>
      </c>
      <c r="F127" s="849"/>
      <c r="G127" s="849"/>
      <c r="H127" s="849"/>
      <c r="I127" s="849"/>
      <c r="J127" s="849"/>
      <c r="K127" s="849"/>
      <c r="L127" s="849"/>
      <c r="M127" s="849"/>
      <c r="N127" s="849">
        <v>1</v>
      </c>
      <c r="O127" s="849">
        <v>402</v>
      </c>
      <c r="P127" s="837"/>
      <c r="Q127" s="850">
        <v>402</v>
      </c>
    </row>
    <row r="128" spans="1:17" ht="14.45" customHeight="1" x14ac:dyDescent="0.2">
      <c r="A128" s="831" t="s">
        <v>4175</v>
      </c>
      <c r="B128" s="832" t="s">
        <v>4176</v>
      </c>
      <c r="C128" s="832" t="s">
        <v>3178</v>
      </c>
      <c r="D128" s="832" t="s">
        <v>4323</v>
      </c>
      <c r="E128" s="832" t="s">
        <v>4324</v>
      </c>
      <c r="F128" s="849">
        <v>1</v>
      </c>
      <c r="G128" s="849">
        <v>171</v>
      </c>
      <c r="H128" s="849"/>
      <c r="I128" s="849">
        <v>171</v>
      </c>
      <c r="J128" s="849"/>
      <c r="K128" s="849"/>
      <c r="L128" s="849"/>
      <c r="M128" s="849"/>
      <c r="N128" s="849">
        <v>1</v>
      </c>
      <c r="O128" s="849">
        <v>171</v>
      </c>
      <c r="P128" s="837"/>
      <c r="Q128" s="850">
        <v>171</v>
      </c>
    </row>
    <row r="129" spans="1:17" ht="14.45" customHeight="1" x14ac:dyDescent="0.2">
      <c r="A129" s="831" t="s">
        <v>4175</v>
      </c>
      <c r="B129" s="832" t="s">
        <v>4176</v>
      </c>
      <c r="C129" s="832" t="s">
        <v>3178</v>
      </c>
      <c r="D129" s="832" t="s">
        <v>4325</v>
      </c>
      <c r="E129" s="832" t="s">
        <v>4326</v>
      </c>
      <c r="F129" s="849"/>
      <c r="G129" s="849"/>
      <c r="H129" s="849"/>
      <c r="I129" s="849"/>
      <c r="J129" s="849"/>
      <c r="K129" s="849"/>
      <c r="L129" s="849"/>
      <c r="M129" s="849"/>
      <c r="N129" s="849">
        <v>1</v>
      </c>
      <c r="O129" s="849">
        <v>589</v>
      </c>
      <c r="P129" s="837"/>
      <c r="Q129" s="850">
        <v>589</v>
      </c>
    </row>
    <row r="130" spans="1:17" ht="14.45" customHeight="1" x14ac:dyDescent="0.2">
      <c r="A130" s="831" t="s">
        <v>4175</v>
      </c>
      <c r="B130" s="832" t="s">
        <v>4176</v>
      </c>
      <c r="C130" s="832" t="s">
        <v>3178</v>
      </c>
      <c r="D130" s="832" t="s">
        <v>4327</v>
      </c>
      <c r="E130" s="832" t="s">
        <v>4328</v>
      </c>
      <c r="F130" s="849">
        <v>1</v>
      </c>
      <c r="G130" s="849">
        <v>327</v>
      </c>
      <c r="H130" s="849"/>
      <c r="I130" s="849">
        <v>327</v>
      </c>
      <c r="J130" s="849"/>
      <c r="K130" s="849"/>
      <c r="L130" s="849"/>
      <c r="M130" s="849"/>
      <c r="N130" s="849">
        <v>3</v>
      </c>
      <c r="O130" s="849">
        <v>984</v>
      </c>
      <c r="P130" s="837"/>
      <c r="Q130" s="850">
        <v>328</v>
      </c>
    </row>
    <row r="131" spans="1:17" ht="14.45" customHeight="1" x14ac:dyDescent="0.2">
      <c r="A131" s="831" t="s">
        <v>4175</v>
      </c>
      <c r="B131" s="832" t="s">
        <v>4176</v>
      </c>
      <c r="C131" s="832" t="s">
        <v>3178</v>
      </c>
      <c r="D131" s="832" t="s">
        <v>4329</v>
      </c>
      <c r="E131" s="832" t="s">
        <v>4330</v>
      </c>
      <c r="F131" s="849">
        <v>2</v>
      </c>
      <c r="G131" s="849">
        <v>662</v>
      </c>
      <c r="H131" s="849"/>
      <c r="I131" s="849">
        <v>331</v>
      </c>
      <c r="J131" s="849"/>
      <c r="K131" s="849"/>
      <c r="L131" s="849"/>
      <c r="M131" s="849"/>
      <c r="N131" s="849"/>
      <c r="O131" s="849"/>
      <c r="P131" s="837"/>
      <c r="Q131" s="850"/>
    </row>
    <row r="132" spans="1:17" ht="14.45" customHeight="1" x14ac:dyDescent="0.2">
      <c r="A132" s="831" t="s">
        <v>4175</v>
      </c>
      <c r="B132" s="832" t="s">
        <v>4176</v>
      </c>
      <c r="C132" s="832" t="s">
        <v>3178</v>
      </c>
      <c r="D132" s="832" t="s">
        <v>4331</v>
      </c>
      <c r="E132" s="832" t="s">
        <v>4332</v>
      </c>
      <c r="F132" s="849">
        <v>20</v>
      </c>
      <c r="G132" s="849">
        <v>580</v>
      </c>
      <c r="H132" s="849">
        <v>1.8181818181818181</v>
      </c>
      <c r="I132" s="849">
        <v>29</v>
      </c>
      <c r="J132" s="849">
        <v>11</v>
      </c>
      <c r="K132" s="849">
        <v>319</v>
      </c>
      <c r="L132" s="849">
        <v>1</v>
      </c>
      <c r="M132" s="849">
        <v>29</v>
      </c>
      <c r="N132" s="849">
        <v>8</v>
      </c>
      <c r="O132" s="849">
        <v>232</v>
      </c>
      <c r="P132" s="837">
        <v>0.72727272727272729</v>
      </c>
      <c r="Q132" s="850">
        <v>29</v>
      </c>
    </row>
    <row r="133" spans="1:17" ht="14.45" customHeight="1" x14ac:dyDescent="0.2">
      <c r="A133" s="831" t="s">
        <v>4175</v>
      </c>
      <c r="B133" s="832" t="s">
        <v>4176</v>
      </c>
      <c r="C133" s="832" t="s">
        <v>3178</v>
      </c>
      <c r="D133" s="832" t="s">
        <v>4333</v>
      </c>
      <c r="E133" s="832" t="s">
        <v>4334</v>
      </c>
      <c r="F133" s="849">
        <v>10</v>
      </c>
      <c r="G133" s="849">
        <v>1780</v>
      </c>
      <c r="H133" s="849">
        <v>2</v>
      </c>
      <c r="I133" s="849">
        <v>178</v>
      </c>
      <c r="J133" s="849">
        <v>5</v>
      </c>
      <c r="K133" s="849">
        <v>890</v>
      </c>
      <c r="L133" s="849">
        <v>1</v>
      </c>
      <c r="M133" s="849">
        <v>178</v>
      </c>
      <c r="N133" s="849">
        <v>5</v>
      </c>
      <c r="O133" s="849">
        <v>895</v>
      </c>
      <c r="P133" s="837">
        <v>1.0056179775280898</v>
      </c>
      <c r="Q133" s="850">
        <v>179</v>
      </c>
    </row>
    <row r="134" spans="1:17" ht="14.45" customHeight="1" x14ac:dyDescent="0.2">
      <c r="A134" s="831" t="s">
        <v>4175</v>
      </c>
      <c r="B134" s="832" t="s">
        <v>4176</v>
      </c>
      <c r="C134" s="832" t="s">
        <v>3178</v>
      </c>
      <c r="D134" s="832" t="s">
        <v>4335</v>
      </c>
      <c r="E134" s="832" t="s">
        <v>4336</v>
      </c>
      <c r="F134" s="849">
        <v>1</v>
      </c>
      <c r="G134" s="849">
        <v>199</v>
      </c>
      <c r="H134" s="849"/>
      <c r="I134" s="849">
        <v>199</v>
      </c>
      <c r="J134" s="849"/>
      <c r="K134" s="849"/>
      <c r="L134" s="849"/>
      <c r="M134" s="849"/>
      <c r="N134" s="849"/>
      <c r="O134" s="849"/>
      <c r="P134" s="837"/>
      <c r="Q134" s="850"/>
    </row>
    <row r="135" spans="1:17" ht="14.45" customHeight="1" x14ac:dyDescent="0.2">
      <c r="A135" s="831" t="s">
        <v>4175</v>
      </c>
      <c r="B135" s="832" t="s">
        <v>4176</v>
      </c>
      <c r="C135" s="832" t="s">
        <v>3178</v>
      </c>
      <c r="D135" s="832" t="s">
        <v>4337</v>
      </c>
      <c r="E135" s="832" t="s">
        <v>4338</v>
      </c>
      <c r="F135" s="849">
        <v>4</v>
      </c>
      <c r="G135" s="849">
        <v>76</v>
      </c>
      <c r="H135" s="849">
        <v>1</v>
      </c>
      <c r="I135" s="849">
        <v>19</v>
      </c>
      <c r="J135" s="849">
        <v>4</v>
      </c>
      <c r="K135" s="849">
        <v>76</v>
      </c>
      <c r="L135" s="849">
        <v>1</v>
      </c>
      <c r="M135" s="849">
        <v>19</v>
      </c>
      <c r="N135" s="849">
        <v>1</v>
      </c>
      <c r="O135" s="849">
        <v>20</v>
      </c>
      <c r="P135" s="837">
        <v>0.26315789473684209</v>
      </c>
      <c r="Q135" s="850">
        <v>20</v>
      </c>
    </row>
    <row r="136" spans="1:17" ht="14.45" customHeight="1" x14ac:dyDescent="0.2">
      <c r="A136" s="831" t="s">
        <v>4175</v>
      </c>
      <c r="B136" s="832" t="s">
        <v>4176</v>
      </c>
      <c r="C136" s="832" t="s">
        <v>3178</v>
      </c>
      <c r="D136" s="832" t="s">
        <v>4339</v>
      </c>
      <c r="E136" s="832" t="s">
        <v>4340</v>
      </c>
      <c r="F136" s="849">
        <v>30</v>
      </c>
      <c r="G136" s="849">
        <v>600</v>
      </c>
      <c r="H136" s="849">
        <v>1.3636363636363635</v>
      </c>
      <c r="I136" s="849">
        <v>20</v>
      </c>
      <c r="J136" s="849">
        <v>22</v>
      </c>
      <c r="K136" s="849">
        <v>440</v>
      </c>
      <c r="L136" s="849">
        <v>1</v>
      </c>
      <c r="M136" s="849">
        <v>20</v>
      </c>
      <c r="N136" s="849">
        <v>13</v>
      </c>
      <c r="O136" s="849">
        <v>260</v>
      </c>
      <c r="P136" s="837">
        <v>0.59090909090909094</v>
      </c>
      <c r="Q136" s="850">
        <v>20</v>
      </c>
    </row>
    <row r="137" spans="1:17" ht="14.45" customHeight="1" x14ac:dyDescent="0.2">
      <c r="A137" s="831" t="s">
        <v>4175</v>
      </c>
      <c r="B137" s="832" t="s">
        <v>4176</v>
      </c>
      <c r="C137" s="832" t="s">
        <v>3178</v>
      </c>
      <c r="D137" s="832" t="s">
        <v>4341</v>
      </c>
      <c r="E137" s="832" t="s">
        <v>4342</v>
      </c>
      <c r="F137" s="849">
        <v>1</v>
      </c>
      <c r="G137" s="849">
        <v>186</v>
      </c>
      <c r="H137" s="849"/>
      <c r="I137" s="849">
        <v>186</v>
      </c>
      <c r="J137" s="849"/>
      <c r="K137" s="849"/>
      <c r="L137" s="849"/>
      <c r="M137" s="849"/>
      <c r="N137" s="849"/>
      <c r="O137" s="849"/>
      <c r="P137" s="837"/>
      <c r="Q137" s="850"/>
    </row>
    <row r="138" spans="1:17" ht="14.45" customHeight="1" x14ac:dyDescent="0.2">
      <c r="A138" s="831" t="s">
        <v>4175</v>
      </c>
      <c r="B138" s="832" t="s">
        <v>4176</v>
      </c>
      <c r="C138" s="832" t="s">
        <v>3178</v>
      </c>
      <c r="D138" s="832" t="s">
        <v>4343</v>
      </c>
      <c r="E138" s="832" t="s">
        <v>4344</v>
      </c>
      <c r="F138" s="849">
        <v>3</v>
      </c>
      <c r="G138" s="849">
        <v>564</v>
      </c>
      <c r="H138" s="849"/>
      <c r="I138" s="849">
        <v>188</v>
      </c>
      <c r="J138" s="849"/>
      <c r="K138" s="849"/>
      <c r="L138" s="849"/>
      <c r="M138" s="849"/>
      <c r="N138" s="849"/>
      <c r="O138" s="849"/>
      <c r="P138" s="837"/>
      <c r="Q138" s="850"/>
    </row>
    <row r="139" spans="1:17" ht="14.45" customHeight="1" x14ac:dyDescent="0.2">
      <c r="A139" s="831" t="s">
        <v>4175</v>
      </c>
      <c r="B139" s="832" t="s">
        <v>4176</v>
      </c>
      <c r="C139" s="832" t="s">
        <v>3178</v>
      </c>
      <c r="D139" s="832" t="s">
        <v>4345</v>
      </c>
      <c r="E139" s="832" t="s">
        <v>4346</v>
      </c>
      <c r="F139" s="849">
        <v>3</v>
      </c>
      <c r="G139" s="849">
        <v>804</v>
      </c>
      <c r="H139" s="849">
        <v>3</v>
      </c>
      <c r="I139" s="849">
        <v>268</v>
      </c>
      <c r="J139" s="849">
        <v>1</v>
      </c>
      <c r="K139" s="849">
        <v>268</v>
      </c>
      <c r="L139" s="849">
        <v>1</v>
      </c>
      <c r="M139" s="849">
        <v>268</v>
      </c>
      <c r="N139" s="849"/>
      <c r="O139" s="849"/>
      <c r="P139" s="837"/>
      <c r="Q139" s="850"/>
    </row>
    <row r="140" spans="1:17" ht="14.45" customHeight="1" x14ac:dyDescent="0.2">
      <c r="A140" s="831" t="s">
        <v>4175</v>
      </c>
      <c r="B140" s="832" t="s">
        <v>4176</v>
      </c>
      <c r="C140" s="832" t="s">
        <v>3178</v>
      </c>
      <c r="D140" s="832" t="s">
        <v>4347</v>
      </c>
      <c r="E140" s="832" t="s">
        <v>4348</v>
      </c>
      <c r="F140" s="849">
        <v>13</v>
      </c>
      <c r="G140" s="849">
        <v>2119</v>
      </c>
      <c r="H140" s="849">
        <v>0.68421052631578949</v>
      </c>
      <c r="I140" s="849">
        <v>163</v>
      </c>
      <c r="J140" s="849">
        <v>19</v>
      </c>
      <c r="K140" s="849">
        <v>3097</v>
      </c>
      <c r="L140" s="849">
        <v>1</v>
      </c>
      <c r="M140" s="849">
        <v>163</v>
      </c>
      <c r="N140" s="849">
        <v>30</v>
      </c>
      <c r="O140" s="849">
        <v>4890</v>
      </c>
      <c r="P140" s="837">
        <v>1.5789473684210527</v>
      </c>
      <c r="Q140" s="850">
        <v>163</v>
      </c>
    </row>
    <row r="141" spans="1:17" ht="14.45" customHeight="1" x14ac:dyDescent="0.2">
      <c r="A141" s="831" t="s">
        <v>4175</v>
      </c>
      <c r="B141" s="832" t="s">
        <v>4176</v>
      </c>
      <c r="C141" s="832" t="s">
        <v>3178</v>
      </c>
      <c r="D141" s="832" t="s">
        <v>4349</v>
      </c>
      <c r="E141" s="832" t="s">
        <v>4350</v>
      </c>
      <c r="F141" s="849">
        <v>1</v>
      </c>
      <c r="G141" s="849">
        <v>174</v>
      </c>
      <c r="H141" s="849"/>
      <c r="I141" s="849">
        <v>174</v>
      </c>
      <c r="J141" s="849"/>
      <c r="K141" s="849"/>
      <c r="L141" s="849"/>
      <c r="M141" s="849"/>
      <c r="N141" s="849">
        <v>1</v>
      </c>
      <c r="O141" s="849">
        <v>174</v>
      </c>
      <c r="P141" s="837"/>
      <c r="Q141" s="850">
        <v>174</v>
      </c>
    </row>
    <row r="142" spans="1:17" ht="14.45" customHeight="1" x14ac:dyDescent="0.2">
      <c r="A142" s="831" t="s">
        <v>4175</v>
      </c>
      <c r="B142" s="832" t="s">
        <v>4176</v>
      </c>
      <c r="C142" s="832" t="s">
        <v>3178</v>
      </c>
      <c r="D142" s="832" t="s">
        <v>4351</v>
      </c>
      <c r="E142" s="832" t="s">
        <v>4352</v>
      </c>
      <c r="F142" s="849">
        <v>2</v>
      </c>
      <c r="G142" s="849">
        <v>168</v>
      </c>
      <c r="H142" s="849">
        <v>1</v>
      </c>
      <c r="I142" s="849">
        <v>84</v>
      </c>
      <c r="J142" s="849">
        <v>2</v>
      </c>
      <c r="K142" s="849">
        <v>168</v>
      </c>
      <c r="L142" s="849">
        <v>1</v>
      </c>
      <c r="M142" s="849">
        <v>84</v>
      </c>
      <c r="N142" s="849">
        <v>1</v>
      </c>
      <c r="O142" s="849">
        <v>84</v>
      </c>
      <c r="P142" s="837">
        <v>0.5</v>
      </c>
      <c r="Q142" s="850">
        <v>84</v>
      </c>
    </row>
    <row r="143" spans="1:17" ht="14.45" customHeight="1" x14ac:dyDescent="0.2">
      <c r="A143" s="831" t="s">
        <v>4175</v>
      </c>
      <c r="B143" s="832" t="s">
        <v>4176</v>
      </c>
      <c r="C143" s="832" t="s">
        <v>3178</v>
      </c>
      <c r="D143" s="832" t="s">
        <v>4353</v>
      </c>
      <c r="E143" s="832" t="s">
        <v>4354</v>
      </c>
      <c r="F143" s="849">
        <v>1</v>
      </c>
      <c r="G143" s="849">
        <v>78</v>
      </c>
      <c r="H143" s="849"/>
      <c r="I143" s="849">
        <v>78</v>
      </c>
      <c r="J143" s="849"/>
      <c r="K143" s="849"/>
      <c r="L143" s="849"/>
      <c r="M143" s="849"/>
      <c r="N143" s="849"/>
      <c r="O143" s="849"/>
      <c r="P143" s="837"/>
      <c r="Q143" s="850"/>
    </row>
    <row r="144" spans="1:17" ht="14.45" customHeight="1" x14ac:dyDescent="0.2">
      <c r="A144" s="831" t="s">
        <v>4175</v>
      </c>
      <c r="B144" s="832" t="s">
        <v>4176</v>
      </c>
      <c r="C144" s="832" t="s">
        <v>3178</v>
      </c>
      <c r="D144" s="832" t="s">
        <v>4355</v>
      </c>
      <c r="E144" s="832" t="s">
        <v>4356</v>
      </c>
      <c r="F144" s="849">
        <v>1</v>
      </c>
      <c r="G144" s="849">
        <v>21</v>
      </c>
      <c r="H144" s="849">
        <v>1</v>
      </c>
      <c r="I144" s="849">
        <v>21</v>
      </c>
      <c r="J144" s="849">
        <v>1</v>
      </c>
      <c r="K144" s="849">
        <v>21</v>
      </c>
      <c r="L144" s="849">
        <v>1</v>
      </c>
      <c r="M144" s="849">
        <v>21</v>
      </c>
      <c r="N144" s="849">
        <v>3</v>
      </c>
      <c r="O144" s="849">
        <v>66</v>
      </c>
      <c r="P144" s="837">
        <v>3.1428571428571428</v>
      </c>
      <c r="Q144" s="850">
        <v>22</v>
      </c>
    </row>
    <row r="145" spans="1:17" ht="14.45" customHeight="1" x14ac:dyDescent="0.2">
      <c r="A145" s="831" t="s">
        <v>4175</v>
      </c>
      <c r="B145" s="832" t="s">
        <v>4176</v>
      </c>
      <c r="C145" s="832" t="s">
        <v>3178</v>
      </c>
      <c r="D145" s="832" t="s">
        <v>4357</v>
      </c>
      <c r="E145" s="832" t="s">
        <v>4358</v>
      </c>
      <c r="F145" s="849">
        <v>31</v>
      </c>
      <c r="G145" s="849">
        <v>682</v>
      </c>
      <c r="H145" s="849">
        <v>3.4444444444444446</v>
      </c>
      <c r="I145" s="849">
        <v>22</v>
      </c>
      <c r="J145" s="849">
        <v>9</v>
      </c>
      <c r="K145" s="849">
        <v>198</v>
      </c>
      <c r="L145" s="849">
        <v>1</v>
      </c>
      <c r="M145" s="849">
        <v>22</v>
      </c>
      <c r="N145" s="849">
        <v>21</v>
      </c>
      <c r="O145" s="849">
        <v>462</v>
      </c>
      <c r="P145" s="837">
        <v>2.3333333333333335</v>
      </c>
      <c r="Q145" s="850">
        <v>22</v>
      </c>
    </row>
    <row r="146" spans="1:17" ht="14.45" customHeight="1" x14ac:dyDescent="0.2">
      <c r="A146" s="831" t="s">
        <v>4175</v>
      </c>
      <c r="B146" s="832" t="s">
        <v>4176</v>
      </c>
      <c r="C146" s="832" t="s">
        <v>3178</v>
      </c>
      <c r="D146" s="832" t="s">
        <v>4359</v>
      </c>
      <c r="E146" s="832" t="s">
        <v>4360</v>
      </c>
      <c r="F146" s="849">
        <v>3</v>
      </c>
      <c r="G146" s="849">
        <v>1485</v>
      </c>
      <c r="H146" s="849"/>
      <c r="I146" s="849">
        <v>495</v>
      </c>
      <c r="J146" s="849"/>
      <c r="K146" s="849"/>
      <c r="L146" s="849"/>
      <c r="M146" s="849"/>
      <c r="N146" s="849"/>
      <c r="O146" s="849"/>
      <c r="P146" s="837"/>
      <c r="Q146" s="850"/>
    </row>
    <row r="147" spans="1:17" ht="14.45" customHeight="1" x14ac:dyDescent="0.2">
      <c r="A147" s="831" t="s">
        <v>4175</v>
      </c>
      <c r="B147" s="832" t="s">
        <v>4176</v>
      </c>
      <c r="C147" s="832" t="s">
        <v>3178</v>
      </c>
      <c r="D147" s="832" t="s">
        <v>4361</v>
      </c>
      <c r="E147" s="832" t="s">
        <v>4362</v>
      </c>
      <c r="F147" s="849">
        <v>22</v>
      </c>
      <c r="G147" s="849">
        <v>3696</v>
      </c>
      <c r="H147" s="849">
        <v>1.375</v>
      </c>
      <c r="I147" s="849">
        <v>168</v>
      </c>
      <c r="J147" s="849">
        <v>16</v>
      </c>
      <c r="K147" s="849">
        <v>2688</v>
      </c>
      <c r="L147" s="849">
        <v>1</v>
      </c>
      <c r="M147" s="849">
        <v>168</v>
      </c>
      <c r="N147" s="849">
        <v>4</v>
      </c>
      <c r="O147" s="849">
        <v>672</v>
      </c>
      <c r="P147" s="837">
        <v>0.25</v>
      </c>
      <c r="Q147" s="850">
        <v>168</v>
      </c>
    </row>
    <row r="148" spans="1:17" ht="14.45" customHeight="1" x14ac:dyDescent="0.2">
      <c r="A148" s="831" t="s">
        <v>4175</v>
      </c>
      <c r="B148" s="832" t="s">
        <v>4176</v>
      </c>
      <c r="C148" s="832" t="s">
        <v>3178</v>
      </c>
      <c r="D148" s="832" t="s">
        <v>4363</v>
      </c>
      <c r="E148" s="832" t="s">
        <v>4364</v>
      </c>
      <c r="F148" s="849"/>
      <c r="G148" s="849"/>
      <c r="H148" s="849"/>
      <c r="I148" s="849"/>
      <c r="J148" s="849"/>
      <c r="K148" s="849"/>
      <c r="L148" s="849"/>
      <c r="M148" s="849"/>
      <c r="N148" s="849">
        <v>1</v>
      </c>
      <c r="O148" s="849">
        <v>1698</v>
      </c>
      <c r="P148" s="837"/>
      <c r="Q148" s="850">
        <v>1698</v>
      </c>
    </row>
    <row r="149" spans="1:17" ht="14.45" customHeight="1" x14ac:dyDescent="0.2">
      <c r="A149" s="831" t="s">
        <v>4175</v>
      </c>
      <c r="B149" s="832" t="s">
        <v>4176</v>
      </c>
      <c r="C149" s="832" t="s">
        <v>3178</v>
      </c>
      <c r="D149" s="832" t="s">
        <v>4365</v>
      </c>
      <c r="E149" s="832" t="s">
        <v>4366</v>
      </c>
      <c r="F149" s="849">
        <v>1</v>
      </c>
      <c r="G149" s="849">
        <v>23</v>
      </c>
      <c r="H149" s="849">
        <v>0.25</v>
      </c>
      <c r="I149" s="849">
        <v>23</v>
      </c>
      <c r="J149" s="849">
        <v>4</v>
      </c>
      <c r="K149" s="849">
        <v>92</v>
      </c>
      <c r="L149" s="849">
        <v>1</v>
      </c>
      <c r="M149" s="849">
        <v>23</v>
      </c>
      <c r="N149" s="849">
        <v>3</v>
      </c>
      <c r="O149" s="849">
        <v>69</v>
      </c>
      <c r="P149" s="837">
        <v>0.75</v>
      </c>
      <c r="Q149" s="850">
        <v>23</v>
      </c>
    </row>
    <row r="150" spans="1:17" ht="14.45" customHeight="1" x14ac:dyDescent="0.2">
      <c r="A150" s="831" t="s">
        <v>4175</v>
      </c>
      <c r="B150" s="832" t="s">
        <v>4176</v>
      </c>
      <c r="C150" s="832" t="s">
        <v>3178</v>
      </c>
      <c r="D150" s="832" t="s">
        <v>4367</v>
      </c>
      <c r="E150" s="832" t="s">
        <v>4368</v>
      </c>
      <c r="F150" s="849"/>
      <c r="G150" s="849"/>
      <c r="H150" s="849"/>
      <c r="I150" s="849"/>
      <c r="J150" s="849">
        <v>1</v>
      </c>
      <c r="K150" s="849">
        <v>17</v>
      </c>
      <c r="L150" s="849">
        <v>1</v>
      </c>
      <c r="M150" s="849">
        <v>17</v>
      </c>
      <c r="N150" s="849"/>
      <c r="O150" s="849"/>
      <c r="P150" s="837"/>
      <c r="Q150" s="850"/>
    </row>
    <row r="151" spans="1:17" ht="14.45" customHeight="1" x14ac:dyDescent="0.2">
      <c r="A151" s="831" t="s">
        <v>4175</v>
      </c>
      <c r="B151" s="832" t="s">
        <v>4176</v>
      </c>
      <c r="C151" s="832" t="s">
        <v>3178</v>
      </c>
      <c r="D151" s="832" t="s">
        <v>4369</v>
      </c>
      <c r="E151" s="832" t="s">
        <v>4370</v>
      </c>
      <c r="F151" s="849">
        <v>2</v>
      </c>
      <c r="G151" s="849">
        <v>336</v>
      </c>
      <c r="H151" s="849"/>
      <c r="I151" s="849">
        <v>168</v>
      </c>
      <c r="J151" s="849"/>
      <c r="K151" s="849"/>
      <c r="L151" s="849"/>
      <c r="M151" s="849"/>
      <c r="N151" s="849"/>
      <c r="O151" s="849"/>
      <c r="P151" s="837"/>
      <c r="Q151" s="850"/>
    </row>
    <row r="152" spans="1:17" ht="14.45" customHeight="1" x14ac:dyDescent="0.2">
      <c r="A152" s="831" t="s">
        <v>4175</v>
      </c>
      <c r="B152" s="832" t="s">
        <v>4176</v>
      </c>
      <c r="C152" s="832" t="s">
        <v>3178</v>
      </c>
      <c r="D152" s="832" t="s">
        <v>4371</v>
      </c>
      <c r="E152" s="832" t="s">
        <v>4372</v>
      </c>
      <c r="F152" s="849">
        <v>2</v>
      </c>
      <c r="G152" s="849">
        <v>266</v>
      </c>
      <c r="H152" s="849">
        <v>2</v>
      </c>
      <c r="I152" s="849">
        <v>133</v>
      </c>
      <c r="J152" s="849">
        <v>1</v>
      </c>
      <c r="K152" s="849">
        <v>133</v>
      </c>
      <c r="L152" s="849">
        <v>1</v>
      </c>
      <c r="M152" s="849">
        <v>133</v>
      </c>
      <c r="N152" s="849">
        <v>2</v>
      </c>
      <c r="O152" s="849">
        <v>268</v>
      </c>
      <c r="P152" s="837">
        <v>2.0150375939849625</v>
      </c>
      <c r="Q152" s="850">
        <v>134</v>
      </c>
    </row>
    <row r="153" spans="1:17" ht="14.45" customHeight="1" x14ac:dyDescent="0.2">
      <c r="A153" s="831" t="s">
        <v>4175</v>
      </c>
      <c r="B153" s="832" t="s">
        <v>4176</v>
      </c>
      <c r="C153" s="832" t="s">
        <v>3178</v>
      </c>
      <c r="D153" s="832" t="s">
        <v>4373</v>
      </c>
      <c r="E153" s="832" t="s">
        <v>4374</v>
      </c>
      <c r="F153" s="849">
        <v>1</v>
      </c>
      <c r="G153" s="849">
        <v>651</v>
      </c>
      <c r="H153" s="849"/>
      <c r="I153" s="849">
        <v>651</v>
      </c>
      <c r="J153" s="849"/>
      <c r="K153" s="849"/>
      <c r="L153" s="849"/>
      <c r="M153" s="849"/>
      <c r="N153" s="849"/>
      <c r="O153" s="849"/>
      <c r="P153" s="837"/>
      <c r="Q153" s="850"/>
    </row>
    <row r="154" spans="1:17" ht="14.45" customHeight="1" x14ac:dyDescent="0.2">
      <c r="A154" s="831" t="s">
        <v>4175</v>
      </c>
      <c r="B154" s="832" t="s">
        <v>4176</v>
      </c>
      <c r="C154" s="832" t="s">
        <v>3178</v>
      </c>
      <c r="D154" s="832" t="s">
        <v>4375</v>
      </c>
      <c r="E154" s="832" t="s">
        <v>4376</v>
      </c>
      <c r="F154" s="849">
        <v>23</v>
      </c>
      <c r="G154" s="849">
        <v>6762</v>
      </c>
      <c r="H154" s="849">
        <v>1.4326271186440678</v>
      </c>
      <c r="I154" s="849">
        <v>294</v>
      </c>
      <c r="J154" s="849">
        <v>16</v>
      </c>
      <c r="K154" s="849">
        <v>4720</v>
      </c>
      <c r="L154" s="849">
        <v>1</v>
      </c>
      <c r="M154" s="849">
        <v>295</v>
      </c>
      <c r="N154" s="849">
        <v>19</v>
      </c>
      <c r="O154" s="849">
        <v>5624</v>
      </c>
      <c r="P154" s="837">
        <v>1.1915254237288135</v>
      </c>
      <c r="Q154" s="850">
        <v>296</v>
      </c>
    </row>
    <row r="155" spans="1:17" ht="14.45" customHeight="1" x14ac:dyDescent="0.2">
      <c r="A155" s="831" t="s">
        <v>4175</v>
      </c>
      <c r="B155" s="832" t="s">
        <v>4176</v>
      </c>
      <c r="C155" s="832" t="s">
        <v>3178</v>
      </c>
      <c r="D155" s="832" t="s">
        <v>4377</v>
      </c>
      <c r="E155" s="832" t="s">
        <v>4378</v>
      </c>
      <c r="F155" s="849">
        <v>2</v>
      </c>
      <c r="G155" s="849">
        <v>90</v>
      </c>
      <c r="H155" s="849">
        <v>0.5</v>
      </c>
      <c r="I155" s="849">
        <v>45</v>
      </c>
      <c r="J155" s="849">
        <v>4</v>
      </c>
      <c r="K155" s="849">
        <v>180</v>
      </c>
      <c r="L155" s="849">
        <v>1</v>
      </c>
      <c r="M155" s="849">
        <v>45</v>
      </c>
      <c r="N155" s="849">
        <v>4</v>
      </c>
      <c r="O155" s="849">
        <v>180</v>
      </c>
      <c r="P155" s="837">
        <v>1</v>
      </c>
      <c r="Q155" s="850">
        <v>45</v>
      </c>
    </row>
    <row r="156" spans="1:17" ht="14.45" customHeight="1" x14ac:dyDescent="0.2">
      <c r="A156" s="831" t="s">
        <v>4175</v>
      </c>
      <c r="B156" s="832" t="s">
        <v>4176</v>
      </c>
      <c r="C156" s="832" t="s">
        <v>3178</v>
      </c>
      <c r="D156" s="832" t="s">
        <v>4379</v>
      </c>
      <c r="E156" s="832" t="s">
        <v>4380</v>
      </c>
      <c r="F156" s="849">
        <v>71</v>
      </c>
      <c r="G156" s="849">
        <v>3266</v>
      </c>
      <c r="H156" s="849">
        <v>1.2241379310344827</v>
      </c>
      <c r="I156" s="849">
        <v>46</v>
      </c>
      <c r="J156" s="849">
        <v>58</v>
      </c>
      <c r="K156" s="849">
        <v>2668</v>
      </c>
      <c r="L156" s="849">
        <v>1</v>
      </c>
      <c r="M156" s="849">
        <v>46</v>
      </c>
      <c r="N156" s="849">
        <v>48</v>
      </c>
      <c r="O156" s="849">
        <v>2208</v>
      </c>
      <c r="P156" s="837">
        <v>0.82758620689655171</v>
      </c>
      <c r="Q156" s="850">
        <v>46</v>
      </c>
    </row>
    <row r="157" spans="1:17" ht="14.45" customHeight="1" x14ac:dyDescent="0.2">
      <c r="A157" s="831" t="s">
        <v>4175</v>
      </c>
      <c r="B157" s="832" t="s">
        <v>4176</v>
      </c>
      <c r="C157" s="832" t="s">
        <v>3178</v>
      </c>
      <c r="D157" s="832" t="s">
        <v>4381</v>
      </c>
      <c r="E157" s="832" t="s">
        <v>4382</v>
      </c>
      <c r="F157" s="849">
        <v>1</v>
      </c>
      <c r="G157" s="849">
        <v>310</v>
      </c>
      <c r="H157" s="849"/>
      <c r="I157" s="849">
        <v>310</v>
      </c>
      <c r="J157" s="849"/>
      <c r="K157" s="849"/>
      <c r="L157" s="849"/>
      <c r="M157" s="849"/>
      <c r="N157" s="849"/>
      <c r="O157" s="849"/>
      <c r="P157" s="837"/>
      <c r="Q157" s="850"/>
    </row>
    <row r="158" spans="1:17" ht="14.45" customHeight="1" x14ac:dyDescent="0.2">
      <c r="A158" s="831" t="s">
        <v>4175</v>
      </c>
      <c r="B158" s="832" t="s">
        <v>4176</v>
      </c>
      <c r="C158" s="832" t="s">
        <v>3178</v>
      </c>
      <c r="D158" s="832" t="s">
        <v>4383</v>
      </c>
      <c r="E158" s="832" t="s">
        <v>4384</v>
      </c>
      <c r="F158" s="849">
        <v>1</v>
      </c>
      <c r="G158" s="849">
        <v>528</v>
      </c>
      <c r="H158" s="849"/>
      <c r="I158" s="849">
        <v>528</v>
      </c>
      <c r="J158" s="849"/>
      <c r="K158" s="849"/>
      <c r="L158" s="849"/>
      <c r="M158" s="849"/>
      <c r="N158" s="849"/>
      <c r="O158" s="849"/>
      <c r="P158" s="837"/>
      <c r="Q158" s="850"/>
    </row>
    <row r="159" spans="1:17" ht="14.45" customHeight="1" x14ac:dyDescent="0.2">
      <c r="A159" s="831" t="s">
        <v>4175</v>
      </c>
      <c r="B159" s="832" t="s">
        <v>4176</v>
      </c>
      <c r="C159" s="832" t="s">
        <v>3178</v>
      </c>
      <c r="D159" s="832" t="s">
        <v>4385</v>
      </c>
      <c r="E159" s="832" t="s">
        <v>4386</v>
      </c>
      <c r="F159" s="849">
        <v>3</v>
      </c>
      <c r="G159" s="849">
        <v>93</v>
      </c>
      <c r="H159" s="849">
        <v>1</v>
      </c>
      <c r="I159" s="849">
        <v>31</v>
      </c>
      <c r="J159" s="849">
        <v>3</v>
      </c>
      <c r="K159" s="849">
        <v>93</v>
      </c>
      <c r="L159" s="849">
        <v>1</v>
      </c>
      <c r="M159" s="849">
        <v>31</v>
      </c>
      <c r="N159" s="849">
        <v>5</v>
      </c>
      <c r="O159" s="849">
        <v>155</v>
      </c>
      <c r="P159" s="837">
        <v>1.6666666666666667</v>
      </c>
      <c r="Q159" s="850">
        <v>31</v>
      </c>
    </row>
    <row r="160" spans="1:17" ht="14.45" customHeight="1" x14ac:dyDescent="0.2">
      <c r="A160" s="831" t="s">
        <v>4175</v>
      </c>
      <c r="B160" s="832" t="s">
        <v>4176</v>
      </c>
      <c r="C160" s="832" t="s">
        <v>3178</v>
      </c>
      <c r="D160" s="832" t="s">
        <v>4387</v>
      </c>
      <c r="E160" s="832" t="s">
        <v>4388</v>
      </c>
      <c r="F160" s="849"/>
      <c r="G160" s="849"/>
      <c r="H160" s="849"/>
      <c r="I160" s="849"/>
      <c r="J160" s="849">
        <v>4</v>
      </c>
      <c r="K160" s="849">
        <v>104</v>
      </c>
      <c r="L160" s="849">
        <v>1</v>
      </c>
      <c r="M160" s="849">
        <v>26</v>
      </c>
      <c r="N160" s="849">
        <v>3</v>
      </c>
      <c r="O160" s="849">
        <v>78</v>
      </c>
      <c r="P160" s="837">
        <v>0.75</v>
      </c>
      <c r="Q160" s="850">
        <v>26</v>
      </c>
    </row>
    <row r="161" spans="1:17" ht="14.45" customHeight="1" x14ac:dyDescent="0.2">
      <c r="A161" s="831" t="s">
        <v>4175</v>
      </c>
      <c r="B161" s="832" t="s">
        <v>4176</v>
      </c>
      <c r="C161" s="832" t="s">
        <v>3178</v>
      </c>
      <c r="D161" s="832" t="s">
        <v>4389</v>
      </c>
      <c r="E161" s="832" t="s">
        <v>4390</v>
      </c>
      <c r="F161" s="849">
        <v>1</v>
      </c>
      <c r="G161" s="849">
        <v>184</v>
      </c>
      <c r="H161" s="849"/>
      <c r="I161" s="849">
        <v>184</v>
      </c>
      <c r="J161" s="849"/>
      <c r="K161" s="849"/>
      <c r="L161" s="849"/>
      <c r="M161" s="849"/>
      <c r="N161" s="849"/>
      <c r="O161" s="849"/>
      <c r="P161" s="837"/>
      <c r="Q161" s="850"/>
    </row>
    <row r="162" spans="1:17" ht="14.45" customHeight="1" x14ac:dyDescent="0.2">
      <c r="A162" s="831" t="s">
        <v>4175</v>
      </c>
      <c r="B162" s="832" t="s">
        <v>4176</v>
      </c>
      <c r="C162" s="832" t="s">
        <v>3178</v>
      </c>
      <c r="D162" s="832" t="s">
        <v>4391</v>
      </c>
      <c r="E162" s="832" t="s">
        <v>4392</v>
      </c>
      <c r="F162" s="849">
        <v>3</v>
      </c>
      <c r="G162" s="849">
        <v>1221</v>
      </c>
      <c r="H162" s="849"/>
      <c r="I162" s="849">
        <v>407</v>
      </c>
      <c r="J162" s="849"/>
      <c r="K162" s="849"/>
      <c r="L162" s="849"/>
      <c r="M162" s="849"/>
      <c r="N162" s="849">
        <v>1</v>
      </c>
      <c r="O162" s="849">
        <v>408</v>
      </c>
      <c r="P162" s="837"/>
      <c r="Q162" s="850">
        <v>408</v>
      </c>
    </row>
    <row r="163" spans="1:17" ht="14.45" customHeight="1" x14ac:dyDescent="0.2">
      <c r="A163" s="831" t="s">
        <v>4175</v>
      </c>
      <c r="B163" s="832" t="s">
        <v>4176</v>
      </c>
      <c r="C163" s="832" t="s">
        <v>3178</v>
      </c>
      <c r="D163" s="832" t="s">
        <v>4393</v>
      </c>
      <c r="E163" s="832" t="s">
        <v>4394</v>
      </c>
      <c r="F163" s="849">
        <v>1</v>
      </c>
      <c r="G163" s="849">
        <v>804</v>
      </c>
      <c r="H163" s="849"/>
      <c r="I163" s="849">
        <v>804</v>
      </c>
      <c r="J163" s="849"/>
      <c r="K163" s="849"/>
      <c r="L163" s="849"/>
      <c r="M163" s="849"/>
      <c r="N163" s="849"/>
      <c r="O163" s="849"/>
      <c r="P163" s="837"/>
      <c r="Q163" s="850"/>
    </row>
    <row r="164" spans="1:17" ht="14.45" customHeight="1" x14ac:dyDescent="0.2">
      <c r="A164" s="831" t="s">
        <v>4175</v>
      </c>
      <c r="B164" s="832" t="s">
        <v>4176</v>
      </c>
      <c r="C164" s="832" t="s">
        <v>3178</v>
      </c>
      <c r="D164" s="832" t="s">
        <v>4395</v>
      </c>
      <c r="E164" s="832" t="s">
        <v>4396</v>
      </c>
      <c r="F164" s="849">
        <v>2</v>
      </c>
      <c r="G164" s="849">
        <v>380</v>
      </c>
      <c r="H164" s="849"/>
      <c r="I164" s="849">
        <v>190</v>
      </c>
      <c r="J164" s="849"/>
      <c r="K164" s="849"/>
      <c r="L164" s="849"/>
      <c r="M164" s="849"/>
      <c r="N164" s="849">
        <v>1</v>
      </c>
      <c r="O164" s="849">
        <v>190</v>
      </c>
      <c r="P164" s="837"/>
      <c r="Q164" s="850">
        <v>190</v>
      </c>
    </row>
    <row r="165" spans="1:17" ht="14.45" customHeight="1" x14ac:dyDescent="0.2">
      <c r="A165" s="831" t="s">
        <v>4175</v>
      </c>
      <c r="B165" s="832" t="s">
        <v>4176</v>
      </c>
      <c r="C165" s="832" t="s">
        <v>3178</v>
      </c>
      <c r="D165" s="832" t="s">
        <v>4397</v>
      </c>
      <c r="E165" s="832" t="s">
        <v>4398</v>
      </c>
      <c r="F165" s="849">
        <v>1</v>
      </c>
      <c r="G165" s="849">
        <v>274</v>
      </c>
      <c r="H165" s="849"/>
      <c r="I165" s="849">
        <v>274</v>
      </c>
      <c r="J165" s="849"/>
      <c r="K165" s="849"/>
      <c r="L165" s="849"/>
      <c r="M165" s="849"/>
      <c r="N165" s="849"/>
      <c r="O165" s="849"/>
      <c r="P165" s="837"/>
      <c r="Q165" s="850"/>
    </row>
    <row r="166" spans="1:17" ht="14.45" customHeight="1" x14ac:dyDescent="0.2">
      <c r="A166" s="831" t="s">
        <v>4175</v>
      </c>
      <c r="B166" s="832" t="s">
        <v>4176</v>
      </c>
      <c r="C166" s="832" t="s">
        <v>3178</v>
      </c>
      <c r="D166" s="832" t="s">
        <v>4399</v>
      </c>
      <c r="E166" s="832" t="s">
        <v>4400</v>
      </c>
      <c r="F166" s="849">
        <v>5</v>
      </c>
      <c r="G166" s="849">
        <v>665</v>
      </c>
      <c r="H166" s="849">
        <v>0.41666666666666669</v>
      </c>
      <c r="I166" s="849">
        <v>133</v>
      </c>
      <c r="J166" s="849">
        <v>12</v>
      </c>
      <c r="K166" s="849">
        <v>1596</v>
      </c>
      <c r="L166" s="849">
        <v>1</v>
      </c>
      <c r="M166" s="849">
        <v>133</v>
      </c>
      <c r="N166" s="849">
        <v>13</v>
      </c>
      <c r="O166" s="849">
        <v>1729</v>
      </c>
      <c r="P166" s="837">
        <v>1.0833333333333333</v>
      </c>
      <c r="Q166" s="850">
        <v>133</v>
      </c>
    </row>
    <row r="167" spans="1:17" ht="14.45" customHeight="1" x14ac:dyDescent="0.2">
      <c r="A167" s="831" t="s">
        <v>4175</v>
      </c>
      <c r="B167" s="832" t="s">
        <v>4176</v>
      </c>
      <c r="C167" s="832" t="s">
        <v>3178</v>
      </c>
      <c r="D167" s="832" t="s">
        <v>4401</v>
      </c>
      <c r="E167" s="832" t="s">
        <v>4402</v>
      </c>
      <c r="F167" s="849">
        <v>389</v>
      </c>
      <c r="G167" s="849">
        <v>14393</v>
      </c>
      <c r="H167" s="849">
        <v>1.0183246073298429</v>
      </c>
      <c r="I167" s="849">
        <v>37</v>
      </c>
      <c r="J167" s="849">
        <v>382</v>
      </c>
      <c r="K167" s="849">
        <v>14134</v>
      </c>
      <c r="L167" s="849">
        <v>1</v>
      </c>
      <c r="M167" s="849">
        <v>37</v>
      </c>
      <c r="N167" s="849">
        <v>366</v>
      </c>
      <c r="O167" s="849">
        <v>13542</v>
      </c>
      <c r="P167" s="837">
        <v>0.95811518324607325</v>
      </c>
      <c r="Q167" s="850">
        <v>37</v>
      </c>
    </row>
    <row r="168" spans="1:17" ht="14.45" customHeight="1" x14ac:dyDescent="0.2">
      <c r="A168" s="831" t="s">
        <v>4175</v>
      </c>
      <c r="B168" s="832" t="s">
        <v>4176</v>
      </c>
      <c r="C168" s="832" t="s">
        <v>3178</v>
      </c>
      <c r="D168" s="832" t="s">
        <v>4403</v>
      </c>
      <c r="E168" s="832" t="s">
        <v>4404</v>
      </c>
      <c r="F168" s="849">
        <v>4</v>
      </c>
      <c r="G168" s="849">
        <v>372</v>
      </c>
      <c r="H168" s="849"/>
      <c r="I168" s="849">
        <v>93</v>
      </c>
      <c r="J168" s="849"/>
      <c r="K168" s="849"/>
      <c r="L168" s="849"/>
      <c r="M168" s="849"/>
      <c r="N168" s="849">
        <v>3</v>
      </c>
      <c r="O168" s="849">
        <v>282</v>
      </c>
      <c r="P168" s="837"/>
      <c r="Q168" s="850">
        <v>94</v>
      </c>
    </row>
    <row r="169" spans="1:17" ht="14.45" customHeight="1" x14ac:dyDescent="0.2">
      <c r="A169" s="831" t="s">
        <v>4175</v>
      </c>
      <c r="B169" s="832" t="s">
        <v>4176</v>
      </c>
      <c r="C169" s="832" t="s">
        <v>3178</v>
      </c>
      <c r="D169" s="832" t="s">
        <v>4405</v>
      </c>
      <c r="E169" s="832" t="s">
        <v>4406</v>
      </c>
      <c r="F169" s="849"/>
      <c r="G169" s="849"/>
      <c r="H169" s="849"/>
      <c r="I169" s="849"/>
      <c r="J169" s="849"/>
      <c r="K169" s="849"/>
      <c r="L169" s="849"/>
      <c r="M169" s="849"/>
      <c r="N169" s="849">
        <v>1</v>
      </c>
      <c r="O169" s="849">
        <v>94</v>
      </c>
      <c r="P169" s="837"/>
      <c r="Q169" s="850">
        <v>94</v>
      </c>
    </row>
    <row r="170" spans="1:17" ht="14.45" customHeight="1" x14ac:dyDescent="0.2">
      <c r="A170" s="831" t="s">
        <v>4407</v>
      </c>
      <c r="B170" s="832" t="s">
        <v>3908</v>
      </c>
      <c r="C170" s="832" t="s">
        <v>3182</v>
      </c>
      <c r="D170" s="832" t="s">
        <v>4408</v>
      </c>
      <c r="E170" s="832" t="s">
        <v>4409</v>
      </c>
      <c r="F170" s="849">
        <v>3.5</v>
      </c>
      <c r="G170" s="849">
        <v>5989.4400000000005</v>
      </c>
      <c r="H170" s="849"/>
      <c r="I170" s="849">
        <v>1711.2685714285715</v>
      </c>
      <c r="J170" s="849"/>
      <c r="K170" s="849"/>
      <c r="L170" s="849"/>
      <c r="M170" s="849"/>
      <c r="N170" s="849"/>
      <c r="O170" s="849"/>
      <c r="P170" s="837"/>
      <c r="Q170" s="850"/>
    </row>
    <row r="171" spans="1:17" ht="14.45" customHeight="1" x14ac:dyDescent="0.2">
      <c r="A171" s="831" t="s">
        <v>4407</v>
      </c>
      <c r="B171" s="832" t="s">
        <v>3908</v>
      </c>
      <c r="C171" s="832" t="s">
        <v>3182</v>
      </c>
      <c r="D171" s="832" t="s">
        <v>4410</v>
      </c>
      <c r="E171" s="832" t="s">
        <v>4411</v>
      </c>
      <c r="F171" s="849">
        <v>4.3499999999999996</v>
      </c>
      <c r="G171" s="849">
        <v>11788.05</v>
      </c>
      <c r="H171" s="849">
        <v>0.42459109687969376</v>
      </c>
      <c r="I171" s="849">
        <v>2709.8965517241381</v>
      </c>
      <c r="J171" s="849">
        <v>11.88</v>
      </c>
      <c r="K171" s="849">
        <v>27763.299999999996</v>
      </c>
      <c r="L171" s="849">
        <v>1</v>
      </c>
      <c r="M171" s="849">
        <v>2336.9781144781141</v>
      </c>
      <c r="N171" s="849"/>
      <c r="O171" s="849"/>
      <c r="P171" s="837"/>
      <c r="Q171" s="850"/>
    </row>
    <row r="172" spans="1:17" ht="14.45" customHeight="1" x14ac:dyDescent="0.2">
      <c r="A172" s="831" t="s">
        <v>4407</v>
      </c>
      <c r="B172" s="832" t="s">
        <v>3908</v>
      </c>
      <c r="C172" s="832" t="s">
        <v>3182</v>
      </c>
      <c r="D172" s="832" t="s">
        <v>4412</v>
      </c>
      <c r="E172" s="832" t="s">
        <v>4411</v>
      </c>
      <c r="F172" s="849">
        <v>2.8</v>
      </c>
      <c r="G172" s="849">
        <v>18956.28</v>
      </c>
      <c r="H172" s="849">
        <v>0.69691027284097418</v>
      </c>
      <c r="I172" s="849">
        <v>6770.1</v>
      </c>
      <c r="J172" s="849">
        <v>4.2000000000000011</v>
      </c>
      <c r="K172" s="849">
        <v>27200.459999999992</v>
      </c>
      <c r="L172" s="849">
        <v>1</v>
      </c>
      <c r="M172" s="849">
        <v>6476.2999999999965</v>
      </c>
      <c r="N172" s="849"/>
      <c r="O172" s="849"/>
      <c r="P172" s="837"/>
      <c r="Q172" s="850"/>
    </row>
    <row r="173" spans="1:17" ht="14.45" customHeight="1" x14ac:dyDescent="0.2">
      <c r="A173" s="831" t="s">
        <v>4407</v>
      </c>
      <c r="B173" s="832" t="s">
        <v>3908</v>
      </c>
      <c r="C173" s="832" t="s">
        <v>3182</v>
      </c>
      <c r="D173" s="832" t="s">
        <v>4413</v>
      </c>
      <c r="E173" s="832" t="s">
        <v>4414</v>
      </c>
      <c r="F173" s="849">
        <v>0.44</v>
      </c>
      <c r="G173" s="849">
        <v>2175.33</v>
      </c>
      <c r="H173" s="849">
        <v>0.73333310859100032</v>
      </c>
      <c r="I173" s="849">
        <v>4943.931818181818</v>
      </c>
      <c r="J173" s="849">
        <v>0.60000000000000009</v>
      </c>
      <c r="K173" s="849">
        <v>2966.36</v>
      </c>
      <c r="L173" s="849">
        <v>1</v>
      </c>
      <c r="M173" s="849">
        <v>4943.9333333333325</v>
      </c>
      <c r="N173" s="849">
        <v>0.33000000000000007</v>
      </c>
      <c r="O173" s="849">
        <v>1604.83</v>
      </c>
      <c r="P173" s="837">
        <v>0.54100985719872163</v>
      </c>
      <c r="Q173" s="850">
        <v>4863.1212121212111</v>
      </c>
    </row>
    <row r="174" spans="1:17" ht="14.45" customHeight="1" x14ac:dyDescent="0.2">
      <c r="A174" s="831" t="s">
        <v>4407</v>
      </c>
      <c r="B174" s="832" t="s">
        <v>3908</v>
      </c>
      <c r="C174" s="832" t="s">
        <v>3182</v>
      </c>
      <c r="D174" s="832" t="s">
        <v>4415</v>
      </c>
      <c r="E174" s="832" t="s">
        <v>4080</v>
      </c>
      <c r="F174" s="849">
        <v>12.399999999999999</v>
      </c>
      <c r="G174" s="849">
        <v>12459.789999999997</v>
      </c>
      <c r="H174" s="849">
        <v>17.714165884728025</v>
      </c>
      <c r="I174" s="849">
        <v>1004.8217741935483</v>
      </c>
      <c r="J174" s="849">
        <v>0.7</v>
      </c>
      <c r="K174" s="849">
        <v>703.38</v>
      </c>
      <c r="L174" s="849">
        <v>1</v>
      </c>
      <c r="M174" s="849">
        <v>1004.8285714285715</v>
      </c>
      <c r="N174" s="849"/>
      <c r="O174" s="849"/>
      <c r="P174" s="837"/>
      <c r="Q174" s="850"/>
    </row>
    <row r="175" spans="1:17" ht="14.45" customHeight="1" x14ac:dyDescent="0.2">
      <c r="A175" s="831" t="s">
        <v>4407</v>
      </c>
      <c r="B175" s="832" t="s">
        <v>3908</v>
      </c>
      <c r="C175" s="832" t="s">
        <v>3182</v>
      </c>
      <c r="D175" s="832" t="s">
        <v>4416</v>
      </c>
      <c r="E175" s="832" t="s">
        <v>4414</v>
      </c>
      <c r="F175" s="849">
        <v>2.62</v>
      </c>
      <c r="G175" s="849">
        <v>25906.250000000004</v>
      </c>
      <c r="H175" s="849">
        <v>0.9353088500390101</v>
      </c>
      <c r="I175" s="849">
        <v>9887.8816793893147</v>
      </c>
      <c r="J175" s="849">
        <v>2.83</v>
      </c>
      <c r="K175" s="849">
        <v>27698.07</v>
      </c>
      <c r="L175" s="849">
        <v>1</v>
      </c>
      <c r="M175" s="849">
        <v>9787.3038869257944</v>
      </c>
      <c r="N175" s="849">
        <v>2.83</v>
      </c>
      <c r="O175" s="849">
        <v>24760.230000000003</v>
      </c>
      <c r="P175" s="837">
        <v>0.89393340402417942</v>
      </c>
      <c r="Q175" s="850">
        <v>8749.1978798586588</v>
      </c>
    </row>
    <row r="176" spans="1:17" ht="14.45" customHeight="1" x14ac:dyDescent="0.2">
      <c r="A176" s="831" t="s">
        <v>4407</v>
      </c>
      <c r="B176" s="832" t="s">
        <v>3908</v>
      </c>
      <c r="C176" s="832" t="s">
        <v>3182</v>
      </c>
      <c r="D176" s="832" t="s">
        <v>4417</v>
      </c>
      <c r="E176" s="832" t="s">
        <v>4418</v>
      </c>
      <c r="F176" s="849">
        <v>26</v>
      </c>
      <c r="G176" s="849">
        <v>21929.949999999997</v>
      </c>
      <c r="H176" s="849">
        <v>0.8703690841656363</v>
      </c>
      <c r="I176" s="849">
        <v>843.45961538461529</v>
      </c>
      <c r="J176" s="849">
        <v>30.5</v>
      </c>
      <c r="K176" s="849">
        <v>25196.15</v>
      </c>
      <c r="L176" s="849">
        <v>1</v>
      </c>
      <c r="M176" s="849">
        <v>826.1032786885246</v>
      </c>
      <c r="N176" s="849">
        <v>22.5</v>
      </c>
      <c r="O176" s="849">
        <v>11632.5</v>
      </c>
      <c r="P176" s="837">
        <v>0.46167767694667633</v>
      </c>
      <c r="Q176" s="850">
        <v>517</v>
      </c>
    </row>
    <row r="177" spans="1:17" ht="14.45" customHeight="1" x14ac:dyDescent="0.2">
      <c r="A177" s="831" t="s">
        <v>4407</v>
      </c>
      <c r="B177" s="832" t="s">
        <v>3908</v>
      </c>
      <c r="C177" s="832" t="s">
        <v>3182</v>
      </c>
      <c r="D177" s="832" t="s">
        <v>4419</v>
      </c>
      <c r="E177" s="832" t="s">
        <v>4418</v>
      </c>
      <c r="F177" s="849">
        <v>1</v>
      </c>
      <c r="G177" s="849">
        <v>1686.92</v>
      </c>
      <c r="H177" s="849">
        <v>2</v>
      </c>
      <c r="I177" s="849">
        <v>1686.92</v>
      </c>
      <c r="J177" s="849">
        <v>0.5</v>
      </c>
      <c r="K177" s="849">
        <v>843.46</v>
      </c>
      <c r="L177" s="849">
        <v>1</v>
      </c>
      <c r="M177" s="849">
        <v>1686.92</v>
      </c>
      <c r="N177" s="849"/>
      <c r="O177" s="849"/>
      <c r="P177" s="837"/>
      <c r="Q177" s="850"/>
    </row>
    <row r="178" spans="1:17" ht="14.45" customHeight="1" x14ac:dyDescent="0.2">
      <c r="A178" s="831" t="s">
        <v>4407</v>
      </c>
      <c r="B178" s="832" t="s">
        <v>3908</v>
      </c>
      <c r="C178" s="832" t="s">
        <v>3182</v>
      </c>
      <c r="D178" s="832" t="s">
        <v>4420</v>
      </c>
      <c r="E178" s="832" t="s">
        <v>4082</v>
      </c>
      <c r="F178" s="849">
        <v>0.38</v>
      </c>
      <c r="G178" s="849">
        <v>1728.09</v>
      </c>
      <c r="H178" s="849">
        <v>0.34545494526583448</v>
      </c>
      <c r="I178" s="849">
        <v>4547.6052631578941</v>
      </c>
      <c r="J178" s="849">
        <v>1.1000000000000001</v>
      </c>
      <c r="K178" s="849">
        <v>5002.3600000000006</v>
      </c>
      <c r="L178" s="849">
        <v>1</v>
      </c>
      <c r="M178" s="849">
        <v>4547.6000000000004</v>
      </c>
      <c r="N178" s="849"/>
      <c r="O178" s="849"/>
      <c r="P178" s="837"/>
      <c r="Q178" s="850"/>
    </row>
    <row r="179" spans="1:17" ht="14.45" customHeight="1" x14ac:dyDescent="0.2">
      <c r="A179" s="831" t="s">
        <v>4407</v>
      </c>
      <c r="B179" s="832" t="s">
        <v>3908</v>
      </c>
      <c r="C179" s="832" t="s">
        <v>3182</v>
      </c>
      <c r="D179" s="832" t="s">
        <v>4421</v>
      </c>
      <c r="E179" s="832" t="s">
        <v>4082</v>
      </c>
      <c r="F179" s="849">
        <v>0.55000000000000004</v>
      </c>
      <c r="G179" s="849">
        <v>5002.3500000000004</v>
      </c>
      <c r="H179" s="849">
        <v>1.6176480099341606</v>
      </c>
      <c r="I179" s="849">
        <v>9095.181818181818</v>
      </c>
      <c r="J179" s="849">
        <v>0.34</v>
      </c>
      <c r="K179" s="849">
        <v>3092.3599999999997</v>
      </c>
      <c r="L179" s="849">
        <v>1</v>
      </c>
      <c r="M179" s="849">
        <v>9095.1764705882342</v>
      </c>
      <c r="N179" s="849"/>
      <c r="O179" s="849"/>
      <c r="P179" s="837"/>
      <c r="Q179" s="850"/>
    </row>
    <row r="180" spans="1:17" ht="14.45" customHeight="1" x14ac:dyDescent="0.2">
      <c r="A180" s="831" t="s">
        <v>4407</v>
      </c>
      <c r="B180" s="832" t="s">
        <v>3908</v>
      </c>
      <c r="C180" s="832" t="s">
        <v>3182</v>
      </c>
      <c r="D180" s="832" t="s">
        <v>4422</v>
      </c>
      <c r="E180" s="832" t="s">
        <v>4423</v>
      </c>
      <c r="F180" s="849">
        <v>0.1</v>
      </c>
      <c r="G180" s="849">
        <v>194.93</v>
      </c>
      <c r="H180" s="849"/>
      <c r="I180" s="849">
        <v>1949.3</v>
      </c>
      <c r="J180" s="849"/>
      <c r="K180" s="849"/>
      <c r="L180" s="849"/>
      <c r="M180" s="849"/>
      <c r="N180" s="849"/>
      <c r="O180" s="849"/>
      <c r="P180" s="837"/>
      <c r="Q180" s="850"/>
    </row>
    <row r="181" spans="1:17" ht="14.45" customHeight="1" x14ac:dyDescent="0.2">
      <c r="A181" s="831" t="s">
        <v>4407</v>
      </c>
      <c r="B181" s="832" t="s">
        <v>3908</v>
      </c>
      <c r="C181" s="832" t="s">
        <v>3182</v>
      </c>
      <c r="D181" s="832" t="s">
        <v>4081</v>
      </c>
      <c r="E181" s="832" t="s">
        <v>4082</v>
      </c>
      <c r="F181" s="849">
        <v>9.82</v>
      </c>
      <c r="G181" s="849">
        <v>17862.990000000002</v>
      </c>
      <c r="H181" s="849">
        <v>0.8549834655878894</v>
      </c>
      <c r="I181" s="849">
        <v>1819.0417515274951</v>
      </c>
      <c r="J181" s="849">
        <v>14.3</v>
      </c>
      <c r="K181" s="849">
        <v>20892.79</v>
      </c>
      <c r="L181" s="849">
        <v>1</v>
      </c>
      <c r="M181" s="849">
        <v>1461.0342657342658</v>
      </c>
      <c r="N181" s="849"/>
      <c r="O181" s="849"/>
      <c r="P181" s="837"/>
      <c r="Q181" s="850"/>
    </row>
    <row r="182" spans="1:17" ht="14.45" customHeight="1" x14ac:dyDescent="0.2">
      <c r="A182" s="831" t="s">
        <v>4407</v>
      </c>
      <c r="B182" s="832" t="s">
        <v>3908</v>
      </c>
      <c r="C182" s="832" t="s">
        <v>3182</v>
      </c>
      <c r="D182" s="832" t="s">
        <v>4083</v>
      </c>
      <c r="E182" s="832" t="s">
        <v>4084</v>
      </c>
      <c r="F182" s="849"/>
      <c r="G182" s="849"/>
      <c r="H182" s="849"/>
      <c r="I182" s="849"/>
      <c r="J182" s="849"/>
      <c r="K182" s="849"/>
      <c r="L182" s="849"/>
      <c r="M182" s="849"/>
      <c r="N182" s="849">
        <v>0.05</v>
      </c>
      <c r="O182" s="849">
        <v>35.94</v>
      </c>
      <c r="P182" s="837"/>
      <c r="Q182" s="850">
        <v>718.8</v>
      </c>
    </row>
    <row r="183" spans="1:17" ht="14.45" customHeight="1" x14ac:dyDescent="0.2">
      <c r="A183" s="831" t="s">
        <v>4407</v>
      </c>
      <c r="B183" s="832" t="s">
        <v>3908</v>
      </c>
      <c r="C183" s="832" t="s">
        <v>3182</v>
      </c>
      <c r="D183" s="832" t="s">
        <v>4424</v>
      </c>
      <c r="E183" s="832" t="s">
        <v>4082</v>
      </c>
      <c r="F183" s="849">
        <v>0.34</v>
      </c>
      <c r="G183" s="849">
        <v>11823.7</v>
      </c>
      <c r="H183" s="849">
        <v>0.91495656090179367</v>
      </c>
      <c r="I183" s="849">
        <v>34775.588235294119</v>
      </c>
      <c r="J183" s="849">
        <v>0.4</v>
      </c>
      <c r="K183" s="849">
        <v>12922.69</v>
      </c>
      <c r="L183" s="849">
        <v>1</v>
      </c>
      <c r="M183" s="849">
        <v>32306.724999999999</v>
      </c>
      <c r="N183" s="849"/>
      <c r="O183" s="849"/>
      <c r="P183" s="837"/>
      <c r="Q183" s="850"/>
    </row>
    <row r="184" spans="1:17" ht="14.45" customHeight="1" x14ac:dyDescent="0.2">
      <c r="A184" s="831" t="s">
        <v>4407</v>
      </c>
      <c r="B184" s="832" t="s">
        <v>3908</v>
      </c>
      <c r="C184" s="832" t="s">
        <v>3182</v>
      </c>
      <c r="D184" s="832" t="s">
        <v>4425</v>
      </c>
      <c r="E184" s="832" t="s">
        <v>4082</v>
      </c>
      <c r="F184" s="849"/>
      <c r="G184" s="849"/>
      <c r="H184" s="849"/>
      <c r="I184" s="849"/>
      <c r="J184" s="849"/>
      <c r="K184" s="849"/>
      <c r="L184" s="849"/>
      <c r="M184" s="849"/>
      <c r="N184" s="849">
        <v>18.649999999999999</v>
      </c>
      <c r="O184" s="849">
        <v>12225.529999999999</v>
      </c>
      <c r="P184" s="837"/>
      <c r="Q184" s="850">
        <v>655.52439678284179</v>
      </c>
    </row>
    <row r="185" spans="1:17" ht="14.45" customHeight="1" x14ac:dyDescent="0.2">
      <c r="A185" s="831" t="s">
        <v>4407</v>
      </c>
      <c r="B185" s="832" t="s">
        <v>3908</v>
      </c>
      <c r="C185" s="832" t="s">
        <v>3182</v>
      </c>
      <c r="D185" s="832" t="s">
        <v>4426</v>
      </c>
      <c r="E185" s="832" t="s">
        <v>4082</v>
      </c>
      <c r="F185" s="849"/>
      <c r="G185" s="849"/>
      <c r="H185" s="849"/>
      <c r="I185" s="849"/>
      <c r="J185" s="849"/>
      <c r="K185" s="849"/>
      <c r="L185" s="849"/>
      <c r="M185" s="849"/>
      <c r="N185" s="849">
        <v>0.18</v>
      </c>
      <c r="O185" s="849">
        <v>2025.67</v>
      </c>
      <c r="P185" s="837"/>
      <c r="Q185" s="850">
        <v>11253.722222222223</v>
      </c>
    </row>
    <row r="186" spans="1:17" ht="14.45" customHeight="1" x14ac:dyDescent="0.2">
      <c r="A186" s="831" t="s">
        <v>4407</v>
      </c>
      <c r="B186" s="832" t="s">
        <v>3908</v>
      </c>
      <c r="C186" s="832" t="s">
        <v>3182</v>
      </c>
      <c r="D186" s="832" t="s">
        <v>4427</v>
      </c>
      <c r="E186" s="832" t="s">
        <v>4082</v>
      </c>
      <c r="F186" s="849"/>
      <c r="G186" s="849"/>
      <c r="H186" s="849"/>
      <c r="I186" s="849"/>
      <c r="J186" s="849"/>
      <c r="K186" s="849"/>
      <c r="L186" s="849"/>
      <c r="M186" s="849"/>
      <c r="N186" s="849">
        <v>0.54</v>
      </c>
      <c r="O186" s="849">
        <v>885.31</v>
      </c>
      <c r="P186" s="837"/>
      <c r="Q186" s="850">
        <v>1639.4629629629628</v>
      </c>
    </row>
    <row r="187" spans="1:17" ht="14.45" customHeight="1" x14ac:dyDescent="0.2">
      <c r="A187" s="831" t="s">
        <v>4407</v>
      </c>
      <c r="B187" s="832" t="s">
        <v>3908</v>
      </c>
      <c r="C187" s="832" t="s">
        <v>3182</v>
      </c>
      <c r="D187" s="832" t="s">
        <v>4428</v>
      </c>
      <c r="E187" s="832" t="s">
        <v>4411</v>
      </c>
      <c r="F187" s="849"/>
      <c r="G187" s="849"/>
      <c r="H187" s="849"/>
      <c r="I187" s="849"/>
      <c r="J187" s="849"/>
      <c r="K187" s="849"/>
      <c r="L187" s="849"/>
      <c r="M187" s="849"/>
      <c r="N187" s="849">
        <v>4.32</v>
      </c>
      <c r="O187" s="849">
        <v>6292.42</v>
      </c>
      <c r="P187" s="837"/>
      <c r="Q187" s="850">
        <v>1456.5787037037037</v>
      </c>
    </row>
    <row r="188" spans="1:17" ht="14.45" customHeight="1" x14ac:dyDescent="0.2">
      <c r="A188" s="831" t="s">
        <v>4407</v>
      </c>
      <c r="B188" s="832" t="s">
        <v>3908</v>
      </c>
      <c r="C188" s="832" t="s">
        <v>3182</v>
      </c>
      <c r="D188" s="832" t="s">
        <v>4429</v>
      </c>
      <c r="E188" s="832" t="s">
        <v>4411</v>
      </c>
      <c r="F188" s="849"/>
      <c r="G188" s="849"/>
      <c r="H188" s="849"/>
      <c r="I188" s="849"/>
      <c r="J188" s="849"/>
      <c r="K188" s="849"/>
      <c r="L188" s="849"/>
      <c r="M188" s="849"/>
      <c r="N188" s="849">
        <v>5.2200000000000006</v>
      </c>
      <c r="O188" s="849">
        <v>22204.86</v>
      </c>
      <c r="P188" s="837"/>
      <c r="Q188" s="850">
        <v>4253.8045977011489</v>
      </c>
    </row>
    <row r="189" spans="1:17" ht="14.45" customHeight="1" x14ac:dyDescent="0.2">
      <c r="A189" s="831" t="s">
        <v>4407</v>
      </c>
      <c r="B189" s="832" t="s">
        <v>3908</v>
      </c>
      <c r="C189" s="832" t="s">
        <v>3182</v>
      </c>
      <c r="D189" s="832" t="s">
        <v>4430</v>
      </c>
      <c r="E189" s="832" t="s">
        <v>4082</v>
      </c>
      <c r="F189" s="849"/>
      <c r="G189" s="849"/>
      <c r="H189" s="849"/>
      <c r="I189" s="849"/>
      <c r="J189" s="849"/>
      <c r="K189" s="849"/>
      <c r="L189" s="849"/>
      <c r="M189" s="849"/>
      <c r="N189" s="849">
        <v>0.13</v>
      </c>
      <c r="O189" s="849">
        <v>425.87</v>
      </c>
      <c r="P189" s="837"/>
      <c r="Q189" s="850">
        <v>3275.9230769230767</v>
      </c>
    </row>
    <row r="190" spans="1:17" ht="14.45" customHeight="1" x14ac:dyDescent="0.2">
      <c r="A190" s="831" t="s">
        <v>4407</v>
      </c>
      <c r="B190" s="832" t="s">
        <v>3908</v>
      </c>
      <c r="C190" s="832" t="s">
        <v>3364</v>
      </c>
      <c r="D190" s="832" t="s">
        <v>4431</v>
      </c>
      <c r="E190" s="832" t="s">
        <v>4432</v>
      </c>
      <c r="F190" s="849">
        <v>1</v>
      </c>
      <c r="G190" s="849">
        <v>972.32</v>
      </c>
      <c r="H190" s="849">
        <v>0.5</v>
      </c>
      <c r="I190" s="849">
        <v>972.32</v>
      </c>
      <c r="J190" s="849">
        <v>2</v>
      </c>
      <c r="K190" s="849">
        <v>1944.64</v>
      </c>
      <c r="L190" s="849">
        <v>1</v>
      </c>
      <c r="M190" s="849">
        <v>972.32</v>
      </c>
      <c r="N190" s="849">
        <v>2</v>
      </c>
      <c r="O190" s="849">
        <v>1944.64</v>
      </c>
      <c r="P190" s="837">
        <v>1</v>
      </c>
      <c r="Q190" s="850">
        <v>972.32</v>
      </c>
    </row>
    <row r="191" spans="1:17" ht="14.45" customHeight="1" x14ac:dyDescent="0.2">
      <c r="A191" s="831" t="s">
        <v>4407</v>
      </c>
      <c r="B191" s="832" t="s">
        <v>3908</v>
      </c>
      <c r="C191" s="832" t="s">
        <v>3364</v>
      </c>
      <c r="D191" s="832" t="s">
        <v>4433</v>
      </c>
      <c r="E191" s="832" t="s">
        <v>4432</v>
      </c>
      <c r="F191" s="849">
        <v>2</v>
      </c>
      <c r="G191" s="849">
        <v>2816.84</v>
      </c>
      <c r="H191" s="849">
        <v>1</v>
      </c>
      <c r="I191" s="849">
        <v>1408.42</v>
      </c>
      <c r="J191" s="849">
        <v>2</v>
      </c>
      <c r="K191" s="849">
        <v>2816.84</v>
      </c>
      <c r="L191" s="849">
        <v>1</v>
      </c>
      <c r="M191" s="849">
        <v>1408.42</v>
      </c>
      <c r="N191" s="849"/>
      <c r="O191" s="849"/>
      <c r="P191" s="837"/>
      <c r="Q191" s="850"/>
    </row>
    <row r="192" spans="1:17" ht="14.45" customHeight="1" x14ac:dyDescent="0.2">
      <c r="A192" s="831" t="s">
        <v>4407</v>
      </c>
      <c r="B192" s="832" t="s">
        <v>3908</v>
      </c>
      <c r="C192" s="832" t="s">
        <v>3364</v>
      </c>
      <c r="D192" s="832" t="s">
        <v>4434</v>
      </c>
      <c r="E192" s="832" t="s">
        <v>4432</v>
      </c>
      <c r="F192" s="849">
        <v>1</v>
      </c>
      <c r="G192" s="849">
        <v>1707.31</v>
      </c>
      <c r="H192" s="849">
        <v>1.0657698430038389</v>
      </c>
      <c r="I192" s="849">
        <v>1707.31</v>
      </c>
      <c r="J192" s="849">
        <v>1</v>
      </c>
      <c r="K192" s="849">
        <v>1601.95</v>
      </c>
      <c r="L192" s="849">
        <v>1</v>
      </c>
      <c r="M192" s="849">
        <v>1601.95</v>
      </c>
      <c r="N192" s="849">
        <v>1</v>
      </c>
      <c r="O192" s="849">
        <v>907.5</v>
      </c>
      <c r="P192" s="837">
        <v>0.56649708168170043</v>
      </c>
      <c r="Q192" s="850">
        <v>907.5</v>
      </c>
    </row>
    <row r="193" spans="1:17" ht="14.45" customHeight="1" x14ac:dyDescent="0.2">
      <c r="A193" s="831" t="s">
        <v>4407</v>
      </c>
      <c r="B193" s="832" t="s">
        <v>3908</v>
      </c>
      <c r="C193" s="832" t="s">
        <v>3364</v>
      </c>
      <c r="D193" s="832" t="s">
        <v>4435</v>
      </c>
      <c r="E193" s="832" t="s">
        <v>4432</v>
      </c>
      <c r="F193" s="849">
        <v>17</v>
      </c>
      <c r="G193" s="849">
        <v>35127.100000000006</v>
      </c>
      <c r="H193" s="849">
        <v>0.98979131797099995</v>
      </c>
      <c r="I193" s="849">
        <v>2066.3000000000002</v>
      </c>
      <c r="J193" s="849">
        <v>18</v>
      </c>
      <c r="K193" s="849">
        <v>35489.4</v>
      </c>
      <c r="L193" s="849">
        <v>1</v>
      </c>
      <c r="M193" s="849">
        <v>1971.6333333333334</v>
      </c>
      <c r="N193" s="849">
        <v>16</v>
      </c>
      <c r="O193" s="849">
        <v>20973.279999999999</v>
      </c>
      <c r="P193" s="837">
        <v>0.5909730792856458</v>
      </c>
      <c r="Q193" s="850">
        <v>1310.83</v>
      </c>
    </row>
    <row r="194" spans="1:17" ht="14.45" customHeight="1" x14ac:dyDescent="0.2">
      <c r="A194" s="831" t="s">
        <v>4407</v>
      </c>
      <c r="B194" s="832" t="s">
        <v>3908</v>
      </c>
      <c r="C194" s="832" t="s">
        <v>3364</v>
      </c>
      <c r="D194" s="832" t="s">
        <v>4436</v>
      </c>
      <c r="E194" s="832" t="s">
        <v>4437</v>
      </c>
      <c r="F194" s="849">
        <v>1</v>
      </c>
      <c r="G194" s="849">
        <v>1932.09</v>
      </c>
      <c r="H194" s="849"/>
      <c r="I194" s="849">
        <v>1932.09</v>
      </c>
      <c r="J194" s="849"/>
      <c r="K194" s="849"/>
      <c r="L194" s="849"/>
      <c r="M194" s="849"/>
      <c r="N194" s="849">
        <v>1</v>
      </c>
      <c r="O194" s="849">
        <v>1932.09</v>
      </c>
      <c r="P194" s="837"/>
      <c r="Q194" s="850">
        <v>1932.09</v>
      </c>
    </row>
    <row r="195" spans="1:17" ht="14.45" customHeight="1" x14ac:dyDescent="0.2">
      <c r="A195" s="831" t="s">
        <v>4407</v>
      </c>
      <c r="B195" s="832" t="s">
        <v>3908</v>
      </c>
      <c r="C195" s="832" t="s">
        <v>3364</v>
      </c>
      <c r="D195" s="832" t="s">
        <v>4438</v>
      </c>
      <c r="E195" s="832" t="s">
        <v>4439</v>
      </c>
      <c r="F195" s="849">
        <v>19</v>
      </c>
      <c r="G195" s="849">
        <v>19527.440000000002</v>
      </c>
      <c r="H195" s="849">
        <v>0.84640337600147031</v>
      </c>
      <c r="I195" s="849">
        <v>1027.7600000000002</v>
      </c>
      <c r="J195" s="849">
        <v>24</v>
      </c>
      <c r="K195" s="849">
        <v>23071.08</v>
      </c>
      <c r="L195" s="849">
        <v>1</v>
      </c>
      <c r="M195" s="849">
        <v>961.29500000000007</v>
      </c>
      <c r="N195" s="849">
        <v>20</v>
      </c>
      <c r="O195" s="849">
        <v>18782.8</v>
      </c>
      <c r="P195" s="837">
        <v>0.8141274704088407</v>
      </c>
      <c r="Q195" s="850">
        <v>939.14</v>
      </c>
    </row>
    <row r="196" spans="1:17" ht="14.45" customHeight="1" x14ac:dyDescent="0.2">
      <c r="A196" s="831" t="s">
        <v>4407</v>
      </c>
      <c r="B196" s="832" t="s">
        <v>3908</v>
      </c>
      <c r="C196" s="832" t="s">
        <v>3364</v>
      </c>
      <c r="D196" s="832" t="s">
        <v>4440</v>
      </c>
      <c r="E196" s="832" t="s">
        <v>4439</v>
      </c>
      <c r="F196" s="849"/>
      <c r="G196" s="849"/>
      <c r="H196" s="849"/>
      <c r="I196" s="849"/>
      <c r="J196" s="849">
        <v>1</v>
      </c>
      <c r="K196" s="849">
        <v>2031.2</v>
      </c>
      <c r="L196" s="849">
        <v>1</v>
      </c>
      <c r="M196" s="849">
        <v>2031.2</v>
      </c>
      <c r="N196" s="849"/>
      <c r="O196" s="849"/>
      <c r="P196" s="837"/>
      <c r="Q196" s="850"/>
    </row>
    <row r="197" spans="1:17" ht="14.45" customHeight="1" x14ac:dyDescent="0.2">
      <c r="A197" s="831" t="s">
        <v>4407</v>
      </c>
      <c r="B197" s="832" t="s">
        <v>3908</v>
      </c>
      <c r="C197" s="832" t="s">
        <v>3364</v>
      </c>
      <c r="D197" s="832" t="s">
        <v>4441</v>
      </c>
      <c r="E197" s="832" t="s">
        <v>4442</v>
      </c>
      <c r="F197" s="849">
        <v>12</v>
      </c>
      <c r="G197" s="849">
        <v>208200</v>
      </c>
      <c r="H197" s="849">
        <v>0.8100396989484735</v>
      </c>
      <c r="I197" s="849">
        <v>17350</v>
      </c>
      <c r="J197" s="849">
        <v>16</v>
      </c>
      <c r="K197" s="849">
        <v>257024.44</v>
      </c>
      <c r="L197" s="849">
        <v>1</v>
      </c>
      <c r="M197" s="849">
        <v>16064.0275</v>
      </c>
      <c r="N197" s="849">
        <v>12</v>
      </c>
      <c r="O197" s="849">
        <v>143017.20000000001</v>
      </c>
      <c r="P197" s="837">
        <v>0.5564342441520348</v>
      </c>
      <c r="Q197" s="850">
        <v>11918.1</v>
      </c>
    </row>
    <row r="198" spans="1:17" ht="14.45" customHeight="1" x14ac:dyDescent="0.2">
      <c r="A198" s="831" t="s">
        <v>4407</v>
      </c>
      <c r="B198" s="832" t="s">
        <v>3908</v>
      </c>
      <c r="C198" s="832" t="s">
        <v>3364</v>
      </c>
      <c r="D198" s="832" t="s">
        <v>4443</v>
      </c>
      <c r="E198" s="832" t="s">
        <v>4444</v>
      </c>
      <c r="F198" s="849">
        <v>1</v>
      </c>
      <c r="G198" s="849">
        <v>8536.5499999999993</v>
      </c>
      <c r="H198" s="849"/>
      <c r="I198" s="849">
        <v>8536.5499999999993</v>
      </c>
      <c r="J198" s="849"/>
      <c r="K198" s="849"/>
      <c r="L198" s="849"/>
      <c r="M198" s="849"/>
      <c r="N198" s="849"/>
      <c r="O198" s="849"/>
      <c r="P198" s="837"/>
      <c r="Q198" s="850"/>
    </row>
    <row r="199" spans="1:17" ht="14.45" customHeight="1" x14ac:dyDescent="0.2">
      <c r="A199" s="831" t="s">
        <v>4407</v>
      </c>
      <c r="B199" s="832" t="s">
        <v>3908</v>
      </c>
      <c r="C199" s="832" t="s">
        <v>3364</v>
      </c>
      <c r="D199" s="832" t="s">
        <v>4445</v>
      </c>
      <c r="E199" s="832" t="s">
        <v>4446</v>
      </c>
      <c r="F199" s="849">
        <v>12</v>
      </c>
      <c r="G199" s="849">
        <v>141264</v>
      </c>
      <c r="H199" s="849">
        <v>0.7991215907760244</v>
      </c>
      <c r="I199" s="849">
        <v>11772</v>
      </c>
      <c r="J199" s="849">
        <v>16</v>
      </c>
      <c r="K199" s="849">
        <v>176774.09999999998</v>
      </c>
      <c r="L199" s="849">
        <v>1</v>
      </c>
      <c r="M199" s="849">
        <v>11048.381249999999</v>
      </c>
      <c r="N199" s="849">
        <v>9</v>
      </c>
      <c r="O199" s="849">
        <v>72417.040000000008</v>
      </c>
      <c r="P199" s="837">
        <v>0.40965865474636848</v>
      </c>
      <c r="Q199" s="850">
        <v>8046.3377777777787</v>
      </c>
    </row>
    <row r="200" spans="1:17" ht="14.45" customHeight="1" x14ac:dyDescent="0.2">
      <c r="A200" s="831" t="s">
        <v>4407</v>
      </c>
      <c r="B200" s="832" t="s">
        <v>3908</v>
      </c>
      <c r="C200" s="832" t="s">
        <v>3364</v>
      </c>
      <c r="D200" s="832" t="s">
        <v>4447</v>
      </c>
      <c r="E200" s="832" t="s">
        <v>4448</v>
      </c>
      <c r="F200" s="849">
        <v>1</v>
      </c>
      <c r="G200" s="849">
        <v>2236.5</v>
      </c>
      <c r="H200" s="849"/>
      <c r="I200" s="849">
        <v>2236.5</v>
      </c>
      <c r="J200" s="849"/>
      <c r="K200" s="849"/>
      <c r="L200" s="849"/>
      <c r="M200" s="849"/>
      <c r="N200" s="849">
        <v>1</v>
      </c>
      <c r="O200" s="849">
        <v>2236.5</v>
      </c>
      <c r="P200" s="837"/>
      <c r="Q200" s="850">
        <v>2236.5</v>
      </c>
    </row>
    <row r="201" spans="1:17" ht="14.45" customHeight="1" x14ac:dyDescent="0.2">
      <c r="A201" s="831" t="s">
        <v>4407</v>
      </c>
      <c r="B201" s="832" t="s">
        <v>3908</v>
      </c>
      <c r="C201" s="832" t="s">
        <v>3364</v>
      </c>
      <c r="D201" s="832" t="s">
        <v>4449</v>
      </c>
      <c r="E201" s="832" t="s">
        <v>4450</v>
      </c>
      <c r="F201" s="849"/>
      <c r="G201" s="849"/>
      <c r="H201" s="849"/>
      <c r="I201" s="849"/>
      <c r="J201" s="849">
        <v>2</v>
      </c>
      <c r="K201" s="849">
        <v>38393.599999999999</v>
      </c>
      <c r="L201" s="849">
        <v>1</v>
      </c>
      <c r="M201" s="849">
        <v>19196.8</v>
      </c>
      <c r="N201" s="849"/>
      <c r="O201" s="849"/>
      <c r="P201" s="837"/>
      <c r="Q201" s="850"/>
    </row>
    <row r="202" spans="1:17" ht="14.45" customHeight="1" x14ac:dyDescent="0.2">
      <c r="A202" s="831" t="s">
        <v>4407</v>
      </c>
      <c r="B202" s="832" t="s">
        <v>3908</v>
      </c>
      <c r="C202" s="832" t="s">
        <v>3364</v>
      </c>
      <c r="D202" s="832" t="s">
        <v>4451</v>
      </c>
      <c r="E202" s="832" t="s">
        <v>4452</v>
      </c>
      <c r="F202" s="849">
        <v>1</v>
      </c>
      <c r="G202" s="849">
        <v>1002.8</v>
      </c>
      <c r="H202" s="849">
        <v>1</v>
      </c>
      <c r="I202" s="849">
        <v>1002.8</v>
      </c>
      <c r="J202" s="849">
        <v>1</v>
      </c>
      <c r="K202" s="849">
        <v>1002.8</v>
      </c>
      <c r="L202" s="849">
        <v>1</v>
      </c>
      <c r="M202" s="849">
        <v>1002.8</v>
      </c>
      <c r="N202" s="849">
        <v>6</v>
      </c>
      <c r="O202" s="849">
        <v>5372.4</v>
      </c>
      <c r="P202" s="837">
        <v>5.3573992820103706</v>
      </c>
      <c r="Q202" s="850">
        <v>895.4</v>
      </c>
    </row>
    <row r="203" spans="1:17" ht="14.45" customHeight="1" x14ac:dyDescent="0.2">
      <c r="A203" s="831" t="s">
        <v>4407</v>
      </c>
      <c r="B203" s="832" t="s">
        <v>3908</v>
      </c>
      <c r="C203" s="832" t="s">
        <v>3364</v>
      </c>
      <c r="D203" s="832" t="s">
        <v>4453</v>
      </c>
      <c r="E203" s="832" t="s">
        <v>4454</v>
      </c>
      <c r="F203" s="849"/>
      <c r="G203" s="849"/>
      <c r="H203" s="849"/>
      <c r="I203" s="849"/>
      <c r="J203" s="849">
        <v>2</v>
      </c>
      <c r="K203" s="849">
        <v>9935.7800000000007</v>
      </c>
      <c r="L203" s="849">
        <v>1</v>
      </c>
      <c r="M203" s="849">
        <v>4967.8900000000003</v>
      </c>
      <c r="N203" s="849">
        <v>2</v>
      </c>
      <c r="O203" s="849">
        <v>5589.34</v>
      </c>
      <c r="P203" s="837">
        <v>0.56254667474521369</v>
      </c>
      <c r="Q203" s="850">
        <v>2794.67</v>
      </c>
    </row>
    <row r="204" spans="1:17" ht="14.45" customHeight="1" x14ac:dyDescent="0.2">
      <c r="A204" s="831" t="s">
        <v>4407</v>
      </c>
      <c r="B204" s="832" t="s">
        <v>3908</v>
      </c>
      <c r="C204" s="832" t="s">
        <v>3364</v>
      </c>
      <c r="D204" s="832" t="s">
        <v>4455</v>
      </c>
      <c r="E204" s="832" t="s">
        <v>4456</v>
      </c>
      <c r="F204" s="849">
        <v>19</v>
      </c>
      <c r="G204" s="849">
        <v>15792.039999999999</v>
      </c>
      <c r="H204" s="849">
        <v>0.79166666666666663</v>
      </c>
      <c r="I204" s="849">
        <v>831.16</v>
      </c>
      <c r="J204" s="849">
        <v>24</v>
      </c>
      <c r="K204" s="849">
        <v>19947.84</v>
      </c>
      <c r="L204" s="849">
        <v>1</v>
      </c>
      <c r="M204" s="849">
        <v>831.16</v>
      </c>
      <c r="N204" s="849">
        <v>19</v>
      </c>
      <c r="O204" s="849">
        <v>15792.04</v>
      </c>
      <c r="P204" s="837">
        <v>0.79166666666666674</v>
      </c>
      <c r="Q204" s="850">
        <v>831.16000000000008</v>
      </c>
    </row>
    <row r="205" spans="1:17" ht="14.45" customHeight="1" x14ac:dyDescent="0.2">
      <c r="A205" s="831" t="s">
        <v>4407</v>
      </c>
      <c r="B205" s="832" t="s">
        <v>3908</v>
      </c>
      <c r="C205" s="832" t="s">
        <v>3364</v>
      </c>
      <c r="D205" s="832" t="s">
        <v>4457</v>
      </c>
      <c r="E205" s="832" t="s">
        <v>4458</v>
      </c>
      <c r="F205" s="849">
        <v>36</v>
      </c>
      <c r="G205" s="849">
        <v>792000</v>
      </c>
      <c r="H205" s="849">
        <v>0.80839710654261487</v>
      </c>
      <c r="I205" s="849">
        <v>22000</v>
      </c>
      <c r="J205" s="849">
        <v>47</v>
      </c>
      <c r="K205" s="849">
        <v>979716.52000000014</v>
      </c>
      <c r="L205" s="849">
        <v>1</v>
      </c>
      <c r="M205" s="849">
        <v>20845.032340425536</v>
      </c>
      <c r="N205" s="849">
        <v>18</v>
      </c>
      <c r="O205" s="849">
        <v>341084.1</v>
      </c>
      <c r="P205" s="837">
        <v>0.34814570647435844</v>
      </c>
      <c r="Q205" s="850">
        <v>18949.116666666665</v>
      </c>
    </row>
    <row r="206" spans="1:17" ht="14.45" customHeight="1" x14ac:dyDescent="0.2">
      <c r="A206" s="831" t="s">
        <v>4407</v>
      </c>
      <c r="B206" s="832" t="s">
        <v>3908</v>
      </c>
      <c r="C206" s="832" t="s">
        <v>3364</v>
      </c>
      <c r="D206" s="832" t="s">
        <v>4459</v>
      </c>
      <c r="E206" s="832" t="s">
        <v>4460</v>
      </c>
      <c r="F206" s="849">
        <v>28</v>
      </c>
      <c r="G206" s="849">
        <v>693000</v>
      </c>
      <c r="H206" s="849">
        <v>0.90887153041899893</v>
      </c>
      <c r="I206" s="849">
        <v>24750</v>
      </c>
      <c r="J206" s="849">
        <v>33</v>
      </c>
      <c r="K206" s="849">
        <v>762484</v>
      </c>
      <c r="L206" s="849">
        <v>1</v>
      </c>
      <c r="M206" s="849">
        <v>23105.575757575756</v>
      </c>
      <c r="N206" s="849">
        <v>48</v>
      </c>
      <c r="O206" s="849">
        <v>686568.8</v>
      </c>
      <c r="P206" s="837">
        <v>0.9004369927762419</v>
      </c>
      <c r="Q206" s="850">
        <v>14303.516666666668</v>
      </c>
    </row>
    <row r="207" spans="1:17" ht="14.45" customHeight="1" x14ac:dyDescent="0.2">
      <c r="A207" s="831" t="s">
        <v>4407</v>
      </c>
      <c r="B207" s="832" t="s">
        <v>3908</v>
      </c>
      <c r="C207" s="832" t="s">
        <v>3364</v>
      </c>
      <c r="D207" s="832" t="s">
        <v>4461</v>
      </c>
      <c r="E207" s="832" t="s">
        <v>4462</v>
      </c>
      <c r="F207" s="849">
        <v>3</v>
      </c>
      <c r="G207" s="849">
        <v>1077.3000000000002</v>
      </c>
      <c r="H207" s="849">
        <v>3.0000000000000004</v>
      </c>
      <c r="I207" s="849">
        <v>359.10000000000008</v>
      </c>
      <c r="J207" s="849">
        <v>1</v>
      </c>
      <c r="K207" s="849">
        <v>359.1</v>
      </c>
      <c r="L207" s="849">
        <v>1</v>
      </c>
      <c r="M207" s="849">
        <v>359.1</v>
      </c>
      <c r="N207" s="849">
        <v>2</v>
      </c>
      <c r="O207" s="849">
        <v>718.2</v>
      </c>
      <c r="P207" s="837">
        <v>2</v>
      </c>
      <c r="Q207" s="850">
        <v>359.1</v>
      </c>
    </row>
    <row r="208" spans="1:17" ht="14.45" customHeight="1" x14ac:dyDescent="0.2">
      <c r="A208" s="831" t="s">
        <v>4407</v>
      </c>
      <c r="B208" s="832" t="s">
        <v>3908</v>
      </c>
      <c r="C208" s="832" t="s">
        <v>3364</v>
      </c>
      <c r="D208" s="832" t="s">
        <v>4463</v>
      </c>
      <c r="E208" s="832" t="s">
        <v>4464</v>
      </c>
      <c r="F208" s="849">
        <v>8</v>
      </c>
      <c r="G208" s="849">
        <v>104624</v>
      </c>
      <c r="H208" s="849">
        <v>0.83502921373137162</v>
      </c>
      <c r="I208" s="849">
        <v>13078</v>
      </c>
      <c r="J208" s="849">
        <v>10</v>
      </c>
      <c r="K208" s="849">
        <v>125293.81999999999</v>
      </c>
      <c r="L208" s="849">
        <v>1</v>
      </c>
      <c r="M208" s="849">
        <v>12529.382</v>
      </c>
      <c r="N208" s="849">
        <v>15</v>
      </c>
      <c r="O208" s="849">
        <v>184413.90000000002</v>
      </c>
      <c r="P208" s="837">
        <v>1.471851524680148</v>
      </c>
      <c r="Q208" s="850">
        <v>12294.260000000002</v>
      </c>
    </row>
    <row r="209" spans="1:17" ht="14.45" customHeight="1" x14ac:dyDescent="0.2">
      <c r="A209" s="831" t="s">
        <v>4407</v>
      </c>
      <c r="B209" s="832" t="s">
        <v>3908</v>
      </c>
      <c r="C209" s="832" t="s">
        <v>3364</v>
      </c>
      <c r="D209" s="832" t="s">
        <v>4465</v>
      </c>
      <c r="E209" s="832" t="s">
        <v>4466</v>
      </c>
      <c r="F209" s="849">
        <v>9</v>
      </c>
      <c r="G209" s="849">
        <v>314640</v>
      </c>
      <c r="H209" s="849">
        <v>2.25</v>
      </c>
      <c r="I209" s="849">
        <v>34960</v>
      </c>
      <c r="J209" s="849">
        <v>4</v>
      </c>
      <c r="K209" s="849">
        <v>139840</v>
      </c>
      <c r="L209" s="849">
        <v>1</v>
      </c>
      <c r="M209" s="849">
        <v>34960</v>
      </c>
      <c r="N209" s="849">
        <v>7</v>
      </c>
      <c r="O209" s="849">
        <v>244720</v>
      </c>
      <c r="P209" s="837">
        <v>1.75</v>
      </c>
      <c r="Q209" s="850">
        <v>34960</v>
      </c>
    </row>
    <row r="210" spans="1:17" ht="14.45" customHeight="1" x14ac:dyDescent="0.2">
      <c r="A210" s="831" t="s">
        <v>4407</v>
      </c>
      <c r="B210" s="832" t="s">
        <v>3908</v>
      </c>
      <c r="C210" s="832" t="s">
        <v>3364</v>
      </c>
      <c r="D210" s="832" t="s">
        <v>4467</v>
      </c>
      <c r="E210" s="832" t="s">
        <v>4468</v>
      </c>
      <c r="F210" s="849"/>
      <c r="G210" s="849"/>
      <c r="H210" s="849"/>
      <c r="I210" s="849"/>
      <c r="J210" s="849">
        <v>1</v>
      </c>
      <c r="K210" s="849">
        <v>838.48</v>
      </c>
      <c r="L210" s="849">
        <v>1</v>
      </c>
      <c r="M210" s="849">
        <v>838.48</v>
      </c>
      <c r="N210" s="849"/>
      <c r="O210" s="849"/>
      <c r="P210" s="837"/>
      <c r="Q210" s="850"/>
    </row>
    <row r="211" spans="1:17" ht="14.45" customHeight="1" x14ac:dyDescent="0.2">
      <c r="A211" s="831" t="s">
        <v>4407</v>
      </c>
      <c r="B211" s="832" t="s">
        <v>3908</v>
      </c>
      <c r="C211" s="832" t="s">
        <v>3364</v>
      </c>
      <c r="D211" s="832" t="s">
        <v>4469</v>
      </c>
      <c r="E211" s="832" t="s">
        <v>4470</v>
      </c>
      <c r="F211" s="849">
        <v>4</v>
      </c>
      <c r="G211" s="849">
        <v>67326.759999999995</v>
      </c>
      <c r="H211" s="849">
        <v>1.3333333333333335</v>
      </c>
      <c r="I211" s="849">
        <v>16831.689999999999</v>
      </c>
      <c r="J211" s="849">
        <v>3</v>
      </c>
      <c r="K211" s="849">
        <v>50495.069999999992</v>
      </c>
      <c r="L211" s="849">
        <v>1</v>
      </c>
      <c r="M211" s="849">
        <v>16831.689999999999</v>
      </c>
      <c r="N211" s="849">
        <v>2</v>
      </c>
      <c r="O211" s="849">
        <v>28521.4</v>
      </c>
      <c r="P211" s="837">
        <v>0.56483533937075447</v>
      </c>
      <c r="Q211" s="850">
        <v>14260.7</v>
      </c>
    </row>
    <row r="212" spans="1:17" ht="14.45" customHeight="1" x14ac:dyDescent="0.2">
      <c r="A212" s="831" t="s">
        <v>4407</v>
      </c>
      <c r="B212" s="832" t="s">
        <v>3908</v>
      </c>
      <c r="C212" s="832" t="s">
        <v>3364</v>
      </c>
      <c r="D212" s="832" t="s">
        <v>4471</v>
      </c>
      <c r="E212" s="832" t="s">
        <v>4472</v>
      </c>
      <c r="F212" s="849">
        <v>19</v>
      </c>
      <c r="G212" s="849">
        <v>125155.47</v>
      </c>
      <c r="H212" s="849">
        <v>1.0103387485876865</v>
      </c>
      <c r="I212" s="849">
        <v>6587.13</v>
      </c>
      <c r="J212" s="849">
        <v>20</v>
      </c>
      <c r="K212" s="849">
        <v>123874.76</v>
      </c>
      <c r="L212" s="849">
        <v>1</v>
      </c>
      <c r="M212" s="849">
        <v>6193.7379999999994</v>
      </c>
      <c r="N212" s="849">
        <v>21</v>
      </c>
      <c r="O212" s="849">
        <v>73624.180000000008</v>
      </c>
      <c r="P212" s="837">
        <v>0.59434367420772405</v>
      </c>
      <c r="Q212" s="850">
        <v>3505.9133333333339</v>
      </c>
    </row>
    <row r="213" spans="1:17" ht="14.45" customHeight="1" x14ac:dyDescent="0.2">
      <c r="A213" s="831" t="s">
        <v>4407</v>
      </c>
      <c r="B213" s="832" t="s">
        <v>3908</v>
      </c>
      <c r="C213" s="832" t="s">
        <v>3364</v>
      </c>
      <c r="D213" s="832" t="s">
        <v>4473</v>
      </c>
      <c r="E213" s="832" t="s">
        <v>4474</v>
      </c>
      <c r="F213" s="849"/>
      <c r="G213" s="849"/>
      <c r="H213" s="849"/>
      <c r="I213" s="849"/>
      <c r="J213" s="849">
        <v>1</v>
      </c>
      <c r="K213" s="849">
        <v>1726.4</v>
      </c>
      <c r="L213" s="849">
        <v>1</v>
      </c>
      <c r="M213" s="849">
        <v>1726.4</v>
      </c>
      <c r="N213" s="849"/>
      <c r="O213" s="849"/>
      <c r="P213" s="837"/>
      <c r="Q213" s="850"/>
    </row>
    <row r="214" spans="1:17" ht="14.45" customHeight="1" x14ac:dyDescent="0.2">
      <c r="A214" s="831" t="s">
        <v>4407</v>
      </c>
      <c r="B214" s="832" t="s">
        <v>3908</v>
      </c>
      <c r="C214" s="832" t="s">
        <v>3364</v>
      </c>
      <c r="D214" s="832" t="s">
        <v>4475</v>
      </c>
      <c r="E214" s="832" t="s">
        <v>4476</v>
      </c>
      <c r="F214" s="849">
        <v>3</v>
      </c>
      <c r="G214" s="849">
        <v>242809.19999999998</v>
      </c>
      <c r="H214" s="849">
        <v>1.5</v>
      </c>
      <c r="I214" s="849">
        <v>80936.399999999994</v>
      </c>
      <c r="J214" s="849">
        <v>2</v>
      </c>
      <c r="K214" s="849">
        <v>161872.79999999999</v>
      </c>
      <c r="L214" s="849">
        <v>1</v>
      </c>
      <c r="M214" s="849">
        <v>80936.399999999994</v>
      </c>
      <c r="N214" s="849">
        <v>2</v>
      </c>
      <c r="O214" s="849">
        <v>135847.20000000001</v>
      </c>
      <c r="P214" s="837">
        <v>0.83922190757187143</v>
      </c>
      <c r="Q214" s="850">
        <v>67923.600000000006</v>
      </c>
    </row>
    <row r="215" spans="1:17" ht="14.45" customHeight="1" x14ac:dyDescent="0.2">
      <c r="A215" s="831" t="s">
        <v>4407</v>
      </c>
      <c r="B215" s="832" t="s">
        <v>3908</v>
      </c>
      <c r="C215" s="832" t="s">
        <v>3364</v>
      </c>
      <c r="D215" s="832" t="s">
        <v>4477</v>
      </c>
      <c r="E215" s="832" t="s">
        <v>4478</v>
      </c>
      <c r="F215" s="849">
        <v>21</v>
      </c>
      <c r="G215" s="849">
        <v>91560</v>
      </c>
      <c r="H215" s="849">
        <v>1.1845396615730341</v>
      </c>
      <c r="I215" s="849">
        <v>4360</v>
      </c>
      <c r="J215" s="849">
        <v>19</v>
      </c>
      <c r="K215" s="849">
        <v>77295.849999999991</v>
      </c>
      <c r="L215" s="849">
        <v>1</v>
      </c>
      <c r="M215" s="849">
        <v>4068.2026315789467</v>
      </c>
      <c r="N215" s="849">
        <v>20</v>
      </c>
      <c r="O215" s="849">
        <v>67144</v>
      </c>
      <c r="P215" s="837">
        <v>0.86866241848689174</v>
      </c>
      <c r="Q215" s="850">
        <v>3357.2</v>
      </c>
    </row>
    <row r="216" spans="1:17" ht="14.45" customHeight="1" x14ac:dyDescent="0.2">
      <c r="A216" s="831" t="s">
        <v>4407</v>
      </c>
      <c r="B216" s="832" t="s">
        <v>3908</v>
      </c>
      <c r="C216" s="832" t="s">
        <v>3364</v>
      </c>
      <c r="D216" s="832" t="s">
        <v>4479</v>
      </c>
      <c r="E216" s="832" t="s">
        <v>4480</v>
      </c>
      <c r="F216" s="849">
        <v>1</v>
      </c>
      <c r="G216" s="849">
        <v>19969</v>
      </c>
      <c r="H216" s="849">
        <v>1</v>
      </c>
      <c r="I216" s="849">
        <v>19969</v>
      </c>
      <c r="J216" s="849">
        <v>1</v>
      </c>
      <c r="K216" s="849">
        <v>19969</v>
      </c>
      <c r="L216" s="849">
        <v>1</v>
      </c>
      <c r="M216" s="849">
        <v>19969</v>
      </c>
      <c r="N216" s="849"/>
      <c r="O216" s="849"/>
      <c r="P216" s="837"/>
      <c r="Q216" s="850"/>
    </row>
    <row r="217" spans="1:17" ht="14.45" customHeight="1" x14ac:dyDescent="0.2">
      <c r="A217" s="831" t="s">
        <v>4407</v>
      </c>
      <c r="B217" s="832" t="s">
        <v>3908</v>
      </c>
      <c r="C217" s="832" t="s">
        <v>3364</v>
      </c>
      <c r="D217" s="832" t="s">
        <v>4481</v>
      </c>
      <c r="E217" s="832" t="s">
        <v>4482</v>
      </c>
      <c r="F217" s="849"/>
      <c r="G217" s="849"/>
      <c r="H217" s="849"/>
      <c r="I217" s="849"/>
      <c r="J217" s="849">
        <v>1</v>
      </c>
      <c r="K217" s="849">
        <v>3106.5</v>
      </c>
      <c r="L217" s="849">
        <v>1</v>
      </c>
      <c r="M217" s="849">
        <v>3106.5</v>
      </c>
      <c r="N217" s="849">
        <v>1</v>
      </c>
      <c r="O217" s="849">
        <v>3106.5</v>
      </c>
      <c r="P217" s="837">
        <v>1</v>
      </c>
      <c r="Q217" s="850">
        <v>3106.5</v>
      </c>
    </row>
    <row r="218" spans="1:17" ht="14.45" customHeight="1" x14ac:dyDescent="0.2">
      <c r="A218" s="831" t="s">
        <v>4407</v>
      </c>
      <c r="B218" s="832" t="s">
        <v>3908</v>
      </c>
      <c r="C218" s="832" t="s">
        <v>3364</v>
      </c>
      <c r="D218" s="832" t="s">
        <v>4483</v>
      </c>
      <c r="E218" s="832" t="s">
        <v>4484</v>
      </c>
      <c r="F218" s="849"/>
      <c r="G218" s="849"/>
      <c r="H218" s="849"/>
      <c r="I218" s="849"/>
      <c r="J218" s="849">
        <v>3</v>
      </c>
      <c r="K218" s="849">
        <v>1142.58</v>
      </c>
      <c r="L218" s="849">
        <v>1</v>
      </c>
      <c r="M218" s="849">
        <v>380.85999999999996</v>
      </c>
      <c r="N218" s="849">
        <v>3</v>
      </c>
      <c r="O218" s="849">
        <v>1142.58</v>
      </c>
      <c r="P218" s="837">
        <v>1</v>
      </c>
      <c r="Q218" s="850">
        <v>380.85999999999996</v>
      </c>
    </row>
    <row r="219" spans="1:17" ht="14.45" customHeight="1" x14ac:dyDescent="0.2">
      <c r="A219" s="831" t="s">
        <v>4407</v>
      </c>
      <c r="B219" s="832" t="s">
        <v>3908</v>
      </c>
      <c r="C219" s="832" t="s">
        <v>3364</v>
      </c>
      <c r="D219" s="832" t="s">
        <v>4485</v>
      </c>
      <c r="E219" s="832" t="s">
        <v>4486</v>
      </c>
      <c r="F219" s="849">
        <v>2</v>
      </c>
      <c r="G219" s="849">
        <v>31350</v>
      </c>
      <c r="H219" s="849"/>
      <c r="I219" s="849">
        <v>15675</v>
      </c>
      <c r="J219" s="849"/>
      <c r="K219" s="849"/>
      <c r="L219" s="849"/>
      <c r="M219" s="849"/>
      <c r="N219" s="849">
        <v>1</v>
      </c>
      <c r="O219" s="849">
        <v>15675</v>
      </c>
      <c r="P219" s="837"/>
      <c r="Q219" s="850">
        <v>15675</v>
      </c>
    </row>
    <row r="220" spans="1:17" ht="14.45" customHeight="1" x14ac:dyDescent="0.2">
      <c r="A220" s="831" t="s">
        <v>4407</v>
      </c>
      <c r="B220" s="832" t="s">
        <v>3908</v>
      </c>
      <c r="C220" s="832" t="s">
        <v>3364</v>
      </c>
      <c r="D220" s="832" t="s">
        <v>4487</v>
      </c>
      <c r="E220" s="832" t="s">
        <v>4488</v>
      </c>
      <c r="F220" s="849">
        <v>9</v>
      </c>
      <c r="G220" s="849">
        <v>192312</v>
      </c>
      <c r="H220" s="849">
        <v>1.9107870162821088</v>
      </c>
      <c r="I220" s="849">
        <v>21368</v>
      </c>
      <c r="J220" s="849">
        <v>5</v>
      </c>
      <c r="K220" s="849">
        <v>100645.44</v>
      </c>
      <c r="L220" s="849">
        <v>1</v>
      </c>
      <c r="M220" s="849">
        <v>20129.088</v>
      </c>
      <c r="N220" s="849">
        <v>11</v>
      </c>
      <c r="O220" s="849">
        <v>200977.92000000001</v>
      </c>
      <c r="P220" s="837">
        <v>1.9968904701494674</v>
      </c>
      <c r="Q220" s="850">
        <v>18270.72</v>
      </c>
    </row>
    <row r="221" spans="1:17" ht="14.45" customHeight="1" x14ac:dyDescent="0.2">
      <c r="A221" s="831" t="s">
        <v>4407</v>
      </c>
      <c r="B221" s="832" t="s">
        <v>3908</v>
      </c>
      <c r="C221" s="832" t="s">
        <v>3364</v>
      </c>
      <c r="D221" s="832" t="s">
        <v>4489</v>
      </c>
      <c r="E221" s="832" t="s">
        <v>4490</v>
      </c>
      <c r="F221" s="849"/>
      <c r="G221" s="849"/>
      <c r="H221" s="849"/>
      <c r="I221" s="849"/>
      <c r="J221" s="849">
        <v>1</v>
      </c>
      <c r="K221" s="849">
        <v>11015.5</v>
      </c>
      <c r="L221" s="849">
        <v>1</v>
      </c>
      <c r="M221" s="849">
        <v>11015.5</v>
      </c>
      <c r="N221" s="849"/>
      <c r="O221" s="849"/>
      <c r="P221" s="837"/>
      <c r="Q221" s="850"/>
    </row>
    <row r="222" spans="1:17" ht="14.45" customHeight="1" x14ac:dyDescent="0.2">
      <c r="A222" s="831" t="s">
        <v>4407</v>
      </c>
      <c r="B222" s="832" t="s">
        <v>3908</v>
      </c>
      <c r="C222" s="832" t="s">
        <v>3364</v>
      </c>
      <c r="D222" s="832" t="s">
        <v>4491</v>
      </c>
      <c r="E222" s="832" t="s">
        <v>4492</v>
      </c>
      <c r="F222" s="849">
        <v>1</v>
      </c>
      <c r="G222" s="849">
        <v>33448</v>
      </c>
      <c r="H222" s="849">
        <v>0.5</v>
      </c>
      <c r="I222" s="849">
        <v>33448</v>
      </c>
      <c r="J222" s="849">
        <v>2</v>
      </c>
      <c r="K222" s="849">
        <v>66896</v>
      </c>
      <c r="L222" s="849">
        <v>1</v>
      </c>
      <c r="M222" s="849">
        <v>33448</v>
      </c>
      <c r="N222" s="849">
        <v>1</v>
      </c>
      <c r="O222" s="849">
        <v>33448</v>
      </c>
      <c r="P222" s="837">
        <v>0.5</v>
      </c>
      <c r="Q222" s="850">
        <v>33448</v>
      </c>
    </row>
    <row r="223" spans="1:17" ht="14.45" customHeight="1" x14ac:dyDescent="0.2">
      <c r="A223" s="831" t="s">
        <v>4407</v>
      </c>
      <c r="B223" s="832" t="s">
        <v>3908</v>
      </c>
      <c r="C223" s="832" t="s">
        <v>3364</v>
      </c>
      <c r="D223" s="832" t="s">
        <v>4493</v>
      </c>
      <c r="E223" s="832" t="s">
        <v>4494</v>
      </c>
      <c r="F223" s="849">
        <v>2</v>
      </c>
      <c r="G223" s="849">
        <v>454818.52</v>
      </c>
      <c r="H223" s="849"/>
      <c r="I223" s="849">
        <v>227409.26</v>
      </c>
      <c r="J223" s="849"/>
      <c r="K223" s="849"/>
      <c r="L223" s="849"/>
      <c r="M223" s="849"/>
      <c r="N223" s="849"/>
      <c r="O223" s="849"/>
      <c r="P223" s="837"/>
      <c r="Q223" s="850"/>
    </row>
    <row r="224" spans="1:17" ht="14.45" customHeight="1" x14ac:dyDescent="0.2">
      <c r="A224" s="831" t="s">
        <v>4407</v>
      </c>
      <c r="B224" s="832" t="s">
        <v>3908</v>
      </c>
      <c r="C224" s="832" t="s">
        <v>3364</v>
      </c>
      <c r="D224" s="832" t="s">
        <v>4495</v>
      </c>
      <c r="E224" s="832" t="s">
        <v>4437</v>
      </c>
      <c r="F224" s="849"/>
      <c r="G224" s="849"/>
      <c r="H224" s="849"/>
      <c r="I224" s="849"/>
      <c r="J224" s="849">
        <v>2</v>
      </c>
      <c r="K224" s="849">
        <v>3864.18</v>
      </c>
      <c r="L224" s="849">
        <v>1</v>
      </c>
      <c r="M224" s="849">
        <v>1932.09</v>
      </c>
      <c r="N224" s="849">
        <v>1</v>
      </c>
      <c r="O224" s="849">
        <v>1932.09</v>
      </c>
      <c r="P224" s="837">
        <v>0.5</v>
      </c>
      <c r="Q224" s="850">
        <v>1932.09</v>
      </c>
    </row>
    <row r="225" spans="1:17" ht="14.45" customHeight="1" x14ac:dyDescent="0.2">
      <c r="A225" s="831" t="s">
        <v>4407</v>
      </c>
      <c r="B225" s="832" t="s">
        <v>3908</v>
      </c>
      <c r="C225" s="832" t="s">
        <v>3364</v>
      </c>
      <c r="D225" s="832" t="s">
        <v>4496</v>
      </c>
      <c r="E225" s="832" t="s">
        <v>4497</v>
      </c>
      <c r="F225" s="849">
        <v>1</v>
      </c>
      <c r="G225" s="849">
        <v>8276.4</v>
      </c>
      <c r="H225" s="849"/>
      <c r="I225" s="849">
        <v>8276.4</v>
      </c>
      <c r="J225" s="849"/>
      <c r="K225" s="849"/>
      <c r="L225" s="849"/>
      <c r="M225" s="849"/>
      <c r="N225" s="849"/>
      <c r="O225" s="849"/>
      <c r="P225" s="837"/>
      <c r="Q225" s="850"/>
    </row>
    <row r="226" spans="1:17" ht="14.45" customHeight="1" x14ac:dyDescent="0.2">
      <c r="A226" s="831" t="s">
        <v>4407</v>
      </c>
      <c r="B226" s="832" t="s">
        <v>3908</v>
      </c>
      <c r="C226" s="832" t="s">
        <v>3364</v>
      </c>
      <c r="D226" s="832" t="s">
        <v>4498</v>
      </c>
      <c r="E226" s="832" t="s">
        <v>4499</v>
      </c>
      <c r="F226" s="849">
        <v>2</v>
      </c>
      <c r="G226" s="849">
        <v>15681.6</v>
      </c>
      <c r="H226" s="849"/>
      <c r="I226" s="849">
        <v>7840.8</v>
      </c>
      <c r="J226" s="849"/>
      <c r="K226" s="849"/>
      <c r="L226" s="849"/>
      <c r="M226" s="849"/>
      <c r="N226" s="849"/>
      <c r="O226" s="849"/>
      <c r="P226" s="837"/>
      <c r="Q226" s="850"/>
    </row>
    <row r="227" spans="1:17" ht="14.45" customHeight="1" x14ac:dyDescent="0.2">
      <c r="A227" s="831" t="s">
        <v>4407</v>
      </c>
      <c r="B227" s="832" t="s">
        <v>3908</v>
      </c>
      <c r="C227" s="832" t="s">
        <v>3364</v>
      </c>
      <c r="D227" s="832" t="s">
        <v>4500</v>
      </c>
      <c r="E227" s="832" t="s">
        <v>4501</v>
      </c>
      <c r="F227" s="849"/>
      <c r="G227" s="849"/>
      <c r="H227" s="849"/>
      <c r="I227" s="849"/>
      <c r="J227" s="849">
        <v>1</v>
      </c>
      <c r="K227" s="849">
        <v>1356.6</v>
      </c>
      <c r="L227" s="849">
        <v>1</v>
      </c>
      <c r="M227" s="849">
        <v>1356.6</v>
      </c>
      <c r="N227" s="849"/>
      <c r="O227" s="849"/>
      <c r="P227" s="837"/>
      <c r="Q227" s="850"/>
    </row>
    <row r="228" spans="1:17" ht="14.45" customHeight="1" x14ac:dyDescent="0.2">
      <c r="A228" s="831" t="s">
        <v>4407</v>
      </c>
      <c r="B228" s="832" t="s">
        <v>3908</v>
      </c>
      <c r="C228" s="832" t="s">
        <v>3364</v>
      </c>
      <c r="D228" s="832" t="s">
        <v>4502</v>
      </c>
      <c r="E228" s="832" t="s">
        <v>4503</v>
      </c>
      <c r="F228" s="849"/>
      <c r="G228" s="849"/>
      <c r="H228" s="849"/>
      <c r="I228" s="849"/>
      <c r="J228" s="849">
        <v>1</v>
      </c>
      <c r="K228" s="849">
        <v>4066.69</v>
      </c>
      <c r="L228" s="849">
        <v>1</v>
      </c>
      <c r="M228" s="849">
        <v>4066.69</v>
      </c>
      <c r="N228" s="849"/>
      <c r="O228" s="849"/>
      <c r="P228" s="837"/>
      <c r="Q228" s="850"/>
    </row>
    <row r="229" spans="1:17" ht="14.45" customHeight="1" x14ac:dyDescent="0.2">
      <c r="A229" s="831" t="s">
        <v>4407</v>
      </c>
      <c r="B229" s="832" t="s">
        <v>3908</v>
      </c>
      <c r="C229" s="832" t="s">
        <v>3364</v>
      </c>
      <c r="D229" s="832" t="s">
        <v>4504</v>
      </c>
      <c r="E229" s="832" t="s">
        <v>4505</v>
      </c>
      <c r="F229" s="849"/>
      <c r="G229" s="849"/>
      <c r="H229" s="849"/>
      <c r="I229" s="849"/>
      <c r="J229" s="849">
        <v>1</v>
      </c>
      <c r="K229" s="849">
        <v>64000</v>
      </c>
      <c r="L229" s="849">
        <v>1</v>
      </c>
      <c r="M229" s="849">
        <v>64000</v>
      </c>
      <c r="N229" s="849"/>
      <c r="O229" s="849"/>
      <c r="P229" s="837"/>
      <c r="Q229" s="850"/>
    </row>
    <row r="230" spans="1:17" ht="14.45" customHeight="1" x14ac:dyDescent="0.2">
      <c r="A230" s="831" t="s">
        <v>4407</v>
      </c>
      <c r="B230" s="832" t="s">
        <v>3908</v>
      </c>
      <c r="C230" s="832" t="s">
        <v>3364</v>
      </c>
      <c r="D230" s="832" t="s">
        <v>4506</v>
      </c>
      <c r="E230" s="832" t="s">
        <v>4507</v>
      </c>
      <c r="F230" s="849"/>
      <c r="G230" s="849"/>
      <c r="H230" s="849"/>
      <c r="I230" s="849"/>
      <c r="J230" s="849">
        <v>1</v>
      </c>
      <c r="K230" s="849">
        <v>227409.26</v>
      </c>
      <c r="L230" s="849">
        <v>1</v>
      </c>
      <c r="M230" s="849">
        <v>227409.26</v>
      </c>
      <c r="N230" s="849">
        <v>1</v>
      </c>
      <c r="O230" s="849">
        <v>227409.26</v>
      </c>
      <c r="P230" s="837">
        <v>1</v>
      </c>
      <c r="Q230" s="850">
        <v>227409.26</v>
      </c>
    </row>
    <row r="231" spans="1:17" ht="14.45" customHeight="1" x14ac:dyDescent="0.2">
      <c r="A231" s="831" t="s">
        <v>4407</v>
      </c>
      <c r="B231" s="832" t="s">
        <v>3908</v>
      </c>
      <c r="C231" s="832" t="s">
        <v>3364</v>
      </c>
      <c r="D231" s="832" t="s">
        <v>4508</v>
      </c>
      <c r="E231" s="832" t="s">
        <v>4509</v>
      </c>
      <c r="F231" s="849">
        <v>2</v>
      </c>
      <c r="G231" s="849">
        <v>29800</v>
      </c>
      <c r="H231" s="849">
        <v>1</v>
      </c>
      <c r="I231" s="849">
        <v>14900</v>
      </c>
      <c r="J231" s="849">
        <v>2</v>
      </c>
      <c r="K231" s="849">
        <v>29800</v>
      </c>
      <c r="L231" s="849">
        <v>1</v>
      </c>
      <c r="M231" s="849">
        <v>14900</v>
      </c>
      <c r="N231" s="849">
        <v>1</v>
      </c>
      <c r="O231" s="849">
        <v>14900</v>
      </c>
      <c r="P231" s="837">
        <v>0.5</v>
      </c>
      <c r="Q231" s="850">
        <v>14900</v>
      </c>
    </row>
    <row r="232" spans="1:17" ht="14.45" customHeight="1" x14ac:dyDescent="0.2">
      <c r="A232" s="831" t="s">
        <v>4407</v>
      </c>
      <c r="B232" s="832" t="s">
        <v>3908</v>
      </c>
      <c r="C232" s="832" t="s">
        <v>3364</v>
      </c>
      <c r="D232" s="832" t="s">
        <v>4510</v>
      </c>
      <c r="E232" s="832" t="s">
        <v>4511</v>
      </c>
      <c r="F232" s="849"/>
      <c r="G232" s="849"/>
      <c r="H232" s="849"/>
      <c r="I232" s="849"/>
      <c r="J232" s="849"/>
      <c r="K232" s="849"/>
      <c r="L232" s="849"/>
      <c r="M232" s="849"/>
      <c r="N232" s="849">
        <v>1</v>
      </c>
      <c r="O232" s="849">
        <v>4091.46</v>
      </c>
      <c r="P232" s="837"/>
      <c r="Q232" s="850">
        <v>4091.46</v>
      </c>
    </row>
    <row r="233" spans="1:17" ht="14.45" customHeight="1" x14ac:dyDescent="0.2">
      <c r="A233" s="831" t="s">
        <v>4407</v>
      </c>
      <c r="B233" s="832" t="s">
        <v>3908</v>
      </c>
      <c r="C233" s="832" t="s">
        <v>3178</v>
      </c>
      <c r="D233" s="832" t="s">
        <v>4512</v>
      </c>
      <c r="E233" s="832" t="s">
        <v>4513</v>
      </c>
      <c r="F233" s="849"/>
      <c r="G233" s="849"/>
      <c r="H233" s="849"/>
      <c r="I233" s="849"/>
      <c r="J233" s="849">
        <v>1</v>
      </c>
      <c r="K233" s="849">
        <v>214</v>
      </c>
      <c r="L233" s="849">
        <v>1</v>
      </c>
      <c r="M233" s="849">
        <v>214</v>
      </c>
      <c r="N233" s="849"/>
      <c r="O233" s="849"/>
      <c r="P233" s="837"/>
      <c r="Q233" s="850"/>
    </row>
    <row r="234" spans="1:17" ht="14.45" customHeight="1" x14ac:dyDescent="0.2">
      <c r="A234" s="831" t="s">
        <v>4407</v>
      </c>
      <c r="B234" s="832" t="s">
        <v>3908</v>
      </c>
      <c r="C234" s="832" t="s">
        <v>3178</v>
      </c>
      <c r="D234" s="832" t="s">
        <v>4514</v>
      </c>
      <c r="E234" s="832" t="s">
        <v>4515</v>
      </c>
      <c r="F234" s="849">
        <v>129</v>
      </c>
      <c r="G234" s="849">
        <v>19995</v>
      </c>
      <c r="H234" s="849">
        <v>1.0238095238095237</v>
      </c>
      <c r="I234" s="849">
        <v>155</v>
      </c>
      <c r="J234" s="849">
        <v>126</v>
      </c>
      <c r="K234" s="849">
        <v>19530</v>
      </c>
      <c r="L234" s="849">
        <v>1</v>
      </c>
      <c r="M234" s="849">
        <v>155</v>
      </c>
      <c r="N234" s="849">
        <v>137</v>
      </c>
      <c r="O234" s="849">
        <v>21372</v>
      </c>
      <c r="P234" s="837">
        <v>1.0943164362519202</v>
      </c>
      <c r="Q234" s="850">
        <v>156</v>
      </c>
    </row>
    <row r="235" spans="1:17" ht="14.45" customHeight="1" x14ac:dyDescent="0.2">
      <c r="A235" s="831" t="s">
        <v>4407</v>
      </c>
      <c r="B235" s="832" t="s">
        <v>3908</v>
      </c>
      <c r="C235" s="832" t="s">
        <v>3178</v>
      </c>
      <c r="D235" s="832" t="s">
        <v>4516</v>
      </c>
      <c r="E235" s="832" t="s">
        <v>4517</v>
      </c>
      <c r="F235" s="849">
        <v>297</v>
      </c>
      <c r="G235" s="849">
        <v>55539</v>
      </c>
      <c r="H235" s="849">
        <v>0.94585987261146498</v>
      </c>
      <c r="I235" s="849">
        <v>187</v>
      </c>
      <c r="J235" s="849">
        <v>314</v>
      </c>
      <c r="K235" s="849">
        <v>58718</v>
      </c>
      <c r="L235" s="849">
        <v>1</v>
      </c>
      <c r="M235" s="849">
        <v>187</v>
      </c>
      <c r="N235" s="849">
        <v>357</v>
      </c>
      <c r="O235" s="849">
        <v>67116</v>
      </c>
      <c r="P235" s="837">
        <v>1.1430225825130285</v>
      </c>
      <c r="Q235" s="850">
        <v>188</v>
      </c>
    </row>
    <row r="236" spans="1:17" ht="14.45" customHeight="1" x14ac:dyDescent="0.2">
      <c r="A236" s="831" t="s">
        <v>4407</v>
      </c>
      <c r="B236" s="832" t="s">
        <v>3908</v>
      </c>
      <c r="C236" s="832" t="s">
        <v>3178</v>
      </c>
      <c r="D236" s="832" t="s">
        <v>4518</v>
      </c>
      <c r="E236" s="832" t="s">
        <v>4519</v>
      </c>
      <c r="F236" s="849">
        <v>10</v>
      </c>
      <c r="G236" s="849">
        <v>1280</v>
      </c>
      <c r="H236" s="849">
        <v>1.4285714285714286</v>
      </c>
      <c r="I236" s="849">
        <v>128</v>
      </c>
      <c r="J236" s="849">
        <v>7</v>
      </c>
      <c r="K236" s="849">
        <v>896</v>
      </c>
      <c r="L236" s="849">
        <v>1</v>
      </c>
      <c r="M236" s="849">
        <v>128</v>
      </c>
      <c r="N236" s="849">
        <v>11</v>
      </c>
      <c r="O236" s="849">
        <v>1419</v>
      </c>
      <c r="P236" s="837">
        <v>1.5837053571428572</v>
      </c>
      <c r="Q236" s="850">
        <v>129</v>
      </c>
    </row>
    <row r="237" spans="1:17" ht="14.45" customHeight="1" x14ac:dyDescent="0.2">
      <c r="A237" s="831" t="s">
        <v>4407</v>
      </c>
      <c r="B237" s="832" t="s">
        <v>3908</v>
      </c>
      <c r="C237" s="832" t="s">
        <v>3178</v>
      </c>
      <c r="D237" s="832" t="s">
        <v>4520</v>
      </c>
      <c r="E237" s="832" t="s">
        <v>4521</v>
      </c>
      <c r="F237" s="849">
        <v>33</v>
      </c>
      <c r="G237" s="849">
        <v>7359</v>
      </c>
      <c r="H237" s="849">
        <v>0.80128484320557491</v>
      </c>
      <c r="I237" s="849">
        <v>223</v>
      </c>
      <c r="J237" s="849">
        <v>41</v>
      </c>
      <c r="K237" s="849">
        <v>9184</v>
      </c>
      <c r="L237" s="849">
        <v>1</v>
      </c>
      <c r="M237" s="849">
        <v>224</v>
      </c>
      <c r="N237" s="849">
        <v>26</v>
      </c>
      <c r="O237" s="849">
        <v>5850</v>
      </c>
      <c r="P237" s="837">
        <v>0.63697735191637628</v>
      </c>
      <c r="Q237" s="850">
        <v>225</v>
      </c>
    </row>
    <row r="238" spans="1:17" ht="14.45" customHeight="1" x14ac:dyDescent="0.2">
      <c r="A238" s="831" t="s">
        <v>4407</v>
      </c>
      <c r="B238" s="832" t="s">
        <v>3908</v>
      </c>
      <c r="C238" s="832" t="s">
        <v>3178</v>
      </c>
      <c r="D238" s="832" t="s">
        <v>4522</v>
      </c>
      <c r="E238" s="832" t="s">
        <v>4523</v>
      </c>
      <c r="F238" s="849">
        <v>3</v>
      </c>
      <c r="G238" s="849">
        <v>669</v>
      </c>
      <c r="H238" s="849">
        <v>0.9955357142857143</v>
      </c>
      <c r="I238" s="849">
        <v>223</v>
      </c>
      <c r="J238" s="849">
        <v>3</v>
      </c>
      <c r="K238" s="849">
        <v>672</v>
      </c>
      <c r="L238" s="849">
        <v>1</v>
      </c>
      <c r="M238" s="849">
        <v>224</v>
      </c>
      <c r="N238" s="849">
        <v>1</v>
      </c>
      <c r="O238" s="849">
        <v>225</v>
      </c>
      <c r="P238" s="837">
        <v>0.33482142857142855</v>
      </c>
      <c r="Q238" s="850">
        <v>225</v>
      </c>
    </row>
    <row r="239" spans="1:17" ht="14.45" customHeight="1" x14ac:dyDescent="0.2">
      <c r="A239" s="831" t="s">
        <v>4407</v>
      </c>
      <c r="B239" s="832" t="s">
        <v>3908</v>
      </c>
      <c r="C239" s="832" t="s">
        <v>3178</v>
      </c>
      <c r="D239" s="832" t="s">
        <v>4524</v>
      </c>
      <c r="E239" s="832" t="s">
        <v>4525</v>
      </c>
      <c r="F239" s="849">
        <v>15</v>
      </c>
      <c r="G239" s="849">
        <v>3375</v>
      </c>
      <c r="H239" s="849">
        <v>1.4933628318584071</v>
      </c>
      <c r="I239" s="849">
        <v>225</v>
      </c>
      <c r="J239" s="849">
        <v>10</v>
      </c>
      <c r="K239" s="849">
        <v>2260</v>
      </c>
      <c r="L239" s="849">
        <v>1</v>
      </c>
      <c r="M239" s="849">
        <v>226</v>
      </c>
      <c r="N239" s="849">
        <v>12</v>
      </c>
      <c r="O239" s="849">
        <v>2724</v>
      </c>
      <c r="P239" s="837">
        <v>1.2053097345132744</v>
      </c>
      <c r="Q239" s="850">
        <v>227</v>
      </c>
    </row>
    <row r="240" spans="1:17" ht="14.45" customHeight="1" x14ac:dyDescent="0.2">
      <c r="A240" s="831" t="s">
        <v>4407</v>
      </c>
      <c r="B240" s="832" t="s">
        <v>3908</v>
      </c>
      <c r="C240" s="832" t="s">
        <v>3178</v>
      </c>
      <c r="D240" s="832" t="s">
        <v>4526</v>
      </c>
      <c r="E240" s="832" t="s">
        <v>4527</v>
      </c>
      <c r="F240" s="849"/>
      <c r="G240" s="849"/>
      <c r="H240" s="849"/>
      <c r="I240" s="849"/>
      <c r="J240" s="849">
        <v>1</v>
      </c>
      <c r="K240" s="849">
        <v>350</v>
      </c>
      <c r="L240" s="849">
        <v>1</v>
      </c>
      <c r="M240" s="849">
        <v>350</v>
      </c>
      <c r="N240" s="849"/>
      <c r="O240" s="849"/>
      <c r="P240" s="837"/>
      <c r="Q240" s="850"/>
    </row>
    <row r="241" spans="1:17" ht="14.45" customHeight="1" x14ac:dyDescent="0.2">
      <c r="A241" s="831" t="s">
        <v>4407</v>
      </c>
      <c r="B241" s="832" t="s">
        <v>3908</v>
      </c>
      <c r="C241" s="832" t="s">
        <v>3178</v>
      </c>
      <c r="D241" s="832" t="s">
        <v>4528</v>
      </c>
      <c r="E241" s="832" t="s">
        <v>4529</v>
      </c>
      <c r="F241" s="849">
        <v>17</v>
      </c>
      <c r="G241" s="849">
        <v>70788</v>
      </c>
      <c r="H241" s="849">
        <v>0.99951992318770999</v>
      </c>
      <c r="I241" s="849">
        <v>4164</v>
      </c>
      <c r="J241" s="849">
        <v>17</v>
      </c>
      <c r="K241" s="849">
        <v>70822</v>
      </c>
      <c r="L241" s="849">
        <v>1</v>
      </c>
      <c r="M241" s="849">
        <v>4166</v>
      </c>
      <c r="N241" s="849">
        <v>17</v>
      </c>
      <c r="O241" s="849">
        <v>70941</v>
      </c>
      <c r="P241" s="837">
        <v>1.0016802688430149</v>
      </c>
      <c r="Q241" s="850">
        <v>4173</v>
      </c>
    </row>
    <row r="242" spans="1:17" ht="14.45" customHeight="1" x14ac:dyDescent="0.2">
      <c r="A242" s="831" t="s">
        <v>4407</v>
      </c>
      <c r="B242" s="832" t="s">
        <v>3908</v>
      </c>
      <c r="C242" s="832" t="s">
        <v>3178</v>
      </c>
      <c r="D242" s="832" t="s">
        <v>4530</v>
      </c>
      <c r="E242" s="832" t="s">
        <v>4531</v>
      </c>
      <c r="F242" s="849"/>
      <c r="G242" s="849"/>
      <c r="H242" s="849"/>
      <c r="I242" s="849"/>
      <c r="J242" s="849">
        <v>1</v>
      </c>
      <c r="K242" s="849">
        <v>15265</v>
      </c>
      <c r="L242" s="849">
        <v>1</v>
      </c>
      <c r="M242" s="849">
        <v>15265</v>
      </c>
      <c r="N242" s="849"/>
      <c r="O242" s="849"/>
      <c r="P242" s="837"/>
      <c r="Q242" s="850"/>
    </row>
    <row r="243" spans="1:17" ht="14.45" customHeight="1" x14ac:dyDescent="0.2">
      <c r="A243" s="831" t="s">
        <v>4407</v>
      </c>
      <c r="B243" s="832" t="s">
        <v>3908</v>
      </c>
      <c r="C243" s="832" t="s">
        <v>3178</v>
      </c>
      <c r="D243" s="832" t="s">
        <v>4532</v>
      </c>
      <c r="E243" s="832" t="s">
        <v>4533</v>
      </c>
      <c r="F243" s="849">
        <v>44</v>
      </c>
      <c r="G243" s="849">
        <v>169840</v>
      </c>
      <c r="H243" s="849">
        <v>0.89749416079222988</v>
      </c>
      <c r="I243" s="849">
        <v>3860</v>
      </c>
      <c r="J243" s="849">
        <v>49</v>
      </c>
      <c r="K243" s="849">
        <v>189238</v>
      </c>
      <c r="L243" s="849">
        <v>1</v>
      </c>
      <c r="M243" s="849">
        <v>3862</v>
      </c>
      <c r="N243" s="849">
        <v>47</v>
      </c>
      <c r="O243" s="849">
        <v>181749</v>
      </c>
      <c r="P243" s="837">
        <v>0.96042549593633419</v>
      </c>
      <c r="Q243" s="850">
        <v>3867</v>
      </c>
    </row>
    <row r="244" spans="1:17" ht="14.45" customHeight="1" x14ac:dyDescent="0.2">
      <c r="A244" s="831" t="s">
        <v>4407</v>
      </c>
      <c r="B244" s="832" t="s">
        <v>3908</v>
      </c>
      <c r="C244" s="832" t="s">
        <v>3178</v>
      </c>
      <c r="D244" s="832" t="s">
        <v>4534</v>
      </c>
      <c r="E244" s="832" t="s">
        <v>4535</v>
      </c>
      <c r="F244" s="849">
        <v>1</v>
      </c>
      <c r="G244" s="849">
        <v>7926</v>
      </c>
      <c r="H244" s="849">
        <v>0.49987386478304741</v>
      </c>
      <c r="I244" s="849">
        <v>7926</v>
      </c>
      <c r="J244" s="849">
        <v>2</v>
      </c>
      <c r="K244" s="849">
        <v>15856</v>
      </c>
      <c r="L244" s="849">
        <v>1</v>
      </c>
      <c r="M244" s="849">
        <v>7928</v>
      </c>
      <c r="N244" s="849"/>
      <c r="O244" s="849"/>
      <c r="P244" s="837"/>
      <c r="Q244" s="850"/>
    </row>
    <row r="245" spans="1:17" ht="14.45" customHeight="1" x14ac:dyDescent="0.2">
      <c r="A245" s="831" t="s">
        <v>4407</v>
      </c>
      <c r="B245" s="832" t="s">
        <v>3908</v>
      </c>
      <c r="C245" s="832" t="s">
        <v>3178</v>
      </c>
      <c r="D245" s="832" t="s">
        <v>4536</v>
      </c>
      <c r="E245" s="832" t="s">
        <v>4537</v>
      </c>
      <c r="F245" s="849"/>
      <c r="G245" s="849"/>
      <c r="H245" s="849"/>
      <c r="I245" s="849"/>
      <c r="J245" s="849">
        <v>1</v>
      </c>
      <c r="K245" s="849">
        <v>1055</v>
      </c>
      <c r="L245" s="849">
        <v>1</v>
      </c>
      <c r="M245" s="849">
        <v>1055</v>
      </c>
      <c r="N245" s="849"/>
      <c r="O245" s="849"/>
      <c r="P245" s="837"/>
      <c r="Q245" s="850"/>
    </row>
    <row r="246" spans="1:17" ht="14.45" customHeight="1" x14ac:dyDescent="0.2">
      <c r="A246" s="831" t="s">
        <v>4407</v>
      </c>
      <c r="B246" s="832" t="s">
        <v>3908</v>
      </c>
      <c r="C246" s="832" t="s">
        <v>3178</v>
      </c>
      <c r="D246" s="832" t="s">
        <v>4538</v>
      </c>
      <c r="E246" s="832" t="s">
        <v>4539</v>
      </c>
      <c r="F246" s="849">
        <v>8</v>
      </c>
      <c r="G246" s="849">
        <v>10352</v>
      </c>
      <c r="H246" s="849">
        <v>4</v>
      </c>
      <c r="I246" s="849">
        <v>1294</v>
      </c>
      <c r="J246" s="849">
        <v>2</v>
      </c>
      <c r="K246" s="849">
        <v>2588</v>
      </c>
      <c r="L246" s="849">
        <v>1</v>
      </c>
      <c r="M246" s="849">
        <v>1294</v>
      </c>
      <c r="N246" s="849">
        <v>5</v>
      </c>
      <c r="O246" s="849">
        <v>6485</v>
      </c>
      <c r="P246" s="837">
        <v>2.5057959814528594</v>
      </c>
      <c r="Q246" s="850">
        <v>1297</v>
      </c>
    </row>
    <row r="247" spans="1:17" ht="14.45" customHeight="1" x14ac:dyDescent="0.2">
      <c r="A247" s="831" t="s">
        <v>4407</v>
      </c>
      <c r="B247" s="832" t="s">
        <v>3908</v>
      </c>
      <c r="C247" s="832" t="s">
        <v>3178</v>
      </c>
      <c r="D247" s="832" t="s">
        <v>4540</v>
      </c>
      <c r="E247" s="832" t="s">
        <v>4541</v>
      </c>
      <c r="F247" s="849">
        <v>1</v>
      </c>
      <c r="G247" s="849">
        <v>1178</v>
      </c>
      <c r="H247" s="849"/>
      <c r="I247" s="849">
        <v>1178</v>
      </c>
      <c r="J247" s="849"/>
      <c r="K247" s="849"/>
      <c r="L247" s="849"/>
      <c r="M247" s="849"/>
      <c r="N247" s="849">
        <v>2</v>
      </c>
      <c r="O247" s="849">
        <v>2360</v>
      </c>
      <c r="P247" s="837"/>
      <c r="Q247" s="850">
        <v>1180</v>
      </c>
    </row>
    <row r="248" spans="1:17" ht="14.45" customHeight="1" x14ac:dyDescent="0.2">
      <c r="A248" s="831" t="s">
        <v>4407</v>
      </c>
      <c r="B248" s="832" t="s">
        <v>3908</v>
      </c>
      <c r="C248" s="832" t="s">
        <v>3178</v>
      </c>
      <c r="D248" s="832" t="s">
        <v>4542</v>
      </c>
      <c r="E248" s="832" t="s">
        <v>4543</v>
      </c>
      <c r="F248" s="849">
        <v>170</v>
      </c>
      <c r="G248" s="849">
        <v>876690</v>
      </c>
      <c r="H248" s="849">
        <v>0.86277686034999601</v>
      </c>
      <c r="I248" s="849">
        <v>5157</v>
      </c>
      <c r="J248" s="849">
        <v>197</v>
      </c>
      <c r="K248" s="849">
        <v>1016126</v>
      </c>
      <c r="L248" s="849">
        <v>1</v>
      </c>
      <c r="M248" s="849">
        <v>5158</v>
      </c>
      <c r="N248" s="849">
        <v>173</v>
      </c>
      <c r="O248" s="849">
        <v>893026</v>
      </c>
      <c r="P248" s="837">
        <v>0.87885360673774704</v>
      </c>
      <c r="Q248" s="850">
        <v>5162</v>
      </c>
    </row>
    <row r="249" spans="1:17" ht="14.45" customHeight="1" x14ac:dyDescent="0.2">
      <c r="A249" s="831" t="s">
        <v>4407</v>
      </c>
      <c r="B249" s="832" t="s">
        <v>3908</v>
      </c>
      <c r="C249" s="832" t="s">
        <v>3178</v>
      </c>
      <c r="D249" s="832" t="s">
        <v>4544</v>
      </c>
      <c r="E249" s="832" t="s">
        <v>4545</v>
      </c>
      <c r="F249" s="849"/>
      <c r="G249" s="849"/>
      <c r="H249" s="849"/>
      <c r="I249" s="849"/>
      <c r="J249" s="849"/>
      <c r="K249" s="849"/>
      <c r="L249" s="849"/>
      <c r="M249" s="849"/>
      <c r="N249" s="849">
        <v>1</v>
      </c>
      <c r="O249" s="849">
        <v>7816</v>
      </c>
      <c r="P249" s="837"/>
      <c r="Q249" s="850">
        <v>7816</v>
      </c>
    </row>
    <row r="250" spans="1:17" ht="14.45" customHeight="1" x14ac:dyDescent="0.2">
      <c r="A250" s="831" t="s">
        <v>4407</v>
      </c>
      <c r="B250" s="832" t="s">
        <v>3908</v>
      </c>
      <c r="C250" s="832" t="s">
        <v>3178</v>
      </c>
      <c r="D250" s="832" t="s">
        <v>4546</v>
      </c>
      <c r="E250" s="832" t="s">
        <v>4547</v>
      </c>
      <c r="F250" s="849">
        <v>5</v>
      </c>
      <c r="G250" s="849">
        <v>28100</v>
      </c>
      <c r="H250" s="849">
        <v>1.2497776196406334</v>
      </c>
      <c r="I250" s="849">
        <v>5620</v>
      </c>
      <c r="J250" s="849">
        <v>4</v>
      </c>
      <c r="K250" s="849">
        <v>22484</v>
      </c>
      <c r="L250" s="849">
        <v>1</v>
      </c>
      <c r="M250" s="849">
        <v>5621</v>
      </c>
      <c r="N250" s="849">
        <v>5</v>
      </c>
      <c r="O250" s="849">
        <v>28130</v>
      </c>
      <c r="P250" s="837">
        <v>1.2511119017968333</v>
      </c>
      <c r="Q250" s="850">
        <v>5626</v>
      </c>
    </row>
    <row r="251" spans="1:17" ht="14.45" customHeight="1" x14ac:dyDescent="0.2">
      <c r="A251" s="831" t="s">
        <v>4407</v>
      </c>
      <c r="B251" s="832" t="s">
        <v>3908</v>
      </c>
      <c r="C251" s="832" t="s">
        <v>3178</v>
      </c>
      <c r="D251" s="832" t="s">
        <v>3909</v>
      </c>
      <c r="E251" s="832" t="s">
        <v>3910</v>
      </c>
      <c r="F251" s="849">
        <v>1</v>
      </c>
      <c r="G251" s="849">
        <v>801</v>
      </c>
      <c r="H251" s="849">
        <v>0.49937655860349128</v>
      </c>
      <c r="I251" s="849">
        <v>801</v>
      </c>
      <c r="J251" s="849">
        <v>2</v>
      </c>
      <c r="K251" s="849">
        <v>1604</v>
      </c>
      <c r="L251" s="849">
        <v>1</v>
      </c>
      <c r="M251" s="849">
        <v>802</v>
      </c>
      <c r="N251" s="849">
        <v>2</v>
      </c>
      <c r="O251" s="849">
        <v>1616</v>
      </c>
      <c r="P251" s="837">
        <v>1.0074812967581048</v>
      </c>
      <c r="Q251" s="850">
        <v>808</v>
      </c>
    </row>
    <row r="252" spans="1:17" ht="14.45" customHeight="1" x14ac:dyDescent="0.2">
      <c r="A252" s="831" t="s">
        <v>4407</v>
      </c>
      <c r="B252" s="832" t="s">
        <v>3908</v>
      </c>
      <c r="C252" s="832" t="s">
        <v>3178</v>
      </c>
      <c r="D252" s="832" t="s">
        <v>4548</v>
      </c>
      <c r="E252" s="832" t="s">
        <v>4549</v>
      </c>
      <c r="F252" s="849">
        <v>231</v>
      </c>
      <c r="G252" s="849">
        <v>40887</v>
      </c>
      <c r="H252" s="849">
        <v>1.1150594523835498</v>
      </c>
      <c r="I252" s="849">
        <v>177</v>
      </c>
      <c r="J252" s="849">
        <v>206</v>
      </c>
      <c r="K252" s="849">
        <v>36668</v>
      </c>
      <c r="L252" s="849">
        <v>1</v>
      </c>
      <c r="M252" s="849">
        <v>178</v>
      </c>
      <c r="N252" s="849">
        <v>170</v>
      </c>
      <c r="O252" s="849">
        <v>30430</v>
      </c>
      <c r="P252" s="837">
        <v>0.82987891349405474</v>
      </c>
      <c r="Q252" s="850">
        <v>179</v>
      </c>
    </row>
    <row r="253" spans="1:17" ht="14.45" customHeight="1" x14ac:dyDescent="0.2">
      <c r="A253" s="831" t="s">
        <v>4407</v>
      </c>
      <c r="B253" s="832" t="s">
        <v>3908</v>
      </c>
      <c r="C253" s="832" t="s">
        <v>3178</v>
      </c>
      <c r="D253" s="832" t="s">
        <v>4550</v>
      </c>
      <c r="E253" s="832" t="s">
        <v>4551</v>
      </c>
      <c r="F253" s="849">
        <v>269</v>
      </c>
      <c r="G253" s="849">
        <v>551181</v>
      </c>
      <c r="H253" s="849">
        <v>0.77932979851537643</v>
      </c>
      <c r="I253" s="849">
        <v>2049</v>
      </c>
      <c r="J253" s="849">
        <v>345</v>
      </c>
      <c r="K253" s="849">
        <v>707250</v>
      </c>
      <c r="L253" s="849">
        <v>1</v>
      </c>
      <c r="M253" s="849">
        <v>2050</v>
      </c>
      <c r="N253" s="849">
        <v>355</v>
      </c>
      <c r="O253" s="849">
        <v>728815</v>
      </c>
      <c r="P253" s="837">
        <v>1.0304913396960056</v>
      </c>
      <c r="Q253" s="850">
        <v>2053</v>
      </c>
    </row>
    <row r="254" spans="1:17" ht="14.45" customHeight="1" x14ac:dyDescent="0.2">
      <c r="A254" s="831" t="s">
        <v>4407</v>
      </c>
      <c r="B254" s="832" t="s">
        <v>3908</v>
      </c>
      <c r="C254" s="832" t="s">
        <v>3178</v>
      </c>
      <c r="D254" s="832" t="s">
        <v>4552</v>
      </c>
      <c r="E254" s="832" t="s">
        <v>4553</v>
      </c>
      <c r="F254" s="849">
        <v>56</v>
      </c>
      <c r="G254" s="849">
        <v>153272</v>
      </c>
      <c r="H254" s="849">
        <v>0.69135802469135799</v>
      </c>
      <c r="I254" s="849">
        <v>2737</v>
      </c>
      <c r="J254" s="849">
        <v>81</v>
      </c>
      <c r="K254" s="849">
        <v>221697</v>
      </c>
      <c r="L254" s="849">
        <v>1</v>
      </c>
      <c r="M254" s="849">
        <v>2737</v>
      </c>
      <c r="N254" s="849">
        <v>61</v>
      </c>
      <c r="O254" s="849">
        <v>167140</v>
      </c>
      <c r="P254" s="837">
        <v>0.75391187070641463</v>
      </c>
      <c r="Q254" s="850">
        <v>2740</v>
      </c>
    </row>
    <row r="255" spans="1:17" ht="14.45" customHeight="1" x14ac:dyDescent="0.2">
      <c r="A255" s="831" t="s">
        <v>4407</v>
      </c>
      <c r="B255" s="832" t="s">
        <v>3908</v>
      </c>
      <c r="C255" s="832" t="s">
        <v>3178</v>
      </c>
      <c r="D255" s="832" t="s">
        <v>4554</v>
      </c>
      <c r="E255" s="832" t="s">
        <v>4555</v>
      </c>
      <c r="F255" s="849">
        <v>2</v>
      </c>
      <c r="G255" s="849">
        <v>10538</v>
      </c>
      <c r="H255" s="849">
        <v>1.9996204933586337</v>
      </c>
      <c r="I255" s="849">
        <v>5269</v>
      </c>
      <c r="J255" s="849">
        <v>1</v>
      </c>
      <c r="K255" s="849">
        <v>5270</v>
      </c>
      <c r="L255" s="849">
        <v>1</v>
      </c>
      <c r="M255" s="849">
        <v>5270</v>
      </c>
      <c r="N255" s="849"/>
      <c r="O255" s="849"/>
      <c r="P255" s="837"/>
      <c r="Q255" s="850"/>
    </row>
    <row r="256" spans="1:17" ht="14.45" customHeight="1" x14ac:dyDescent="0.2">
      <c r="A256" s="831" t="s">
        <v>4407</v>
      </c>
      <c r="B256" s="832" t="s">
        <v>3908</v>
      </c>
      <c r="C256" s="832" t="s">
        <v>3178</v>
      </c>
      <c r="D256" s="832" t="s">
        <v>4556</v>
      </c>
      <c r="E256" s="832" t="s">
        <v>4557</v>
      </c>
      <c r="F256" s="849">
        <v>4</v>
      </c>
      <c r="G256" s="849">
        <v>8452</v>
      </c>
      <c r="H256" s="849">
        <v>1.9990539262062441</v>
      </c>
      <c r="I256" s="849">
        <v>2113</v>
      </c>
      <c r="J256" s="849">
        <v>2</v>
      </c>
      <c r="K256" s="849">
        <v>4228</v>
      </c>
      <c r="L256" s="849">
        <v>1</v>
      </c>
      <c r="M256" s="849">
        <v>2114</v>
      </c>
      <c r="N256" s="849">
        <v>2</v>
      </c>
      <c r="O256" s="849">
        <v>4234</v>
      </c>
      <c r="P256" s="837">
        <v>1.0014191106906338</v>
      </c>
      <c r="Q256" s="850">
        <v>2117</v>
      </c>
    </row>
    <row r="257" spans="1:17" ht="14.45" customHeight="1" x14ac:dyDescent="0.2">
      <c r="A257" s="831" t="s">
        <v>4407</v>
      </c>
      <c r="B257" s="832" t="s">
        <v>3908</v>
      </c>
      <c r="C257" s="832" t="s">
        <v>3178</v>
      </c>
      <c r="D257" s="832" t="s">
        <v>4558</v>
      </c>
      <c r="E257" s="832" t="s">
        <v>4559</v>
      </c>
      <c r="F257" s="849">
        <v>8</v>
      </c>
      <c r="G257" s="849">
        <v>1240</v>
      </c>
      <c r="H257" s="849">
        <v>0.8</v>
      </c>
      <c r="I257" s="849">
        <v>155</v>
      </c>
      <c r="J257" s="849">
        <v>10</v>
      </c>
      <c r="K257" s="849">
        <v>1550</v>
      </c>
      <c r="L257" s="849">
        <v>1</v>
      </c>
      <c r="M257" s="849">
        <v>155</v>
      </c>
      <c r="N257" s="849">
        <v>5</v>
      </c>
      <c r="O257" s="849">
        <v>780</v>
      </c>
      <c r="P257" s="837">
        <v>0.50322580645161286</v>
      </c>
      <c r="Q257" s="850">
        <v>156</v>
      </c>
    </row>
    <row r="258" spans="1:17" ht="14.45" customHeight="1" x14ac:dyDescent="0.2">
      <c r="A258" s="831" t="s">
        <v>4407</v>
      </c>
      <c r="B258" s="832" t="s">
        <v>3908</v>
      </c>
      <c r="C258" s="832" t="s">
        <v>3178</v>
      </c>
      <c r="D258" s="832" t="s">
        <v>4560</v>
      </c>
      <c r="E258" s="832" t="s">
        <v>4561</v>
      </c>
      <c r="F258" s="849">
        <v>11</v>
      </c>
      <c r="G258" s="849">
        <v>2189</v>
      </c>
      <c r="H258" s="849">
        <v>0.995</v>
      </c>
      <c r="I258" s="849">
        <v>199</v>
      </c>
      <c r="J258" s="849">
        <v>11</v>
      </c>
      <c r="K258" s="849">
        <v>2200</v>
      </c>
      <c r="L258" s="849">
        <v>1</v>
      </c>
      <c r="M258" s="849">
        <v>200</v>
      </c>
      <c r="N258" s="849">
        <v>3</v>
      </c>
      <c r="O258" s="849">
        <v>603</v>
      </c>
      <c r="P258" s="837">
        <v>0.27409090909090911</v>
      </c>
      <c r="Q258" s="850">
        <v>201</v>
      </c>
    </row>
    <row r="259" spans="1:17" ht="14.45" customHeight="1" x14ac:dyDescent="0.2">
      <c r="A259" s="831" t="s">
        <v>4407</v>
      </c>
      <c r="B259" s="832" t="s">
        <v>3908</v>
      </c>
      <c r="C259" s="832" t="s">
        <v>3178</v>
      </c>
      <c r="D259" s="832" t="s">
        <v>4562</v>
      </c>
      <c r="E259" s="832" t="s">
        <v>4563</v>
      </c>
      <c r="F259" s="849">
        <v>2748</v>
      </c>
      <c r="G259" s="849">
        <v>560592</v>
      </c>
      <c r="H259" s="849">
        <v>0.80977054247889235</v>
      </c>
      <c r="I259" s="849">
        <v>204</v>
      </c>
      <c r="J259" s="849">
        <v>3377</v>
      </c>
      <c r="K259" s="849">
        <v>692285</v>
      </c>
      <c r="L259" s="849">
        <v>1</v>
      </c>
      <c r="M259" s="849">
        <v>205</v>
      </c>
      <c r="N259" s="849">
        <v>3532</v>
      </c>
      <c r="O259" s="849">
        <v>731124</v>
      </c>
      <c r="P259" s="837">
        <v>1.0561026166968805</v>
      </c>
      <c r="Q259" s="850">
        <v>207</v>
      </c>
    </row>
    <row r="260" spans="1:17" ht="14.45" customHeight="1" x14ac:dyDescent="0.2">
      <c r="A260" s="831" t="s">
        <v>4407</v>
      </c>
      <c r="B260" s="832" t="s">
        <v>3908</v>
      </c>
      <c r="C260" s="832" t="s">
        <v>3178</v>
      </c>
      <c r="D260" s="832" t="s">
        <v>4564</v>
      </c>
      <c r="E260" s="832" t="s">
        <v>4565</v>
      </c>
      <c r="F260" s="849">
        <v>13</v>
      </c>
      <c r="G260" s="849">
        <v>2119</v>
      </c>
      <c r="H260" s="849">
        <v>1.625</v>
      </c>
      <c r="I260" s="849">
        <v>163</v>
      </c>
      <c r="J260" s="849">
        <v>8</v>
      </c>
      <c r="K260" s="849">
        <v>1304</v>
      </c>
      <c r="L260" s="849">
        <v>1</v>
      </c>
      <c r="M260" s="849">
        <v>163</v>
      </c>
      <c r="N260" s="849">
        <v>9</v>
      </c>
      <c r="O260" s="849">
        <v>1476</v>
      </c>
      <c r="P260" s="837">
        <v>1.1319018404907975</v>
      </c>
      <c r="Q260" s="850">
        <v>164</v>
      </c>
    </row>
    <row r="261" spans="1:17" ht="14.45" customHeight="1" x14ac:dyDescent="0.2">
      <c r="A261" s="831" t="s">
        <v>4407</v>
      </c>
      <c r="B261" s="832" t="s">
        <v>3908</v>
      </c>
      <c r="C261" s="832" t="s">
        <v>3178</v>
      </c>
      <c r="D261" s="832" t="s">
        <v>4566</v>
      </c>
      <c r="E261" s="832" t="s">
        <v>4567</v>
      </c>
      <c r="F261" s="849">
        <v>121</v>
      </c>
      <c r="G261" s="849">
        <v>260755</v>
      </c>
      <c r="H261" s="849">
        <v>0.94487404336734693</v>
      </c>
      <c r="I261" s="849">
        <v>2155</v>
      </c>
      <c r="J261" s="849">
        <v>128</v>
      </c>
      <c r="K261" s="849">
        <v>275968</v>
      </c>
      <c r="L261" s="849">
        <v>1</v>
      </c>
      <c r="M261" s="849">
        <v>2156</v>
      </c>
      <c r="N261" s="849">
        <v>111</v>
      </c>
      <c r="O261" s="849">
        <v>239649</v>
      </c>
      <c r="P261" s="837">
        <v>0.86839416164192951</v>
      </c>
      <c r="Q261" s="850">
        <v>2159</v>
      </c>
    </row>
    <row r="262" spans="1:17" ht="14.45" customHeight="1" x14ac:dyDescent="0.2">
      <c r="A262" s="831" t="s">
        <v>4407</v>
      </c>
      <c r="B262" s="832" t="s">
        <v>3908</v>
      </c>
      <c r="C262" s="832" t="s">
        <v>3178</v>
      </c>
      <c r="D262" s="832" t="s">
        <v>4568</v>
      </c>
      <c r="E262" s="832" t="s">
        <v>4533</v>
      </c>
      <c r="F262" s="849">
        <v>53</v>
      </c>
      <c r="G262" s="849">
        <v>100117</v>
      </c>
      <c r="H262" s="849">
        <v>0.98148148148148151</v>
      </c>
      <c r="I262" s="849">
        <v>1889</v>
      </c>
      <c r="J262" s="849">
        <v>54</v>
      </c>
      <c r="K262" s="849">
        <v>102006</v>
      </c>
      <c r="L262" s="849">
        <v>1</v>
      </c>
      <c r="M262" s="849">
        <v>1889</v>
      </c>
      <c r="N262" s="849">
        <v>50</v>
      </c>
      <c r="O262" s="849">
        <v>94600</v>
      </c>
      <c r="P262" s="837">
        <v>0.92739642766111796</v>
      </c>
      <c r="Q262" s="850">
        <v>1892</v>
      </c>
    </row>
    <row r="263" spans="1:17" ht="14.45" customHeight="1" x14ac:dyDescent="0.2">
      <c r="A263" s="831" t="s">
        <v>4407</v>
      </c>
      <c r="B263" s="832" t="s">
        <v>3908</v>
      </c>
      <c r="C263" s="832" t="s">
        <v>3178</v>
      </c>
      <c r="D263" s="832" t="s">
        <v>4569</v>
      </c>
      <c r="E263" s="832" t="s">
        <v>4570</v>
      </c>
      <c r="F263" s="849"/>
      <c r="G263" s="849"/>
      <c r="H263" s="849"/>
      <c r="I263" s="849"/>
      <c r="J263" s="849">
        <v>3</v>
      </c>
      <c r="K263" s="849">
        <v>489</v>
      </c>
      <c r="L263" s="849">
        <v>1</v>
      </c>
      <c r="M263" s="849">
        <v>163</v>
      </c>
      <c r="N263" s="849">
        <v>4</v>
      </c>
      <c r="O263" s="849">
        <v>656</v>
      </c>
      <c r="P263" s="837">
        <v>1.3415132924335378</v>
      </c>
      <c r="Q263" s="850">
        <v>164</v>
      </c>
    </row>
    <row r="264" spans="1:17" ht="14.45" customHeight="1" x14ac:dyDescent="0.2">
      <c r="A264" s="831" t="s">
        <v>4407</v>
      </c>
      <c r="B264" s="832" t="s">
        <v>3908</v>
      </c>
      <c r="C264" s="832" t="s">
        <v>3178</v>
      </c>
      <c r="D264" s="832" t="s">
        <v>4571</v>
      </c>
      <c r="E264" s="832" t="s">
        <v>4572</v>
      </c>
      <c r="F264" s="849">
        <v>1</v>
      </c>
      <c r="G264" s="849">
        <v>9838</v>
      </c>
      <c r="H264" s="849">
        <v>0.99979674796747964</v>
      </c>
      <c r="I264" s="849">
        <v>9838</v>
      </c>
      <c r="J264" s="849">
        <v>1</v>
      </c>
      <c r="K264" s="849">
        <v>9840</v>
      </c>
      <c r="L264" s="849">
        <v>1</v>
      </c>
      <c r="M264" s="849">
        <v>9840</v>
      </c>
      <c r="N264" s="849"/>
      <c r="O264" s="849"/>
      <c r="P264" s="837"/>
      <c r="Q264" s="850"/>
    </row>
    <row r="265" spans="1:17" ht="14.45" customHeight="1" x14ac:dyDescent="0.2">
      <c r="A265" s="831" t="s">
        <v>4407</v>
      </c>
      <c r="B265" s="832" t="s">
        <v>3908</v>
      </c>
      <c r="C265" s="832" t="s">
        <v>3178</v>
      </c>
      <c r="D265" s="832" t="s">
        <v>4573</v>
      </c>
      <c r="E265" s="832" t="s">
        <v>4574</v>
      </c>
      <c r="F265" s="849">
        <v>29</v>
      </c>
      <c r="G265" s="849">
        <v>245340</v>
      </c>
      <c r="H265" s="849">
        <v>0.9997636492554951</v>
      </c>
      <c r="I265" s="849">
        <v>8460</v>
      </c>
      <c r="J265" s="849">
        <v>29</v>
      </c>
      <c r="K265" s="849">
        <v>245398</v>
      </c>
      <c r="L265" s="849">
        <v>1</v>
      </c>
      <c r="M265" s="849">
        <v>8462</v>
      </c>
      <c r="N265" s="849">
        <v>28</v>
      </c>
      <c r="O265" s="849">
        <v>237160</v>
      </c>
      <c r="P265" s="837">
        <v>0.96643004425463941</v>
      </c>
      <c r="Q265" s="850">
        <v>8470</v>
      </c>
    </row>
    <row r="266" spans="1:17" ht="14.45" customHeight="1" x14ac:dyDescent="0.2">
      <c r="A266" s="831" t="s">
        <v>4407</v>
      </c>
      <c r="B266" s="832" t="s">
        <v>3908</v>
      </c>
      <c r="C266" s="832" t="s">
        <v>3178</v>
      </c>
      <c r="D266" s="832" t="s">
        <v>4575</v>
      </c>
      <c r="E266" s="832" t="s">
        <v>4576</v>
      </c>
      <c r="F266" s="849">
        <v>9</v>
      </c>
      <c r="G266" s="849">
        <v>2331</v>
      </c>
      <c r="H266" s="849">
        <v>0.64038461538461533</v>
      </c>
      <c r="I266" s="849">
        <v>259</v>
      </c>
      <c r="J266" s="849">
        <v>14</v>
      </c>
      <c r="K266" s="849">
        <v>3640</v>
      </c>
      <c r="L266" s="849">
        <v>1</v>
      </c>
      <c r="M266" s="849">
        <v>260</v>
      </c>
      <c r="N266" s="849">
        <v>4</v>
      </c>
      <c r="O266" s="849">
        <v>1044</v>
      </c>
      <c r="P266" s="837">
        <v>0.28681318681318679</v>
      </c>
      <c r="Q266" s="850">
        <v>261</v>
      </c>
    </row>
    <row r="267" spans="1:17" ht="14.45" customHeight="1" x14ac:dyDescent="0.2">
      <c r="A267" s="831" t="s">
        <v>4407</v>
      </c>
      <c r="B267" s="832" t="s">
        <v>3908</v>
      </c>
      <c r="C267" s="832" t="s">
        <v>3178</v>
      </c>
      <c r="D267" s="832" t="s">
        <v>4577</v>
      </c>
      <c r="E267" s="832" t="s">
        <v>4578</v>
      </c>
      <c r="F267" s="849"/>
      <c r="G267" s="849"/>
      <c r="H267" s="849"/>
      <c r="I267" s="849"/>
      <c r="J267" s="849">
        <v>1</v>
      </c>
      <c r="K267" s="849">
        <v>2055</v>
      </c>
      <c r="L267" s="849">
        <v>1</v>
      </c>
      <c r="M267" s="849">
        <v>2055</v>
      </c>
      <c r="N267" s="849"/>
      <c r="O267" s="849"/>
      <c r="P267" s="837"/>
      <c r="Q267" s="850"/>
    </row>
    <row r="268" spans="1:17" ht="14.45" customHeight="1" x14ac:dyDescent="0.2">
      <c r="A268" s="831" t="s">
        <v>4579</v>
      </c>
      <c r="B268" s="832" t="s">
        <v>4580</v>
      </c>
      <c r="C268" s="832" t="s">
        <v>3178</v>
      </c>
      <c r="D268" s="832" t="s">
        <v>4581</v>
      </c>
      <c r="E268" s="832" t="s">
        <v>4582</v>
      </c>
      <c r="F268" s="849">
        <v>318</v>
      </c>
      <c r="G268" s="849">
        <v>67098</v>
      </c>
      <c r="H268" s="849">
        <v>1.0656565656565657</v>
      </c>
      <c r="I268" s="849">
        <v>211</v>
      </c>
      <c r="J268" s="849">
        <v>297</v>
      </c>
      <c r="K268" s="849">
        <v>62964</v>
      </c>
      <c r="L268" s="849">
        <v>1</v>
      </c>
      <c r="M268" s="849">
        <v>212</v>
      </c>
      <c r="N268" s="849">
        <v>283</v>
      </c>
      <c r="O268" s="849">
        <v>60279</v>
      </c>
      <c r="P268" s="837">
        <v>0.95735658471507523</v>
      </c>
      <c r="Q268" s="850">
        <v>213</v>
      </c>
    </row>
    <row r="269" spans="1:17" ht="14.45" customHeight="1" x14ac:dyDescent="0.2">
      <c r="A269" s="831" t="s">
        <v>4579</v>
      </c>
      <c r="B269" s="832" t="s">
        <v>4580</v>
      </c>
      <c r="C269" s="832" t="s">
        <v>3178</v>
      </c>
      <c r="D269" s="832" t="s">
        <v>4583</v>
      </c>
      <c r="E269" s="832" t="s">
        <v>4582</v>
      </c>
      <c r="F269" s="849"/>
      <c r="G269" s="849"/>
      <c r="H269" s="849"/>
      <c r="I269" s="849"/>
      <c r="J269" s="849"/>
      <c r="K269" s="849"/>
      <c r="L269" s="849"/>
      <c r="M269" s="849"/>
      <c r="N269" s="849">
        <v>7</v>
      </c>
      <c r="O269" s="849">
        <v>616</v>
      </c>
      <c r="P269" s="837"/>
      <c r="Q269" s="850">
        <v>88</v>
      </c>
    </row>
    <row r="270" spans="1:17" ht="14.45" customHeight="1" x14ac:dyDescent="0.2">
      <c r="A270" s="831" t="s">
        <v>4579</v>
      </c>
      <c r="B270" s="832" t="s">
        <v>4580</v>
      </c>
      <c r="C270" s="832" t="s">
        <v>3178</v>
      </c>
      <c r="D270" s="832" t="s">
        <v>4584</v>
      </c>
      <c r="E270" s="832" t="s">
        <v>4585</v>
      </c>
      <c r="F270" s="849">
        <v>415</v>
      </c>
      <c r="G270" s="849">
        <v>124915</v>
      </c>
      <c r="H270" s="849">
        <v>1.9696467991169977</v>
      </c>
      <c r="I270" s="849">
        <v>301</v>
      </c>
      <c r="J270" s="849">
        <v>210</v>
      </c>
      <c r="K270" s="849">
        <v>63420</v>
      </c>
      <c r="L270" s="849">
        <v>1</v>
      </c>
      <c r="M270" s="849">
        <v>302</v>
      </c>
      <c r="N270" s="849">
        <v>317</v>
      </c>
      <c r="O270" s="849">
        <v>96051</v>
      </c>
      <c r="P270" s="837">
        <v>1.5145222327341532</v>
      </c>
      <c r="Q270" s="850">
        <v>303</v>
      </c>
    </row>
    <row r="271" spans="1:17" ht="14.45" customHeight="1" x14ac:dyDescent="0.2">
      <c r="A271" s="831" t="s">
        <v>4579</v>
      </c>
      <c r="B271" s="832" t="s">
        <v>4580</v>
      </c>
      <c r="C271" s="832" t="s">
        <v>3178</v>
      </c>
      <c r="D271" s="832" t="s">
        <v>4586</v>
      </c>
      <c r="E271" s="832" t="s">
        <v>4587</v>
      </c>
      <c r="F271" s="849"/>
      <c r="G271" s="849"/>
      <c r="H271" s="849"/>
      <c r="I271" s="849"/>
      <c r="J271" s="849"/>
      <c r="K271" s="849"/>
      <c r="L271" s="849"/>
      <c r="M271" s="849"/>
      <c r="N271" s="849">
        <v>3</v>
      </c>
      <c r="O271" s="849">
        <v>300</v>
      </c>
      <c r="P271" s="837"/>
      <c r="Q271" s="850">
        <v>100</v>
      </c>
    </row>
    <row r="272" spans="1:17" ht="14.45" customHeight="1" x14ac:dyDescent="0.2">
      <c r="A272" s="831" t="s">
        <v>4579</v>
      </c>
      <c r="B272" s="832" t="s">
        <v>4580</v>
      </c>
      <c r="C272" s="832" t="s">
        <v>3178</v>
      </c>
      <c r="D272" s="832" t="s">
        <v>4588</v>
      </c>
      <c r="E272" s="832" t="s">
        <v>4589</v>
      </c>
      <c r="F272" s="849">
        <v>167</v>
      </c>
      <c r="G272" s="849">
        <v>22879</v>
      </c>
      <c r="H272" s="849">
        <v>1.1597222222222223</v>
      </c>
      <c r="I272" s="849">
        <v>137</v>
      </c>
      <c r="J272" s="849">
        <v>144</v>
      </c>
      <c r="K272" s="849">
        <v>19728</v>
      </c>
      <c r="L272" s="849">
        <v>1</v>
      </c>
      <c r="M272" s="849">
        <v>137</v>
      </c>
      <c r="N272" s="849">
        <v>140</v>
      </c>
      <c r="O272" s="849">
        <v>19320</v>
      </c>
      <c r="P272" s="837">
        <v>0.97931873479318732</v>
      </c>
      <c r="Q272" s="850">
        <v>138</v>
      </c>
    </row>
    <row r="273" spans="1:17" ht="14.45" customHeight="1" x14ac:dyDescent="0.2">
      <c r="A273" s="831" t="s">
        <v>4579</v>
      </c>
      <c r="B273" s="832" t="s">
        <v>4580</v>
      </c>
      <c r="C273" s="832" t="s">
        <v>3178</v>
      </c>
      <c r="D273" s="832" t="s">
        <v>4590</v>
      </c>
      <c r="E273" s="832" t="s">
        <v>4589</v>
      </c>
      <c r="F273" s="849"/>
      <c r="G273" s="849"/>
      <c r="H273" s="849"/>
      <c r="I273" s="849"/>
      <c r="J273" s="849">
        <v>1</v>
      </c>
      <c r="K273" s="849">
        <v>184</v>
      </c>
      <c r="L273" s="849">
        <v>1</v>
      </c>
      <c r="M273" s="849">
        <v>184</v>
      </c>
      <c r="N273" s="849">
        <v>1</v>
      </c>
      <c r="O273" s="849">
        <v>185</v>
      </c>
      <c r="P273" s="837">
        <v>1.0054347826086956</v>
      </c>
      <c r="Q273" s="850">
        <v>185</v>
      </c>
    </row>
    <row r="274" spans="1:17" ht="14.45" customHeight="1" x14ac:dyDescent="0.2">
      <c r="A274" s="831" t="s">
        <v>4579</v>
      </c>
      <c r="B274" s="832" t="s">
        <v>4580</v>
      </c>
      <c r="C274" s="832" t="s">
        <v>3178</v>
      </c>
      <c r="D274" s="832" t="s">
        <v>4591</v>
      </c>
      <c r="E274" s="832" t="s">
        <v>4592</v>
      </c>
      <c r="F274" s="849"/>
      <c r="G274" s="849"/>
      <c r="H274" s="849"/>
      <c r="I274" s="849"/>
      <c r="J274" s="849"/>
      <c r="K274" s="849"/>
      <c r="L274" s="849"/>
      <c r="M274" s="849"/>
      <c r="N274" s="849">
        <v>1</v>
      </c>
      <c r="O274" s="849">
        <v>645</v>
      </c>
      <c r="P274" s="837"/>
      <c r="Q274" s="850">
        <v>645</v>
      </c>
    </row>
    <row r="275" spans="1:17" ht="14.45" customHeight="1" x14ac:dyDescent="0.2">
      <c r="A275" s="831" t="s">
        <v>4579</v>
      </c>
      <c r="B275" s="832" t="s">
        <v>4580</v>
      </c>
      <c r="C275" s="832" t="s">
        <v>3178</v>
      </c>
      <c r="D275" s="832" t="s">
        <v>4593</v>
      </c>
      <c r="E275" s="832" t="s">
        <v>4594</v>
      </c>
      <c r="F275" s="849">
        <v>16</v>
      </c>
      <c r="G275" s="849">
        <v>2768</v>
      </c>
      <c r="H275" s="849">
        <v>1.5908045977011493</v>
      </c>
      <c r="I275" s="849">
        <v>173</v>
      </c>
      <c r="J275" s="849">
        <v>10</v>
      </c>
      <c r="K275" s="849">
        <v>1740</v>
      </c>
      <c r="L275" s="849">
        <v>1</v>
      </c>
      <c r="M275" s="849">
        <v>174</v>
      </c>
      <c r="N275" s="849">
        <v>17</v>
      </c>
      <c r="O275" s="849">
        <v>2975</v>
      </c>
      <c r="P275" s="837">
        <v>1.7097701149425288</v>
      </c>
      <c r="Q275" s="850">
        <v>175</v>
      </c>
    </row>
    <row r="276" spans="1:17" ht="14.45" customHeight="1" x14ac:dyDescent="0.2">
      <c r="A276" s="831" t="s">
        <v>4579</v>
      </c>
      <c r="B276" s="832" t="s">
        <v>4580</v>
      </c>
      <c r="C276" s="832" t="s">
        <v>3178</v>
      </c>
      <c r="D276" s="832" t="s">
        <v>4595</v>
      </c>
      <c r="E276" s="832" t="s">
        <v>4596</v>
      </c>
      <c r="F276" s="849"/>
      <c r="G276" s="849"/>
      <c r="H276" s="849"/>
      <c r="I276" s="849"/>
      <c r="J276" s="849">
        <v>106</v>
      </c>
      <c r="K276" s="849">
        <v>29044</v>
      </c>
      <c r="L276" s="849">
        <v>1</v>
      </c>
      <c r="M276" s="849">
        <v>274</v>
      </c>
      <c r="N276" s="849">
        <v>92</v>
      </c>
      <c r="O276" s="849">
        <v>25484</v>
      </c>
      <c r="P276" s="837">
        <v>0.87742735160446217</v>
      </c>
      <c r="Q276" s="850">
        <v>277</v>
      </c>
    </row>
    <row r="277" spans="1:17" ht="14.45" customHeight="1" x14ac:dyDescent="0.2">
      <c r="A277" s="831" t="s">
        <v>4579</v>
      </c>
      <c r="B277" s="832" t="s">
        <v>4580</v>
      </c>
      <c r="C277" s="832" t="s">
        <v>3178</v>
      </c>
      <c r="D277" s="832" t="s">
        <v>4597</v>
      </c>
      <c r="E277" s="832" t="s">
        <v>4598</v>
      </c>
      <c r="F277" s="849">
        <v>102</v>
      </c>
      <c r="G277" s="849">
        <v>14484</v>
      </c>
      <c r="H277" s="849">
        <v>0.90265486725663713</v>
      </c>
      <c r="I277" s="849">
        <v>142</v>
      </c>
      <c r="J277" s="849">
        <v>113</v>
      </c>
      <c r="K277" s="849">
        <v>16046</v>
      </c>
      <c r="L277" s="849">
        <v>1</v>
      </c>
      <c r="M277" s="849">
        <v>142</v>
      </c>
      <c r="N277" s="849">
        <v>99</v>
      </c>
      <c r="O277" s="849">
        <v>13959</v>
      </c>
      <c r="P277" s="837">
        <v>0.86993643275582699</v>
      </c>
      <c r="Q277" s="850">
        <v>141</v>
      </c>
    </row>
    <row r="278" spans="1:17" ht="14.45" customHeight="1" x14ac:dyDescent="0.2">
      <c r="A278" s="831" t="s">
        <v>4579</v>
      </c>
      <c r="B278" s="832" t="s">
        <v>4580</v>
      </c>
      <c r="C278" s="832" t="s">
        <v>3178</v>
      </c>
      <c r="D278" s="832" t="s">
        <v>4599</v>
      </c>
      <c r="E278" s="832" t="s">
        <v>4598</v>
      </c>
      <c r="F278" s="849">
        <v>167</v>
      </c>
      <c r="G278" s="849">
        <v>13026</v>
      </c>
      <c r="H278" s="849">
        <v>1.1597222222222223</v>
      </c>
      <c r="I278" s="849">
        <v>78</v>
      </c>
      <c r="J278" s="849">
        <v>144</v>
      </c>
      <c r="K278" s="849">
        <v>11232</v>
      </c>
      <c r="L278" s="849">
        <v>1</v>
      </c>
      <c r="M278" s="849">
        <v>78</v>
      </c>
      <c r="N278" s="849">
        <v>140</v>
      </c>
      <c r="O278" s="849">
        <v>11060</v>
      </c>
      <c r="P278" s="837">
        <v>0.9846866096866097</v>
      </c>
      <c r="Q278" s="850">
        <v>79</v>
      </c>
    </row>
    <row r="279" spans="1:17" ht="14.45" customHeight="1" x14ac:dyDescent="0.2">
      <c r="A279" s="831" t="s">
        <v>4579</v>
      </c>
      <c r="B279" s="832" t="s">
        <v>4580</v>
      </c>
      <c r="C279" s="832" t="s">
        <v>3178</v>
      </c>
      <c r="D279" s="832" t="s">
        <v>4600</v>
      </c>
      <c r="E279" s="832" t="s">
        <v>4601</v>
      </c>
      <c r="F279" s="849">
        <v>102</v>
      </c>
      <c r="G279" s="849">
        <v>32028</v>
      </c>
      <c r="H279" s="849">
        <v>0.90265486725663713</v>
      </c>
      <c r="I279" s="849">
        <v>314</v>
      </c>
      <c r="J279" s="849">
        <v>113</v>
      </c>
      <c r="K279" s="849">
        <v>35482</v>
      </c>
      <c r="L279" s="849">
        <v>1</v>
      </c>
      <c r="M279" s="849">
        <v>314</v>
      </c>
      <c r="N279" s="849">
        <v>99</v>
      </c>
      <c r="O279" s="849">
        <v>31284</v>
      </c>
      <c r="P279" s="837">
        <v>0.8816864889239614</v>
      </c>
      <c r="Q279" s="850">
        <v>316</v>
      </c>
    </row>
    <row r="280" spans="1:17" ht="14.45" customHeight="1" x14ac:dyDescent="0.2">
      <c r="A280" s="831" t="s">
        <v>4579</v>
      </c>
      <c r="B280" s="832" t="s">
        <v>4580</v>
      </c>
      <c r="C280" s="832" t="s">
        <v>3178</v>
      </c>
      <c r="D280" s="832" t="s">
        <v>4602</v>
      </c>
      <c r="E280" s="832" t="s">
        <v>4603</v>
      </c>
      <c r="F280" s="849">
        <v>259</v>
      </c>
      <c r="G280" s="849">
        <v>42217</v>
      </c>
      <c r="H280" s="849">
        <v>1.8368794326241136</v>
      </c>
      <c r="I280" s="849">
        <v>163</v>
      </c>
      <c r="J280" s="849">
        <v>141</v>
      </c>
      <c r="K280" s="849">
        <v>22983</v>
      </c>
      <c r="L280" s="849">
        <v>1</v>
      </c>
      <c r="M280" s="849">
        <v>163</v>
      </c>
      <c r="N280" s="849">
        <v>139</v>
      </c>
      <c r="O280" s="849">
        <v>22935</v>
      </c>
      <c r="P280" s="837">
        <v>0.99791149980420313</v>
      </c>
      <c r="Q280" s="850">
        <v>165</v>
      </c>
    </row>
    <row r="281" spans="1:17" ht="14.45" customHeight="1" x14ac:dyDescent="0.2">
      <c r="A281" s="831" t="s">
        <v>4579</v>
      </c>
      <c r="B281" s="832" t="s">
        <v>4580</v>
      </c>
      <c r="C281" s="832" t="s">
        <v>3178</v>
      </c>
      <c r="D281" s="832" t="s">
        <v>4604</v>
      </c>
      <c r="E281" s="832" t="s">
        <v>4582</v>
      </c>
      <c r="F281" s="849">
        <v>345</v>
      </c>
      <c r="G281" s="849">
        <v>24840</v>
      </c>
      <c r="H281" s="849">
        <v>1.0714285714285714</v>
      </c>
      <c r="I281" s="849">
        <v>72</v>
      </c>
      <c r="J281" s="849">
        <v>322</v>
      </c>
      <c r="K281" s="849">
        <v>23184</v>
      </c>
      <c r="L281" s="849">
        <v>1</v>
      </c>
      <c r="M281" s="849">
        <v>72</v>
      </c>
      <c r="N281" s="849">
        <v>323</v>
      </c>
      <c r="O281" s="849">
        <v>23902</v>
      </c>
      <c r="P281" s="837">
        <v>1.0309696342305037</v>
      </c>
      <c r="Q281" s="850">
        <v>74</v>
      </c>
    </row>
    <row r="282" spans="1:17" ht="14.45" customHeight="1" x14ac:dyDescent="0.2">
      <c r="A282" s="831" t="s">
        <v>4579</v>
      </c>
      <c r="B282" s="832" t="s">
        <v>4580</v>
      </c>
      <c r="C282" s="832" t="s">
        <v>3178</v>
      </c>
      <c r="D282" s="832" t="s">
        <v>4605</v>
      </c>
      <c r="E282" s="832" t="s">
        <v>4606</v>
      </c>
      <c r="F282" s="849">
        <v>17</v>
      </c>
      <c r="G282" s="849">
        <v>20587</v>
      </c>
      <c r="H282" s="849">
        <v>1.0616233498349834</v>
      </c>
      <c r="I282" s="849">
        <v>1211</v>
      </c>
      <c r="J282" s="849">
        <v>16</v>
      </c>
      <c r="K282" s="849">
        <v>19392</v>
      </c>
      <c r="L282" s="849">
        <v>1</v>
      </c>
      <c r="M282" s="849">
        <v>1212</v>
      </c>
      <c r="N282" s="849">
        <v>25</v>
      </c>
      <c r="O282" s="849">
        <v>30400</v>
      </c>
      <c r="P282" s="837">
        <v>1.5676567656765676</v>
      </c>
      <c r="Q282" s="850">
        <v>1216</v>
      </c>
    </row>
    <row r="283" spans="1:17" ht="14.45" customHeight="1" x14ac:dyDescent="0.2">
      <c r="A283" s="831" t="s">
        <v>4579</v>
      </c>
      <c r="B283" s="832" t="s">
        <v>4580</v>
      </c>
      <c r="C283" s="832" t="s">
        <v>3178</v>
      </c>
      <c r="D283" s="832" t="s">
        <v>4607</v>
      </c>
      <c r="E283" s="832" t="s">
        <v>4608</v>
      </c>
      <c r="F283" s="849">
        <v>15</v>
      </c>
      <c r="G283" s="849">
        <v>1710</v>
      </c>
      <c r="H283" s="849">
        <v>1.6521739130434783</v>
      </c>
      <c r="I283" s="849">
        <v>114</v>
      </c>
      <c r="J283" s="849">
        <v>9</v>
      </c>
      <c r="K283" s="849">
        <v>1035</v>
      </c>
      <c r="L283" s="849">
        <v>1</v>
      </c>
      <c r="M283" s="849">
        <v>115</v>
      </c>
      <c r="N283" s="849">
        <v>17</v>
      </c>
      <c r="O283" s="849">
        <v>1972</v>
      </c>
      <c r="P283" s="837">
        <v>1.9053140096618357</v>
      </c>
      <c r="Q283" s="850">
        <v>116</v>
      </c>
    </row>
    <row r="284" spans="1:17" ht="14.45" customHeight="1" x14ac:dyDescent="0.2">
      <c r="A284" s="831" t="s">
        <v>4579</v>
      </c>
      <c r="B284" s="832" t="s">
        <v>4580</v>
      </c>
      <c r="C284" s="832" t="s">
        <v>3178</v>
      </c>
      <c r="D284" s="832" t="s">
        <v>4609</v>
      </c>
      <c r="E284" s="832" t="s">
        <v>4610</v>
      </c>
      <c r="F284" s="849"/>
      <c r="G284" s="849"/>
      <c r="H284" s="849"/>
      <c r="I284" s="849"/>
      <c r="J284" s="849"/>
      <c r="K284" s="849"/>
      <c r="L284" s="849"/>
      <c r="M284" s="849"/>
      <c r="N284" s="849">
        <v>2</v>
      </c>
      <c r="O284" s="849">
        <v>2150</v>
      </c>
      <c r="P284" s="837"/>
      <c r="Q284" s="850">
        <v>1075</v>
      </c>
    </row>
    <row r="285" spans="1:17" ht="14.45" customHeight="1" x14ac:dyDescent="0.2">
      <c r="A285" s="831" t="s">
        <v>4611</v>
      </c>
      <c r="B285" s="832" t="s">
        <v>4612</v>
      </c>
      <c r="C285" s="832" t="s">
        <v>3178</v>
      </c>
      <c r="D285" s="832" t="s">
        <v>4613</v>
      </c>
      <c r="E285" s="832" t="s">
        <v>4614</v>
      </c>
      <c r="F285" s="849">
        <v>81</v>
      </c>
      <c r="G285" s="849">
        <v>4698</v>
      </c>
      <c r="H285" s="849">
        <v>1.5</v>
      </c>
      <c r="I285" s="849">
        <v>58</v>
      </c>
      <c r="J285" s="849">
        <v>54</v>
      </c>
      <c r="K285" s="849">
        <v>3132</v>
      </c>
      <c r="L285" s="849">
        <v>1</v>
      </c>
      <c r="M285" s="849">
        <v>58</v>
      </c>
      <c r="N285" s="849">
        <v>66</v>
      </c>
      <c r="O285" s="849">
        <v>3894</v>
      </c>
      <c r="P285" s="837">
        <v>1.2432950191570882</v>
      </c>
      <c r="Q285" s="850">
        <v>59</v>
      </c>
    </row>
    <row r="286" spans="1:17" ht="14.45" customHeight="1" x14ac:dyDescent="0.2">
      <c r="A286" s="831" t="s">
        <v>4611</v>
      </c>
      <c r="B286" s="832" t="s">
        <v>4612</v>
      </c>
      <c r="C286" s="832" t="s">
        <v>3178</v>
      </c>
      <c r="D286" s="832" t="s">
        <v>4615</v>
      </c>
      <c r="E286" s="832" t="s">
        <v>4616</v>
      </c>
      <c r="F286" s="849">
        <v>18</v>
      </c>
      <c r="G286" s="849">
        <v>2358</v>
      </c>
      <c r="H286" s="849">
        <v>2.551948051948052</v>
      </c>
      <c r="I286" s="849">
        <v>131</v>
      </c>
      <c r="J286" s="849">
        <v>7</v>
      </c>
      <c r="K286" s="849">
        <v>924</v>
      </c>
      <c r="L286" s="849">
        <v>1</v>
      </c>
      <c r="M286" s="849">
        <v>132</v>
      </c>
      <c r="N286" s="849">
        <v>11</v>
      </c>
      <c r="O286" s="849">
        <v>1452</v>
      </c>
      <c r="P286" s="837">
        <v>1.5714285714285714</v>
      </c>
      <c r="Q286" s="850">
        <v>132</v>
      </c>
    </row>
    <row r="287" spans="1:17" ht="14.45" customHeight="1" x14ac:dyDescent="0.2">
      <c r="A287" s="831" t="s">
        <v>4611</v>
      </c>
      <c r="B287" s="832" t="s">
        <v>4612</v>
      </c>
      <c r="C287" s="832" t="s">
        <v>3178</v>
      </c>
      <c r="D287" s="832" t="s">
        <v>4617</v>
      </c>
      <c r="E287" s="832" t="s">
        <v>4618</v>
      </c>
      <c r="F287" s="849">
        <v>18</v>
      </c>
      <c r="G287" s="849">
        <v>3240</v>
      </c>
      <c r="H287" s="849">
        <v>1.2857142857142858</v>
      </c>
      <c r="I287" s="849">
        <v>180</v>
      </c>
      <c r="J287" s="849">
        <v>14</v>
      </c>
      <c r="K287" s="849">
        <v>2520</v>
      </c>
      <c r="L287" s="849">
        <v>1</v>
      </c>
      <c r="M287" s="849">
        <v>180</v>
      </c>
      <c r="N287" s="849">
        <v>27</v>
      </c>
      <c r="O287" s="849">
        <v>4941</v>
      </c>
      <c r="P287" s="837">
        <v>1.9607142857142856</v>
      </c>
      <c r="Q287" s="850">
        <v>183</v>
      </c>
    </row>
    <row r="288" spans="1:17" ht="14.45" customHeight="1" x14ac:dyDescent="0.2">
      <c r="A288" s="831" t="s">
        <v>4611</v>
      </c>
      <c r="B288" s="832" t="s">
        <v>4612</v>
      </c>
      <c r="C288" s="832" t="s">
        <v>3178</v>
      </c>
      <c r="D288" s="832" t="s">
        <v>4619</v>
      </c>
      <c r="E288" s="832" t="s">
        <v>4620</v>
      </c>
      <c r="F288" s="849">
        <v>21</v>
      </c>
      <c r="G288" s="849">
        <v>7056</v>
      </c>
      <c r="H288" s="849">
        <v>0.72198915379105699</v>
      </c>
      <c r="I288" s="849">
        <v>336</v>
      </c>
      <c r="J288" s="849">
        <v>29</v>
      </c>
      <c r="K288" s="849">
        <v>9773</v>
      </c>
      <c r="L288" s="849">
        <v>1</v>
      </c>
      <c r="M288" s="849">
        <v>337</v>
      </c>
      <c r="N288" s="849">
        <v>38</v>
      </c>
      <c r="O288" s="849">
        <v>12958</v>
      </c>
      <c r="P288" s="837">
        <v>1.3258978819195744</v>
      </c>
      <c r="Q288" s="850">
        <v>341</v>
      </c>
    </row>
    <row r="289" spans="1:17" ht="14.45" customHeight="1" x14ac:dyDescent="0.2">
      <c r="A289" s="831" t="s">
        <v>4611</v>
      </c>
      <c r="B289" s="832" t="s">
        <v>4612</v>
      </c>
      <c r="C289" s="832" t="s">
        <v>3178</v>
      </c>
      <c r="D289" s="832" t="s">
        <v>4621</v>
      </c>
      <c r="E289" s="832" t="s">
        <v>4622</v>
      </c>
      <c r="F289" s="849">
        <v>568</v>
      </c>
      <c r="G289" s="849">
        <v>198232</v>
      </c>
      <c r="H289" s="849">
        <v>0.8581471861471861</v>
      </c>
      <c r="I289" s="849">
        <v>349</v>
      </c>
      <c r="J289" s="849">
        <v>660</v>
      </c>
      <c r="K289" s="849">
        <v>231000</v>
      </c>
      <c r="L289" s="849">
        <v>1</v>
      </c>
      <c r="M289" s="849">
        <v>350</v>
      </c>
      <c r="N289" s="849">
        <v>857</v>
      </c>
      <c r="O289" s="849">
        <v>300807</v>
      </c>
      <c r="P289" s="837">
        <v>1.3021948051948051</v>
      </c>
      <c r="Q289" s="850">
        <v>351</v>
      </c>
    </row>
    <row r="290" spans="1:17" ht="14.45" customHeight="1" x14ac:dyDescent="0.2">
      <c r="A290" s="831" t="s">
        <v>4611</v>
      </c>
      <c r="B290" s="832" t="s">
        <v>4612</v>
      </c>
      <c r="C290" s="832" t="s">
        <v>3178</v>
      </c>
      <c r="D290" s="832" t="s">
        <v>4623</v>
      </c>
      <c r="E290" s="832" t="s">
        <v>4624</v>
      </c>
      <c r="F290" s="849"/>
      <c r="G290" s="849"/>
      <c r="H290" s="849"/>
      <c r="I290" s="849"/>
      <c r="J290" s="849">
        <v>1</v>
      </c>
      <c r="K290" s="849">
        <v>392</v>
      </c>
      <c r="L290" s="849">
        <v>1</v>
      </c>
      <c r="M290" s="849">
        <v>392</v>
      </c>
      <c r="N290" s="849"/>
      <c r="O290" s="849"/>
      <c r="P290" s="837"/>
      <c r="Q290" s="850"/>
    </row>
    <row r="291" spans="1:17" ht="14.45" customHeight="1" x14ac:dyDescent="0.2">
      <c r="A291" s="831" t="s">
        <v>4611</v>
      </c>
      <c r="B291" s="832" t="s">
        <v>4612</v>
      </c>
      <c r="C291" s="832" t="s">
        <v>3178</v>
      </c>
      <c r="D291" s="832" t="s">
        <v>4625</v>
      </c>
      <c r="E291" s="832" t="s">
        <v>4626</v>
      </c>
      <c r="F291" s="849"/>
      <c r="G291" s="849"/>
      <c r="H291" s="849"/>
      <c r="I291" s="849"/>
      <c r="J291" s="849">
        <v>1</v>
      </c>
      <c r="K291" s="849">
        <v>707</v>
      </c>
      <c r="L291" s="849">
        <v>1</v>
      </c>
      <c r="M291" s="849">
        <v>707</v>
      </c>
      <c r="N291" s="849"/>
      <c r="O291" s="849"/>
      <c r="P291" s="837"/>
      <c r="Q291" s="850"/>
    </row>
    <row r="292" spans="1:17" ht="14.45" customHeight="1" x14ac:dyDescent="0.2">
      <c r="A292" s="831" t="s">
        <v>4611</v>
      </c>
      <c r="B292" s="832" t="s">
        <v>4612</v>
      </c>
      <c r="C292" s="832" t="s">
        <v>3178</v>
      </c>
      <c r="D292" s="832" t="s">
        <v>4627</v>
      </c>
      <c r="E292" s="832" t="s">
        <v>4628</v>
      </c>
      <c r="F292" s="849"/>
      <c r="G292" s="849"/>
      <c r="H292" s="849"/>
      <c r="I292" s="849"/>
      <c r="J292" s="849">
        <v>1</v>
      </c>
      <c r="K292" s="849">
        <v>148</v>
      </c>
      <c r="L292" s="849">
        <v>1</v>
      </c>
      <c r="M292" s="849">
        <v>148</v>
      </c>
      <c r="N292" s="849"/>
      <c r="O292" s="849"/>
      <c r="P292" s="837"/>
      <c r="Q292" s="850"/>
    </row>
    <row r="293" spans="1:17" ht="14.45" customHeight="1" x14ac:dyDescent="0.2">
      <c r="A293" s="831" t="s">
        <v>4611</v>
      </c>
      <c r="B293" s="832" t="s">
        <v>4612</v>
      </c>
      <c r="C293" s="832" t="s">
        <v>3178</v>
      </c>
      <c r="D293" s="832" t="s">
        <v>4629</v>
      </c>
      <c r="E293" s="832" t="s">
        <v>4630</v>
      </c>
      <c r="F293" s="849">
        <v>26</v>
      </c>
      <c r="G293" s="849">
        <v>7930</v>
      </c>
      <c r="H293" s="849">
        <v>0.9285714285714286</v>
      </c>
      <c r="I293" s="849">
        <v>305</v>
      </c>
      <c r="J293" s="849">
        <v>28</v>
      </c>
      <c r="K293" s="849">
        <v>8540</v>
      </c>
      <c r="L293" s="849">
        <v>1</v>
      </c>
      <c r="M293" s="849">
        <v>305</v>
      </c>
      <c r="N293" s="849">
        <v>29</v>
      </c>
      <c r="O293" s="849">
        <v>8932</v>
      </c>
      <c r="P293" s="837">
        <v>1.0459016393442624</v>
      </c>
      <c r="Q293" s="850">
        <v>308</v>
      </c>
    </row>
    <row r="294" spans="1:17" ht="14.45" customHeight="1" x14ac:dyDescent="0.2">
      <c r="A294" s="831" t="s">
        <v>4611</v>
      </c>
      <c r="B294" s="832" t="s">
        <v>4612</v>
      </c>
      <c r="C294" s="832" t="s">
        <v>3178</v>
      </c>
      <c r="D294" s="832" t="s">
        <v>4631</v>
      </c>
      <c r="E294" s="832" t="s">
        <v>4632</v>
      </c>
      <c r="F294" s="849">
        <v>121</v>
      </c>
      <c r="G294" s="849">
        <v>59774</v>
      </c>
      <c r="H294" s="849">
        <v>1.15005291005291</v>
      </c>
      <c r="I294" s="849">
        <v>494</v>
      </c>
      <c r="J294" s="849">
        <v>105</v>
      </c>
      <c r="K294" s="849">
        <v>51975</v>
      </c>
      <c r="L294" s="849">
        <v>1</v>
      </c>
      <c r="M294" s="849">
        <v>495</v>
      </c>
      <c r="N294" s="849">
        <v>125</v>
      </c>
      <c r="O294" s="849">
        <v>62375</v>
      </c>
      <c r="P294" s="837">
        <v>1.2000962000962001</v>
      </c>
      <c r="Q294" s="850">
        <v>499</v>
      </c>
    </row>
    <row r="295" spans="1:17" ht="14.45" customHeight="1" x14ac:dyDescent="0.2">
      <c r="A295" s="831" t="s">
        <v>4611</v>
      </c>
      <c r="B295" s="832" t="s">
        <v>4612</v>
      </c>
      <c r="C295" s="832" t="s">
        <v>3178</v>
      </c>
      <c r="D295" s="832" t="s">
        <v>4633</v>
      </c>
      <c r="E295" s="832" t="s">
        <v>4634</v>
      </c>
      <c r="F295" s="849">
        <v>140</v>
      </c>
      <c r="G295" s="849">
        <v>51800</v>
      </c>
      <c r="H295" s="849">
        <v>1.1444478812248686</v>
      </c>
      <c r="I295" s="849">
        <v>370</v>
      </c>
      <c r="J295" s="849">
        <v>122</v>
      </c>
      <c r="K295" s="849">
        <v>45262</v>
      </c>
      <c r="L295" s="849">
        <v>1</v>
      </c>
      <c r="M295" s="849">
        <v>371</v>
      </c>
      <c r="N295" s="849">
        <v>138</v>
      </c>
      <c r="O295" s="849">
        <v>51888</v>
      </c>
      <c r="P295" s="837">
        <v>1.1463921170076443</v>
      </c>
      <c r="Q295" s="850">
        <v>376</v>
      </c>
    </row>
    <row r="296" spans="1:17" ht="14.45" customHeight="1" x14ac:dyDescent="0.2">
      <c r="A296" s="831" t="s">
        <v>4611</v>
      </c>
      <c r="B296" s="832" t="s">
        <v>4612</v>
      </c>
      <c r="C296" s="832" t="s">
        <v>3178</v>
      </c>
      <c r="D296" s="832" t="s">
        <v>4635</v>
      </c>
      <c r="E296" s="832" t="s">
        <v>4636</v>
      </c>
      <c r="F296" s="849"/>
      <c r="G296" s="849"/>
      <c r="H296" s="849"/>
      <c r="I296" s="849"/>
      <c r="J296" s="849"/>
      <c r="K296" s="849"/>
      <c r="L296" s="849"/>
      <c r="M296" s="849"/>
      <c r="N296" s="849">
        <v>3</v>
      </c>
      <c r="O296" s="849">
        <v>36</v>
      </c>
      <c r="P296" s="837"/>
      <c r="Q296" s="850">
        <v>12</v>
      </c>
    </row>
    <row r="297" spans="1:17" ht="14.45" customHeight="1" x14ac:dyDescent="0.2">
      <c r="A297" s="831" t="s">
        <v>4611</v>
      </c>
      <c r="B297" s="832" t="s">
        <v>4612</v>
      </c>
      <c r="C297" s="832" t="s">
        <v>3178</v>
      </c>
      <c r="D297" s="832" t="s">
        <v>4637</v>
      </c>
      <c r="E297" s="832" t="s">
        <v>4638</v>
      </c>
      <c r="F297" s="849"/>
      <c r="G297" s="849"/>
      <c r="H297" s="849"/>
      <c r="I297" s="849"/>
      <c r="J297" s="849">
        <v>2</v>
      </c>
      <c r="K297" s="849">
        <v>224</v>
      </c>
      <c r="L297" s="849">
        <v>1</v>
      </c>
      <c r="M297" s="849">
        <v>112</v>
      </c>
      <c r="N297" s="849">
        <v>1</v>
      </c>
      <c r="O297" s="849">
        <v>113</v>
      </c>
      <c r="P297" s="837">
        <v>0.5044642857142857</v>
      </c>
      <c r="Q297" s="850">
        <v>113</v>
      </c>
    </row>
    <row r="298" spans="1:17" ht="14.45" customHeight="1" x14ac:dyDescent="0.2">
      <c r="A298" s="831" t="s">
        <v>4611</v>
      </c>
      <c r="B298" s="832" t="s">
        <v>4612</v>
      </c>
      <c r="C298" s="832" t="s">
        <v>3178</v>
      </c>
      <c r="D298" s="832" t="s">
        <v>4639</v>
      </c>
      <c r="E298" s="832" t="s">
        <v>4640</v>
      </c>
      <c r="F298" s="849"/>
      <c r="G298" s="849"/>
      <c r="H298" s="849"/>
      <c r="I298" s="849"/>
      <c r="J298" s="849">
        <v>1</v>
      </c>
      <c r="K298" s="849">
        <v>126</v>
      </c>
      <c r="L298" s="849">
        <v>1</v>
      </c>
      <c r="M298" s="849">
        <v>126</v>
      </c>
      <c r="N298" s="849"/>
      <c r="O298" s="849"/>
      <c r="P298" s="837"/>
      <c r="Q298" s="850"/>
    </row>
    <row r="299" spans="1:17" ht="14.45" customHeight="1" x14ac:dyDescent="0.2">
      <c r="A299" s="831" t="s">
        <v>4611</v>
      </c>
      <c r="B299" s="832" t="s">
        <v>4612</v>
      </c>
      <c r="C299" s="832" t="s">
        <v>3178</v>
      </c>
      <c r="D299" s="832" t="s">
        <v>4641</v>
      </c>
      <c r="E299" s="832" t="s">
        <v>4642</v>
      </c>
      <c r="F299" s="849">
        <v>13</v>
      </c>
      <c r="G299" s="849">
        <v>5928</v>
      </c>
      <c r="H299" s="849">
        <v>0.99563318777292575</v>
      </c>
      <c r="I299" s="849">
        <v>456</v>
      </c>
      <c r="J299" s="849">
        <v>13</v>
      </c>
      <c r="K299" s="849">
        <v>5954</v>
      </c>
      <c r="L299" s="849">
        <v>1</v>
      </c>
      <c r="M299" s="849">
        <v>458</v>
      </c>
      <c r="N299" s="849">
        <v>26</v>
      </c>
      <c r="O299" s="849">
        <v>12038</v>
      </c>
      <c r="P299" s="837">
        <v>2.0218340611353711</v>
      </c>
      <c r="Q299" s="850">
        <v>463</v>
      </c>
    </row>
    <row r="300" spans="1:17" ht="14.45" customHeight="1" x14ac:dyDescent="0.2">
      <c r="A300" s="831" t="s">
        <v>4611</v>
      </c>
      <c r="B300" s="832" t="s">
        <v>4612</v>
      </c>
      <c r="C300" s="832" t="s">
        <v>3178</v>
      </c>
      <c r="D300" s="832" t="s">
        <v>4643</v>
      </c>
      <c r="E300" s="832" t="s">
        <v>4644</v>
      </c>
      <c r="F300" s="849">
        <v>247</v>
      </c>
      <c r="G300" s="849">
        <v>14326</v>
      </c>
      <c r="H300" s="849">
        <v>1.2107843137254901</v>
      </c>
      <c r="I300" s="849">
        <v>58</v>
      </c>
      <c r="J300" s="849">
        <v>204</v>
      </c>
      <c r="K300" s="849">
        <v>11832</v>
      </c>
      <c r="L300" s="849">
        <v>1</v>
      </c>
      <c r="M300" s="849">
        <v>58</v>
      </c>
      <c r="N300" s="849">
        <v>210</v>
      </c>
      <c r="O300" s="849">
        <v>12390</v>
      </c>
      <c r="P300" s="837">
        <v>1.0471602434077079</v>
      </c>
      <c r="Q300" s="850">
        <v>59</v>
      </c>
    </row>
    <row r="301" spans="1:17" ht="14.45" customHeight="1" x14ac:dyDescent="0.2">
      <c r="A301" s="831" t="s">
        <v>4611</v>
      </c>
      <c r="B301" s="832" t="s">
        <v>4612</v>
      </c>
      <c r="C301" s="832" t="s">
        <v>3178</v>
      </c>
      <c r="D301" s="832" t="s">
        <v>4645</v>
      </c>
      <c r="E301" s="832" t="s">
        <v>4646</v>
      </c>
      <c r="F301" s="849">
        <v>3</v>
      </c>
      <c r="G301" s="849">
        <v>6519</v>
      </c>
      <c r="H301" s="849"/>
      <c r="I301" s="849">
        <v>2173</v>
      </c>
      <c r="J301" s="849"/>
      <c r="K301" s="849"/>
      <c r="L301" s="849"/>
      <c r="M301" s="849"/>
      <c r="N301" s="849">
        <v>1</v>
      </c>
      <c r="O301" s="849">
        <v>2179</v>
      </c>
      <c r="P301" s="837"/>
      <c r="Q301" s="850">
        <v>2179</v>
      </c>
    </row>
    <row r="302" spans="1:17" ht="14.45" customHeight="1" x14ac:dyDescent="0.2">
      <c r="A302" s="831" t="s">
        <v>4611</v>
      </c>
      <c r="B302" s="832" t="s">
        <v>4612</v>
      </c>
      <c r="C302" s="832" t="s">
        <v>3178</v>
      </c>
      <c r="D302" s="832" t="s">
        <v>4647</v>
      </c>
      <c r="E302" s="832" t="s">
        <v>4648</v>
      </c>
      <c r="F302" s="849">
        <v>371</v>
      </c>
      <c r="G302" s="849">
        <v>65296</v>
      </c>
      <c r="H302" s="849">
        <v>1.2084690553745929</v>
      </c>
      <c r="I302" s="849">
        <v>176</v>
      </c>
      <c r="J302" s="849">
        <v>307</v>
      </c>
      <c r="K302" s="849">
        <v>54032</v>
      </c>
      <c r="L302" s="849">
        <v>1</v>
      </c>
      <c r="M302" s="849">
        <v>176</v>
      </c>
      <c r="N302" s="849">
        <v>319</v>
      </c>
      <c r="O302" s="849">
        <v>57101</v>
      </c>
      <c r="P302" s="837">
        <v>1.0567996742671011</v>
      </c>
      <c r="Q302" s="850">
        <v>179</v>
      </c>
    </row>
    <row r="303" spans="1:17" ht="14.45" customHeight="1" x14ac:dyDescent="0.2">
      <c r="A303" s="831" t="s">
        <v>4611</v>
      </c>
      <c r="B303" s="832" t="s">
        <v>4612</v>
      </c>
      <c r="C303" s="832" t="s">
        <v>3178</v>
      </c>
      <c r="D303" s="832" t="s">
        <v>4649</v>
      </c>
      <c r="E303" s="832" t="s">
        <v>4650</v>
      </c>
      <c r="F303" s="849"/>
      <c r="G303" s="849"/>
      <c r="H303" s="849"/>
      <c r="I303" s="849"/>
      <c r="J303" s="849">
        <v>2</v>
      </c>
      <c r="K303" s="849">
        <v>172</v>
      </c>
      <c r="L303" s="849">
        <v>1</v>
      </c>
      <c r="M303" s="849">
        <v>86</v>
      </c>
      <c r="N303" s="849"/>
      <c r="O303" s="849"/>
      <c r="P303" s="837"/>
      <c r="Q303" s="850"/>
    </row>
    <row r="304" spans="1:17" ht="14.45" customHeight="1" x14ac:dyDescent="0.2">
      <c r="A304" s="831" t="s">
        <v>4611</v>
      </c>
      <c r="B304" s="832" t="s">
        <v>4612</v>
      </c>
      <c r="C304" s="832" t="s">
        <v>3178</v>
      </c>
      <c r="D304" s="832" t="s">
        <v>4651</v>
      </c>
      <c r="E304" s="832" t="s">
        <v>4652</v>
      </c>
      <c r="F304" s="849">
        <v>12</v>
      </c>
      <c r="G304" s="849">
        <v>2040</v>
      </c>
      <c r="H304" s="849">
        <v>0.75</v>
      </c>
      <c r="I304" s="849">
        <v>170</v>
      </c>
      <c r="J304" s="849">
        <v>16</v>
      </c>
      <c r="K304" s="849">
        <v>2720</v>
      </c>
      <c r="L304" s="849">
        <v>1</v>
      </c>
      <c r="M304" s="849">
        <v>170</v>
      </c>
      <c r="N304" s="849">
        <v>15</v>
      </c>
      <c r="O304" s="849">
        <v>2580</v>
      </c>
      <c r="P304" s="837">
        <v>0.94852941176470584</v>
      </c>
      <c r="Q304" s="850">
        <v>172</v>
      </c>
    </row>
    <row r="305" spans="1:17" ht="14.45" customHeight="1" x14ac:dyDescent="0.2">
      <c r="A305" s="831" t="s">
        <v>4611</v>
      </c>
      <c r="B305" s="832" t="s">
        <v>4612</v>
      </c>
      <c r="C305" s="832" t="s">
        <v>3178</v>
      </c>
      <c r="D305" s="832" t="s">
        <v>4653</v>
      </c>
      <c r="E305" s="832" t="s">
        <v>4654</v>
      </c>
      <c r="F305" s="849">
        <v>37</v>
      </c>
      <c r="G305" s="849">
        <v>78847</v>
      </c>
      <c r="H305" s="849">
        <v>36.947985004686032</v>
      </c>
      <c r="I305" s="849">
        <v>2131</v>
      </c>
      <c r="J305" s="849">
        <v>1</v>
      </c>
      <c r="K305" s="849">
        <v>2134</v>
      </c>
      <c r="L305" s="849">
        <v>1</v>
      </c>
      <c r="M305" s="849">
        <v>2134</v>
      </c>
      <c r="N305" s="849">
        <v>5</v>
      </c>
      <c r="O305" s="849">
        <v>10730</v>
      </c>
      <c r="P305" s="837">
        <v>5.0281162136832238</v>
      </c>
      <c r="Q305" s="850">
        <v>2146</v>
      </c>
    </row>
    <row r="306" spans="1:17" ht="14.45" customHeight="1" x14ac:dyDescent="0.2">
      <c r="A306" s="831" t="s">
        <v>4611</v>
      </c>
      <c r="B306" s="832" t="s">
        <v>4612</v>
      </c>
      <c r="C306" s="832" t="s">
        <v>3178</v>
      </c>
      <c r="D306" s="832" t="s">
        <v>4655</v>
      </c>
      <c r="E306" s="832" t="s">
        <v>4656</v>
      </c>
      <c r="F306" s="849"/>
      <c r="G306" s="849"/>
      <c r="H306" s="849"/>
      <c r="I306" s="849"/>
      <c r="J306" s="849">
        <v>1</v>
      </c>
      <c r="K306" s="849">
        <v>426</v>
      </c>
      <c r="L306" s="849">
        <v>1</v>
      </c>
      <c r="M306" s="849">
        <v>426</v>
      </c>
      <c r="N306" s="849"/>
      <c r="O306" s="849"/>
      <c r="P306" s="837"/>
      <c r="Q306" s="850"/>
    </row>
    <row r="307" spans="1:17" ht="14.45" customHeight="1" x14ac:dyDescent="0.2">
      <c r="A307" s="831" t="s">
        <v>4611</v>
      </c>
      <c r="B307" s="832" t="s">
        <v>4612</v>
      </c>
      <c r="C307" s="832" t="s">
        <v>3178</v>
      </c>
      <c r="D307" s="832" t="s">
        <v>4657</v>
      </c>
      <c r="E307" s="832" t="s">
        <v>4658</v>
      </c>
      <c r="F307" s="849"/>
      <c r="G307" s="849"/>
      <c r="H307" s="849"/>
      <c r="I307" s="849"/>
      <c r="J307" s="849"/>
      <c r="K307" s="849"/>
      <c r="L307" s="849"/>
      <c r="M307" s="849"/>
      <c r="N307" s="849">
        <v>4</v>
      </c>
      <c r="O307" s="849">
        <v>4300</v>
      </c>
      <c r="P307" s="837"/>
      <c r="Q307" s="850">
        <v>1075</v>
      </c>
    </row>
    <row r="308" spans="1:17" ht="14.45" customHeight="1" x14ac:dyDescent="0.2">
      <c r="A308" s="831" t="s">
        <v>4611</v>
      </c>
      <c r="B308" s="832" t="s">
        <v>4612</v>
      </c>
      <c r="C308" s="832" t="s">
        <v>3178</v>
      </c>
      <c r="D308" s="832" t="s">
        <v>4659</v>
      </c>
      <c r="E308" s="832" t="s">
        <v>4660</v>
      </c>
      <c r="F308" s="849">
        <v>2</v>
      </c>
      <c r="G308" s="849">
        <v>578</v>
      </c>
      <c r="H308" s="849"/>
      <c r="I308" s="849">
        <v>289</v>
      </c>
      <c r="J308" s="849"/>
      <c r="K308" s="849"/>
      <c r="L308" s="849"/>
      <c r="M308" s="849"/>
      <c r="N308" s="849">
        <v>4</v>
      </c>
      <c r="O308" s="849">
        <v>1164</v>
      </c>
      <c r="P308" s="837"/>
      <c r="Q308" s="850">
        <v>291</v>
      </c>
    </row>
    <row r="309" spans="1:17" ht="14.45" customHeight="1" x14ac:dyDescent="0.2">
      <c r="A309" s="831" t="s">
        <v>4611</v>
      </c>
      <c r="B309" s="832" t="s">
        <v>4612</v>
      </c>
      <c r="C309" s="832" t="s">
        <v>3178</v>
      </c>
      <c r="D309" s="832" t="s">
        <v>4661</v>
      </c>
      <c r="E309" s="832" t="s">
        <v>4662</v>
      </c>
      <c r="F309" s="849">
        <v>1</v>
      </c>
      <c r="G309" s="849">
        <v>0</v>
      </c>
      <c r="H309" s="849"/>
      <c r="I309" s="849">
        <v>0</v>
      </c>
      <c r="J309" s="849"/>
      <c r="K309" s="849"/>
      <c r="L309" s="849"/>
      <c r="M309" s="849"/>
      <c r="N309" s="849">
        <v>1</v>
      </c>
      <c r="O309" s="849">
        <v>0</v>
      </c>
      <c r="P309" s="837"/>
      <c r="Q309" s="850">
        <v>0</v>
      </c>
    </row>
    <row r="310" spans="1:17" ht="14.45" customHeight="1" x14ac:dyDescent="0.2">
      <c r="A310" s="831" t="s">
        <v>4611</v>
      </c>
      <c r="B310" s="832" t="s">
        <v>4612</v>
      </c>
      <c r="C310" s="832" t="s">
        <v>3178</v>
      </c>
      <c r="D310" s="832" t="s">
        <v>4663</v>
      </c>
      <c r="E310" s="832" t="s">
        <v>4664</v>
      </c>
      <c r="F310" s="849">
        <v>1</v>
      </c>
      <c r="G310" s="849">
        <v>0</v>
      </c>
      <c r="H310" s="849"/>
      <c r="I310" s="849">
        <v>0</v>
      </c>
      <c r="J310" s="849"/>
      <c r="K310" s="849"/>
      <c r="L310" s="849"/>
      <c r="M310" s="849"/>
      <c r="N310" s="849">
        <v>2</v>
      </c>
      <c r="O310" s="849">
        <v>0</v>
      </c>
      <c r="P310" s="837"/>
      <c r="Q310" s="850">
        <v>0</v>
      </c>
    </row>
    <row r="311" spans="1:17" ht="14.45" customHeight="1" x14ac:dyDescent="0.2">
      <c r="A311" s="831" t="s">
        <v>4611</v>
      </c>
      <c r="B311" s="832" t="s">
        <v>4612</v>
      </c>
      <c r="C311" s="832" t="s">
        <v>3178</v>
      </c>
      <c r="D311" s="832" t="s">
        <v>4665</v>
      </c>
      <c r="E311" s="832" t="s">
        <v>4666</v>
      </c>
      <c r="F311" s="849"/>
      <c r="G311" s="849"/>
      <c r="H311" s="849"/>
      <c r="I311" s="849"/>
      <c r="J311" s="849"/>
      <c r="K311" s="849"/>
      <c r="L311" s="849"/>
      <c r="M311" s="849"/>
      <c r="N311" s="849">
        <v>18</v>
      </c>
      <c r="O311" s="849">
        <v>86454</v>
      </c>
      <c r="P311" s="837"/>
      <c r="Q311" s="850">
        <v>4803</v>
      </c>
    </row>
    <row r="312" spans="1:17" ht="14.45" customHeight="1" x14ac:dyDescent="0.2">
      <c r="A312" s="831" t="s">
        <v>4611</v>
      </c>
      <c r="B312" s="832" t="s">
        <v>4612</v>
      </c>
      <c r="C312" s="832" t="s">
        <v>3178</v>
      </c>
      <c r="D312" s="832" t="s">
        <v>4667</v>
      </c>
      <c r="E312" s="832" t="s">
        <v>4668</v>
      </c>
      <c r="F312" s="849"/>
      <c r="G312" s="849"/>
      <c r="H312" s="849"/>
      <c r="I312" s="849"/>
      <c r="J312" s="849"/>
      <c r="K312" s="849"/>
      <c r="L312" s="849"/>
      <c r="M312" s="849"/>
      <c r="N312" s="849">
        <v>4</v>
      </c>
      <c r="O312" s="849">
        <v>2448</v>
      </c>
      <c r="P312" s="837"/>
      <c r="Q312" s="850">
        <v>612</v>
      </c>
    </row>
    <row r="313" spans="1:17" ht="14.45" customHeight="1" x14ac:dyDescent="0.2">
      <c r="A313" s="831" t="s">
        <v>4611</v>
      </c>
      <c r="B313" s="832" t="s">
        <v>4612</v>
      </c>
      <c r="C313" s="832" t="s">
        <v>3178</v>
      </c>
      <c r="D313" s="832" t="s">
        <v>4669</v>
      </c>
      <c r="E313" s="832" t="s">
        <v>4670</v>
      </c>
      <c r="F313" s="849"/>
      <c r="G313" s="849"/>
      <c r="H313" s="849"/>
      <c r="I313" s="849"/>
      <c r="J313" s="849"/>
      <c r="K313" s="849"/>
      <c r="L313" s="849"/>
      <c r="M313" s="849"/>
      <c r="N313" s="849">
        <v>2</v>
      </c>
      <c r="O313" s="849">
        <v>5690</v>
      </c>
      <c r="P313" s="837"/>
      <c r="Q313" s="850">
        <v>2845</v>
      </c>
    </row>
    <row r="314" spans="1:17" ht="14.45" customHeight="1" x14ac:dyDescent="0.2">
      <c r="A314" s="831" t="s">
        <v>4611</v>
      </c>
      <c r="B314" s="832" t="s">
        <v>4612</v>
      </c>
      <c r="C314" s="832" t="s">
        <v>3178</v>
      </c>
      <c r="D314" s="832" t="s">
        <v>4671</v>
      </c>
      <c r="E314" s="832" t="s">
        <v>4672</v>
      </c>
      <c r="F314" s="849"/>
      <c r="G314" s="849"/>
      <c r="H314" s="849"/>
      <c r="I314" s="849"/>
      <c r="J314" s="849"/>
      <c r="K314" s="849"/>
      <c r="L314" s="849"/>
      <c r="M314" s="849"/>
      <c r="N314" s="849">
        <v>2</v>
      </c>
      <c r="O314" s="849">
        <v>15172</v>
      </c>
      <c r="P314" s="837"/>
      <c r="Q314" s="850">
        <v>7586</v>
      </c>
    </row>
    <row r="315" spans="1:17" ht="14.45" customHeight="1" x14ac:dyDescent="0.2">
      <c r="A315" s="831" t="s">
        <v>4611</v>
      </c>
      <c r="B315" s="832" t="s">
        <v>4612</v>
      </c>
      <c r="C315" s="832" t="s">
        <v>3178</v>
      </c>
      <c r="D315" s="832" t="s">
        <v>4673</v>
      </c>
      <c r="E315" s="832" t="s">
        <v>4674</v>
      </c>
      <c r="F315" s="849"/>
      <c r="G315" s="849"/>
      <c r="H315" s="849"/>
      <c r="I315" s="849"/>
      <c r="J315" s="849"/>
      <c r="K315" s="849"/>
      <c r="L315" s="849"/>
      <c r="M315" s="849"/>
      <c r="N315" s="849">
        <v>1</v>
      </c>
      <c r="O315" s="849">
        <v>1142</v>
      </c>
      <c r="P315" s="837"/>
      <c r="Q315" s="850">
        <v>1142</v>
      </c>
    </row>
    <row r="316" spans="1:17" ht="14.45" customHeight="1" x14ac:dyDescent="0.2">
      <c r="A316" s="831" t="s">
        <v>4675</v>
      </c>
      <c r="B316" s="832" t="s">
        <v>4676</v>
      </c>
      <c r="C316" s="832" t="s">
        <v>3178</v>
      </c>
      <c r="D316" s="832" t="s">
        <v>4677</v>
      </c>
      <c r="E316" s="832" t="s">
        <v>4678</v>
      </c>
      <c r="F316" s="849">
        <v>971</v>
      </c>
      <c r="G316" s="849">
        <v>167983</v>
      </c>
      <c r="H316" s="849">
        <v>0.95209027636083343</v>
      </c>
      <c r="I316" s="849">
        <v>173</v>
      </c>
      <c r="J316" s="849">
        <v>1014</v>
      </c>
      <c r="K316" s="849">
        <v>176436</v>
      </c>
      <c r="L316" s="849">
        <v>1</v>
      </c>
      <c r="M316" s="849">
        <v>174</v>
      </c>
      <c r="N316" s="849">
        <v>1000</v>
      </c>
      <c r="O316" s="849">
        <v>175000</v>
      </c>
      <c r="P316" s="837">
        <v>0.99186107143666824</v>
      </c>
      <c r="Q316" s="850">
        <v>175</v>
      </c>
    </row>
    <row r="317" spans="1:17" ht="14.45" customHeight="1" x14ac:dyDescent="0.2">
      <c r="A317" s="831" t="s">
        <v>4675</v>
      </c>
      <c r="B317" s="832" t="s">
        <v>4676</v>
      </c>
      <c r="C317" s="832" t="s">
        <v>3178</v>
      </c>
      <c r="D317" s="832" t="s">
        <v>4679</v>
      </c>
      <c r="E317" s="832" t="s">
        <v>4680</v>
      </c>
      <c r="F317" s="849"/>
      <c r="G317" s="849"/>
      <c r="H317" s="849"/>
      <c r="I317" s="849"/>
      <c r="J317" s="849">
        <v>1</v>
      </c>
      <c r="K317" s="849">
        <v>1070</v>
      </c>
      <c r="L317" s="849">
        <v>1</v>
      </c>
      <c r="M317" s="849">
        <v>1070</v>
      </c>
      <c r="N317" s="849"/>
      <c r="O317" s="849"/>
      <c r="P317" s="837"/>
      <c r="Q317" s="850"/>
    </row>
    <row r="318" spans="1:17" ht="14.45" customHeight="1" x14ac:dyDescent="0.2">
      <c r="A318" s="831" t="s">
        <v>4675</v>
      </c>
      <c r="B318" s="832" t="s">
        <v>4676</v>
      </c>
      <c r="C318" s="832" t="s">
        <v>3178</v>
      </c>
      <c r="D318" s="832" t="s">
        <v>4681</v>
      </c>
      <c r="E318" s="832" t="s">
        <v>4682</v>
      </c>
      <c r="F318" s="849">
        <v>46</v>
      </c>
      <c r="G318" s="849">
        <v>2116</v>
      </c>
      <c r="H318" s="849">
        <v>1.4838709677419355</v>
      </c>
      <c r="I318" s="849">
        <v>46</v>
      </c>
      <c r="J318" s="849">
        <v>31</v>
      </c>
      <c r="K318" s="849">
        <v>1426</v>
      </c>
      <c r="L318" s="849">
        <v>1</v>
      </c>
      <c r="M318" s="849">
        <v>46</v>
      </c>
      <c r="N318" s="849">
        <v>14</v>
      </c>
      <c r="O318" s="849">
        <v>658</v>
      </c>
      <c r="P318" s="837">
        <v>0.46143057503506313</v>
      </c>
      <c r="Q318" s="850">
        <v>47</v>
      </c>
    </row>
    <row r="319" spans="1:17" ht="14.45" customHeight="1" x14ac:dyDescent="0.2">
      <c r="A319" s="831" t="s">
        <v>4675</v>
      </c>
      <c r="B319" s="832" t="s">
        <v>4676</v>
      </c>
      <c r="C319" s="832" t="s">
        <v>3178</v>
      </c>
      <c r="D319" s="832" t="s">
        <v>4683</v>
      </c>
      <c r="E319" s="832" t="s">
        <v>4684</v>
      </c>
      <c r="F319" s="849">
        <v>20</v>
      </c>
      <c r="G319" s="849">
        <v>6940</v>
      </c>
      <c r="H319" s="849">
        <v>2</v>
      </c>
      <c r="I319" s="849">
        <v>347</v>
      </c>
      <c r="J319" s="849">
        <v>10</v>
      </c>
      <c r="K319" s="849">
        <v>3470</v>
      </c>
      <c r="L319" s="849">
        <v>1</v>
      </c>
      <c r="M319" s="849">
        <v>347</v>
      </c>
      <c r="N319" s="849">
        <v>4</v>
      </c>
      <c r="O319" s="849">
        <v>1392</v>
      </c>
      <c r="P319" s="837">
        <v>0.40115273775216137</v>
      </c>
      <c r="Q319" s="850">
        <v>348</v>
      </c>
    </row>
    <row r="320" spans="1:17" ht="14.45" customHeight="1" x14ac:dyDescent="0.2">
      <c r="A320" s="831" t="s">
        <v>4675</v>
      </c>
      <c r="B320" s="832" t="s">
        <v>4676</v>
      </c>
      <c r="C320" s="832" t="s">
        <v>3178</v>
      </c>
      <c r="D320" s="832" t="s">
        <v>4685</v>
      </c>
      <c r="E320" s="832" t="s">
        <v>4686</v>
      </c>
      <c r="F320" s="849">
        <v>8</v>
      </c>
      <c r="G320" s="849">
        <v>408</v>
      </c>
      <c r="H320" s="849">
        <v>8</v>
      </c>
      <c r="I320" s="849">
        <v>51</v>
      </c>
      <c r="J320" s="849">
        <v>1</v>
      </c>
      <c r="K320" s="849">
        <v>51</v>
      </c>
      <c r="L320" s="849">
        <v>1</v>
      </c>
      <c r="M320" s="849">
        <v>51</v>
      </c>
      <c r="N320" s="849">
        <v>6</v>
      </c>
      <c r="O320" s="849">
        <v>306</v>
      </c>
      <c r="P320" s="837">
        <v>6</v>
      </c>
      <c r="Q320" s="850">
        <v>51</v>
      </c>
    </row>
    <row r="321" spans="1:17" ht="14.45" customHeight="1" x14ac:dyDescent="0.2">
      <c r="A321" s="831" t="s">
        <v>4675</v>
      </c>
      <c r="B321" s="832" t="s">
        <v>4676</v>
      </c>
      <c r="C321" s="832" t="s">
        <v>3178</v>
      </c>
      <c r="D321" s="832" t="s">
        <v>4687</v>
      </c>
      <c r="E321" s="832" t="s">
        <v>4688</v>
      </c>
      <c r="F321" s="849">
        <v>23</v>
      </c>
      <c r="G321" s="849">
        <v>8671</v>
      </c>
      <c r="H321" s="849">
        <v>0.8214285714285714</v>
      </c>
      <c r="I321" s="849">
        <v>377</v>
      </c>
      <c r="J321" s="849">
        <v>28</v>
      </c>
      <c r="K321" s="849">
        <v>10556</v>
      </c>
      <c r="L321" s="849">
        <v>1</v>
      </c>
      <c r="M321" s="849">
        <v>377</v>
      </c>
      <c r="N321" s="849">
        <v>18</v>
      </c>
      <c r="O321" s="849">
        <v>6804</v>
      </c>
      <c r="P321" s="837">
        <v>0.64456233421750664</v>
      </c>
      <c r="Q321" s="850">
        <v>378</v>
      </c>
    </row>
    <row r="322" spans="1:17" ht="14.45" customHeight="1" x14ac:dyDescent="0.2">
      <c r="A322" s="831" t="s">
        <v>4675</v>
      </c>
      <c r="B322" s="832" t="s">
        <v>4676</v>
      </c>
      <c r="C322" s="832" t="s">
        <v>3178</v>
      </c>
      <c r="D322" s="832" t="s">
        <v>4689</v>
      </c>
      <c r="E322" s="832" t="s">
        <v>4690</v>
      </c>
      <c r="F322" s="849">
        <v>40</v>
      </c>
      <c r="G322" s="849">
        <v>1360</v>
      </c>
      <c r="H322" s="849">
        <v>0.97560975609756095</v>
      </c>
      <c r="I322" s="849">
        <v>34</v>
      </c>
      <c r="J322" s="849">
        <v>41</v>
      </c>
      <c r="K322" s="849">
        <v>1394</v>
      </c>
      <c r="L322" s="849">
        <v>1</v>
      </c>
      <c r="M322" s="849">
        <v>34</v>
      </c>
      <c r="N322" s="849">
        <v>25</v>
      </c>
      <c r="O322" s="849">
        <v>850</v>
      </c>
      <c r="P322" s="837">
        <v>0.6097560975609756</v>
      </c>
      <c r="Q322" s="850">
        <v>34</v>
      </c>
    </row>
    <row r="323" spans="1:17" ht="14.45" customHeight="1" x14ac:dyDescent="0.2">
      <c r="A323" s="831" t="s">
        <v>4675</v>
      </c>
      <c r="B323" s="832" t="s">
        <v>4676</v>
      </c>
      <c r="C323" s="832" t="s">
        <v>3178</v>
      </c>
      <c r="D323" s="832" t="s">
        <v>4691</v>
      </c>
      <c r="E323" s="832" t="s">
        <v>4692</v>
      </c>
      <c r="F323" s="849">
        <v>1</v>
      </c>
      <c r="G323" s="849">
        <v>524</v>
      </c>
      <c r="H323" s="849">
        <v>0.33333333333333331</v>
      </c>
      <c r="I323" s="849">
        <v>524</v>
      </c>
      <c r="J323" s="849">
        <v>3</v>
      </c>
      <c r="K323" s="849">
        <v>1572</v>
      </c>
      <c r="L323" s="849">
        <v>1</v>
      </c>
      <c r="M323" s="849">
        <v>524</v>
      </c>
      <c r="N323" s="849"/>
      <c r="O323" s="849"/>
      <c r="P323" s="837"/>
      <c r="Q323" s="850"/>
    </row>
    <row r="324" spans="1:17" ht="14.45" customHeight="1" x14ac:dyDescent="0.2">
      <c r="A324" s="831" t="s">
        <v>4675</v>
      </c>
      <c r="B324" s="832" t="s">
        <v>4676</v>
      </c>
      <c r="C324" s="832" t="s">
        <v>3178</v>
      </c>
      <c r="D324" s="832" t="s">
        <v>4693</v>
      </c>
      <c r="E324" s="832" t="s">
        <v>4694</v>
      </c>
      <c r="F324" s="849">
        <v>5</v>
      </c>
      <c r="G324" s="849">
        <v>285</v>
      </c>
      <c r="H324" s="849">
        <v>2.5</v>
      </c>
      <c r="I324" s="849">
        <v>57</v>
      </c>
      <c r="J324" s="849">
        <v>2</v>
      </c>
      <c r="K324" s="849">
        <v>114</v>
      </c>
      <c r="L324" s="849">
        <v>1</v>
      </c>
      <c r="M324" s="849">
        <v>57</v>
      </c>
      <c r="N324" s="849"/>
      <c r="O324" s="849"/>
      <c r="P324" s="837"/>
      <c r="Q324" s="850"/>
    </row>
    <row r="325" spans="1:17" ht="14.45" customHeight="1" x14ac:dyDescent="0.2">
      <c r="A325" s="831" t="s">
        <v>4675</v>
      </c>
      <c r="B325" s="832" t="s">
        <v>4676</v>
      </c>
      <c r="C325" s="832" t="s">
        <v>3178</v>
      </c>
      <c r="D325" s="832" t="s">
        <v>4695</v>
      </c>
      <c r="E325" s="832" t="s">
        <v>4696</v>
      </c>
      <c r="F325" s="849"/>
      <c r="G325" s="849"/>
      <c r="H325" s="849"/>
      <c r="I325" s="849"/>
      <c r="J325" s="849">
        <v>1</v>
      </c>
      <c r="K325" s="849">
        <v>225</v>
      </c>
      <c r="L325" s="849">
        <v>1</v>
      </c>
      <c r="M325" s="849">
        <v>225</v>
      </c>
      <c r="N325" s="849">
        <v>1</v>
      </c>
      <c r="O325" s="849">
        <v>226</v>
      </c>
      <c r="P325" s="837">
        <v>1.0044444444444445</v>
      </c>
      <c r="Q325" s="850">
        <v>226</v>
      </c>
    </row>
    <row r="326" spans="1:17" ht="14.45" customHeight="1" x14ac:dyDescent="0.2">
      <c r="A326" s="831" t="s">
        <v>4675</v>
      </c>
      <c r="B326" s="832" t="s">
        <v>4676</v>
      </c>
      <c r="C326" s="832" t="s">
        <v>3178</v>
      </c>
      <c r="D326" s="832" t="s">
        <v>4697</v>
      </c>
      <c r="E326" s="832" t="s">
        <v>4698</v>
      </c>
      <c r="F326" s="849"/>
      <c r="G326" s="849"/>
      <c r="H326" s="849"/>
      <c r="I326" s="849"/>
      <c r="J326" s="849">
        <v>1</v>
      </c>
      <c r="K326" s="849">
        <v>554</v>
      </c>
      <c r="L326" s="849">
        <v>1</v>
      </c>
      <c r="M326" s="849">
        <v>554</v>
      </c>
      <c r="N326" s="849">
        <v>1</v>
      </c>
      <c r="O326" s="849">
        <v>555</v>
      </c>
      <c r="P326" s="837">
        <v>1.0018050541516246</v>
      </c>
      <c r="Q326" s="850">
        <v>555</v>
      </c>
    </row>
    <row r="327" spans="1:17" ht="14.45" customHeight="1" x14ac:dyDescent="0.2">
      <c r="A327" s="831" t="s">
        <v>4675</v>
      </c>
      <c r="B327" s="832" t="s">
        <v>4676</v>
      </c>
      <c r="C327" s="832" t="s">
        <v>3178</v>
      </c>
      <c r="D327" s="832" t="s">
        <v>4699</v>
      </c>
      <c r="E327" s="832" t="s">
        <v>4700</v>
      </c>
      <c r="F327" s="849">
        <v>1</v>
      </c>
      <c r="G327" s="849">
        <v>143</v>
      </c>
      <c r="H327" s="849">
        <v>1</v>
      </c>
      <c r="I327" s="849">
        <v>143</v>
      </c>
      <c r="J327" s="849">
        <v>1</v>
      </c>
      <c r="K327" s="849">
        <v>143</v>
      </c>
      <c r="L327" s="849">
        <v>1</v>
      </c>
      <c r="M327" s="849">
        <v>143</v>
      </c>
      <c r="N327" s="849"/>
      <c r="O327" s="849"/>
      <c r="P327" s="837"/>
      <c r="Q327" s="850"/>
    </row>
    <row r="328" spans="1:17" ht="14.45" customHeight="1" x14ac:dyDescent="0.2">
      <c r="A328" s="831" t="s">
        <v>4675</v>
      </c>
      <c r="B328" s="832" t="s">
        <v>4676</v>
      </c>
      <c r="C328" s="832" t="s">
        <v>3178</v>
      </c>
      <c r="D328" s="832" t="s">
        <v>4701</v>
      </c>
      <c r="E328" s="832" t="s">
        <v>4702</v>
      </c>
      <c r="F328" s="849">
        <v>1</v>
      </c>
      <c r="G328" s="849">
        <v>65</v>
      </c>
      <c r="H328" s="849">
        <v>1</v>
      </c>
      <c r="I328" s="849">
        <v>65</v>
      </c>
      <c r="J328" s="849">
        <v>1</v>
      </c>
      <c r="K328" s="849">
        <v>65</v>
      </c>
      <c r="L328" s="849">
        <v>1</v>
      </c>
      <c r="M328" s="849">
        <v>65</v>
      </c>
      <c r="N328" s="849"/>
      <c r="O328" s="849"/>
      <c r="P328" s="837"/>
      <c r="Q328" s="850"/>
    </row>
    <row r="329" spans="1:17" ht="14.45" customHeight="1" x14ac:dyDescent="0.2">
      <c r="A329" s="831" t="s">
        <v>4675</v>
      </c>
      <c r="B329" s="832" t="s">
        <v>4676</v>
      </c>
      <c r="C329" s="832" t="s">
        <v>3178</v>
      </c>
      <c r="D329" s="832" t="s">
        <v>4703</v>
      </c>
      <c r="E329" s="832" t="s">
        <v>4704</v>
      </c>
      <c r="F329" s="849">
        <v>332</v>
      </c>
      <c r="G329" s="849">
        <v>45152</v>
      </c>
      <c r="H329" s="849">
        <v>1.010971295508486</v>
      </c>
      <c r="I329" s="849">
        <v>136</v>
      </c>
      <c r="J329" s="849">
        <v>326</v>
      </c>
      <c r="K329" s="849">
        <v>44662</v>
      </c>
      <c r="L329" s="849">
        <v>1</v>
      </c>
      <c r="M329" s="849">
        <v>137</v>
      </c>
      <c r="N329" s="849">
        <v>288</v>
      </c>
      <c r="O329" s="849">
        <v>39744</v>
      </c>
      <c r="P329" s="837">
        <v>0.88988401773319603</v>
      </c>
      <c r="Q329" s="850">
        <v>138</v>
      </c>
    </row>
    <row r="330" spans="1:17" ht="14.45" customHeight="1" x14ac:dyDescent="0.2">
      <c r="A330" s="831" t="s">
        <v>4675</v>
      </c>
      <c r="B330" s="832" t="s">
        <v>4676</v>
      </c>
      <c r="C330" s="832" t="s">
        <v>3178</v>
      </c>
      <c r="D330" s="832" t="s">
        <v>4705</v>
      </c>
      <c r="E330" s="832" t="s">
        <v>4706</v>
      </c>
      <c r="F330" s="849">
        <v>175</v>
      </c>
      <c r="G330" s="849">
        <v>15925</v>
      </c>
      <c r="H330" s="849">
        <v>0.97765363128491622</v>
      </c>
      <c r="I330" s="849">
        <v>91</v>
      </c>
      <c r="J330" s="849">
        <v>179</v>
      </c>
      <c r="K330" s="849">
        <v>16289</v>
      </c>
      <c r="L330" s="849">
        <v>1</v>
      </c>
      <c r="M330" s="849">
        <v>91</v>
      </c>
      <c r="N330" s="849">
        <v>127</v>
      </c>
      <c r="O330" s="849">
        <v>11684</v>
      </c>
      <c r="P330" s="837">
        <v>0.71729387930505251</v>
      </c>
      <c r="Q330" s="850">
        <v>92</v>
      </c>
    </row>
    <row r="331" spans="1:17" ht="14.45" customHeight="1" x14ac:dyDescent="0.2">
      <c r="A331" s="831" t="s">
        <v>4675</v>
      </c>
      <c r="B331" s="832" t="s">
        <v>4676</v>
      </c>
      <c r="C331" s="832" t="s">
        <v>3178</v>
      </c>
      <c r="D331" s="832" t="s">
        <v>4707</v>
      </c>
      <c r="E331" s="832" t="s">
        <v>4708</v>
      </c>
      <c r="F331" s="849">
        <v>4</v>
      </c>
      <c r="G331" s="849">
        <v>548</v>
      </c>
      <c r="H331" s="849"/>
      <c r="I331" s="849">
        <v>137</v>
      </c>
      <c r="J331" s="849"/>
      <c r="K331" s="849"/>
      <c r="L331" s="849"/>
      <c r="M331" s="849"/>
      <c r="N331" s="849"/>
      <c r="O331" s="849"/>
      <c r="P331" s="837"/>
      <c r="Q331" s="850"/>
    </row>
    <row r="332" spans="1:17" ht="14.45" customHeight="1" x14ac:dyDescent="0.2">
      <c r="A332" s="831" t="s">
        <v>4675</v>
      </c>
      <c r="B332" s="832" t="s">
        <v>4676</v>
      </c>
      <c r="C332" s="832" t="s">
        <v>3178</v>
      </c>
      <c r="D332" s="832" t="s">
        <v>4709</v>
      </c>
      <c r="E332" s="832" t="s">
        <v>4710</v>
      </c>
      <c r="F332" s="849">
        <v>18</v>
      </c>
      <c r="G332" s="849">
        <v>1188</v>
      </c>
      <c r="H332" s="849">
        <v>1.3846153846153846</v>
      </c>
      <c r="I332" s="849">
        <v>66</v>
      </c>
      <c r="J332" s="849">
        <v>13</v>
      </c>
      <c r="K332" s="849">
        <v>858</v>
      </c>
      <c r="L332" s="849">
        <v>1</v>
      </c>
      <c r="M332" s="849">
        <v>66</v>
      </c>
      <c r="N332" s="849">
        <v>4</v>
      </c>
      <c r="O332" s="849">
        <v>268</v>
      </c>
      <c r="P332" s="837">
        <v>0.31235431235431238</v>
      </c>
      <c r="Q332" s="850">
        <v>67</v>
      </c>
    </row>
    <row r="333" spans="1:17" ht="14.45" customHeight="1" x14ac:dyDescent="0.2">
      <c r="A333" s="831" t="s">
        <v>4675</v>
      </c>
      <c r="B333" s="832" t="s">
        <v>4676</v>
      </c>
      <c r="C333" s="832" t="s">
        <v>3178</v>
      </c>
      <c r="D333" s="832" t="s">
        <v>4711</v>
      </c>
      <c r="E333" s="832" t="s">
        <v>4712</v>
      </c>
      <c r="F333" s="849">
        <v>3</v>
      </c>
      <c r="G333" s="849">
        <v>984</v>
      </c>
      <c r="H333" s="849">
        <v>0.17647058823529413</v>
      </c>
      <c r="I333" s="849">
        <v>328</v>
      </c>
      <c r="J333" s="849">
        <v>17</v>
      </c>
      <c r="K333" s="849">
        <v>5576</v>
      </c>
      <c r="L333" s="849">
        <v>1</v>
      </c>
      <c r="M333" s="849">
        <v>328</v>
      </c>
      <c r="N333" s="849">
        <v>24</v>
      </c>
      <c r="O333" s="849">
        <v>7896</v>
      </c>
      <c r="P333" s="837">
        <v>1.4160688665710186</v>
      </c>
      <c r="Q333" s="850">
        <v>329</v>
      </c>
    </row>
    <row r="334" spans="1:17" ht="14.45" customHeight="1" x14ac:dyDescent="0.2">
      <c r="A334" s="831" t="s">
        <v>4675</v>
      </c>
      <c r="B334" s="832" t="s">
        <v>4676</v>
      </c>
      <c r="C334" s="832" t="s">
        <v>3178</v>
      </c>
      <c r="D334" s="832" t="s">
        <v>4713</v>
      </c>
      <c r="E334" s="832" t="s">
        <v>4714</v>
      </c>
      <c r="F334" s="849">
        <v>21</v>
      </c>
      <c r="G334" s="849">
        <v>1071</v>
      </c>
      <c r="H334" s="849">
        <v>0.63636363636363635</v>
      </c>
      <c r="I334" s="849">
        <v>51</v>
      </c>
      <c r="J334" s="849">
        <v>33</v>
      </c>
      <c r="K334" s="849">
        <v>1683</v>
      </c>
      <c r="L334" s="849">
        <v>1</v>
      </c>
      <c r="M334" s="849">
        <v>51</v>
      </c>
      <c r="N334" s="849">
        <v>22</v>
      </c>
      <c r="O334" s="849">
        <v>1144</v>
      </c>
      <c r="P334" s="837">
        <v>0.6797385620915033</v>
      </c>
      <c r="Q334" s="850">
        <v>52</v>
      </c>
    </row>
    <row r="335" spans="1:17" ht="14.45" customHeight="1" x14ac:dyDescent="0.2">
      <c r="A335" s="831" t="s">
        <v>4675</v>
      </c>
      <c r="B335" s="832" t="s">
        <v>4676</v>
      </c>
      <c r="C335" s="832" t="s">
        <v>3178</v>
      </c>
      <c r="D335" s="832" t="s">
        <v>4715</v>
      </c>
      <c r="E335" s="832" t="s">
        <v>4716</v>
      </c>
      <c r="F335" s="849"/>
      <c r="G335" s="849"/>
      <c r="H335" s="849"/>
      <c r="I335" s="849"/>
      <c r="J335" s="849">
        <v>1</v>
      </c>
      <c r="K335" s="849">
        <v>207</v>
      </c>
      <c r="L335" s="849">
        <v>1</v>
      </c>
      <c r="M335" s="849">
        <v>207</v>
      </c>
      <c r="N335" s="849">
        <v>2</v>
      </c>
      <c r="O335" s="849">
        <v>418</v>
      </c>
      <c r="P335" s="837">
        <v>2.0193236714975846</v>
      </c>
      <c r="Q335" s="850">
        <v>209</v>
      </c>
    </row>
    <row r="336" spans="1:17" ht="14.45" customHeight="1" x14ac:dyDescent="0.2">
      <c r="A336" s="831" t="s">
        <v>4675</v>
      </c>
      <c r="B336" s="832" t="s">
        <v>4676</v>
      </c>
      <c r="C336" s="832" t="s">
        <v>3178</v>
      </c>
      <c r="D336" s="832" t="s">
        <v>4717</v>
      </c>
      <c r="E336" s="832" t="s">
        <v>4718</v>
      </c>
      <c r="F336" s="849">
        <v>2</v>
      </c>
      <c r="G336" s="849">
        <v>1224</v>
      </c>
      <c r="H336" s="849">
        <v>0.5</v>
      </c>
      <c r="I336" s="849">
        <v>612</v>
      </c>
      <c r="J336" s="849">
        <v>4</v>
      </c>
      <c r="K336" s="849">
        <v>2448</v>
      </c>
      <c r="L336" s="849">
        <v>1</v>
      </c>
      <c r="M336" s="849">
        <v>612</v>
      </c>
      <c r="N336" s="849"/>
      <c r="O336" s="849"/>
      <c r="P336" s="837"/>
      <c r="Q336" s="850"/>
    </row>
    <row r="337" spans="1:17" ht="14.45" customHeight="1" x14ac:dyDescent="0.2">
      <c r="A337" s="831" t="s">
        <v>4675</v>
      </c>
      <c r="B337" s="832" t="s">
        <v>4676</v>
      </c>
      <c r="C337" s="832" t="s">
        <v>3178</v>
      </c>
      <c r="D337" s="832" t="s">
        <v>4719</v>
      </c>
      <c r="E337" s="832" t="s">
        <v>4720</v>
      </c>
      <c r="F337" s="849">
        <v>1</v>
      </c>
      <c r="G337" s="849">
        <v>825</v>
      </c>
      <c r="H337" s="849">
        <v>1</v>
      </c>
      <c r="I337" s="849">
        <v>825</v>
      </c>
      <c r="J337" s="849">
        <v>1</v>
      </c>
      <c r="K337" s="849">
        <v>825</v>
      </c>
      <c r="L337" s="849">
        <v>1</v>
      </c>
      <c r="M337" s="849">
        <v>825</v>
      </c>
      <c r="N337" s="849">
        <v>1</v>
      </c>
      <c r="O337" s="849">
        <v>826</v>
      </c>
      <c r="P337" s="837">
        <v>1.0012121212121212</v>
      </c>
      <c r="Q337" s="850">
        <v>826</v>
      </c>
    </row>
    <row r="338" spans="1:17" ht="14.45" customHeight="1" x14ac:dyDescent="0.2">
      <c r="A338" s="831" t="s">
        <v>4675</v>
      </c>
      <c r="B338" s="832" t="s">
        <v>4676</v>
      </c>
      <c r="C338" s="832" t="s">
        <v>3178</v>
      </c>
      <c r="D338" s="832" t="s">
        <v>4721</v>
      </c>
      <c r="E338" s="832" t="s">
        <v>4722</v>
      </c>
      <c r="F338" s="849">
        <v>3</v>
      </c>
      <c r="G338" s="849">
        <v>726</v>
      </c>
      <c r="H338" s="849">
        <v>3</v>
      </c>
      <c r="I338" s="849">
        <v>242</v>
      </c>
      <c r="J338" s="849">
        <v>1</v>
      </c>
      <c r="K338" s="849">
        <v>242</v>
      </c>
      <c r="L338" s="849">
        <v>1</v>
      </c>
      <c r="M338" s="849">
        <v>242</v>
      </c>
      <c r="N338" s="849">
        <v>2</v>
      </c>
      <c r="O338" s="849">
        <v>484</v>
      </c>
      <c r="P338" s="837">
        <v>2</v>
      </c>
      <c r="Q338" s="850">
        <v>242</v>
      </c>
    </row>
    <row r="339" spans="1:17" ht="14.45" customHeight="1" x14ac:dyDescent="0.2">
      <c r="A339" s="831" t="s">
        <v>4675</v>
      </c>
      <c r="B339" s="832" t="s">
        <v>4676</v>
      </c>
      <c r="C339" s="832" t="s">
        <v>3178</v>
      </c>
      <c r="D339" s="832" t="s">
        <v>4723</v>
      </c>
      <c r="E339" s="832" t="s">
        <v>4724</v>
      </c>
      <c r="F339" s="849"/>
      <c r="G339" s="849"/>
      <c r="H339" s="849"/>
      <c r="I339" s="849"/>
      <c r="J339" s="849">
        <v>1</v>
      </c>
      <c r="K339" s="849">
        <v>327</v>
      </c>
      <c r="L339" s="849">
        <v>1</v>
      </c>
      <c r="M339" s="849">
        <v>327</v>
      </c>
      <c r="N339" s="849"/>
      <c r="O339" s="849"/>
      <c r="P339" s="837"/>
      <c r="Q339" s="850"/>
    </row>
    <row r="340" spans="1:17" ht="14.45" customHeight="1" x14ac:dyDescent="0.2">
      <c r="A340" s="831" t="s">
        <v>4675</v>
      </c>
      <c r="B340" s="832" t="s">
        <v>4676</v>
      </c>
      <c r="C340" s="832" t="s">
        <v>3178</v>
      </c>
      <c r="D340" s="832" t="s">
        <v>4725</v>
      </c>
      <c r="E340" s="832" t="s">
        <v>4726</v>
      </c>
      <c r="F340" s="849"/>
      <c r="G340" s="849"/>
      <c r="H340" s="849"/>
      <c r="I340" s="849"/>
      <c r="J340" s="849">
        <v>181</v>
      </c>
      <c r="K340" s="849">
        <v>47241</v>
      </c>
      <c r="L340" s="849">
        <v>1</v>
      </c>
      <c r="M340" s="849">
        <v>261</v>
      </c>
      <c r="N340" s="849">
        <v>189</v>
      </c>
      <c r="O340" s="849">
        <v>49518</v>
      </c>
      <c r="P340" s="837">
        <v>1.0481996570775385</v>
      </c>
      <c r="Q340" s="850">
        <v>262</v>
      </c>
    </row>
    <row r="341" spans="1:17" ht="14.45" customHeight="1" x14ac:dyDescent="0.2">
      <c r="A341" s="831" t="s">
        <v>4675</v>
      </c>
      <c r="B341" s="832" t="s">
        <v>4676</v>
      </c>
      <c r="C341" s="832" t="s">
        <v>3178</v>
      </c>
      <c r="D341" s="832" t="s">
        <v>4727</v>
      </c>
      <c r="E341" s="832" t="s">
        <v>4728</v>
      </c>
      <c r="F341" s="849"/>
      <c r="G341" s="849"/>
      <c r="H341" s="849"/>
      <c r="I341" s="849"/>
      <c r="J341" s="849">
        <v>4</v>
      </c>
      <c r="K341" s="849">
        <v>660</v>
      </c>
      <c r="L341" s="849">
        <v>1</v>
      </c>
      <c r="M341" s="849">
        <v>165</v>
      </c>
      <c r="N341" s="849">
        <v>5</v>
      </c>
      <c r="O341" s="849">
        <v>830</v>
      </c>
      <c r="P341" s="837">
        <v>1.2575757575757576</v>
      </c>
      <c r="Q341" s="850">
        <v>166</v>
      </c>
    </row>
    <row r="342" spans="1:17" ht="14.45" customHeight="1" x14ac:dyDescent="0.2">
      <c r="A342" s="831" t="s">
        <v>4675</v>
      </c>
      <c r="B342" s="832" t="s">
        <v>4676</v>
      </c>
      <c r="C342" s="832" t="s">
        <v>3178</v>
      </c>
      <c r="D342" s="832" t="s">
        <v>4729</v>
      </c>
      <c r="E342" s="832" t="s">
        <v>4730</v>
      </c>
      <c r="F342" s="849"/>
      <c r="G342" s="849"/>
      <c r="H342" s="849"/>
      <c r="I342" s="849"/>
      <c r="J342" s="849">
        <v>1</v>
      </c>
      <c r="K342" s="849">
        <v>152</v>
      </c>
      <c r="L342" s="849">
        <v>1</v>
      </c>
      <c r="M342" s="849">
        <v>152</v>
      </c>
      <c r="N342" s="849">
        <v>2</v>
      </c>
      <c r="O342" s="849">
        <v>304</v>
      </c>
      <c r="P342" s="837">
        <v>2</v>
      </c>
      <c r="Q342" s="850">
        <v>152</v>
      </c>
    </row>
    <row r="343" spans="1:17" ht="14.45" customHeight="1" x14ac:dyDescent="0.2">
      <c r="A343" s="831" t="s">
        <v>4731</v>
      </c>
      <c r="B343" s="832" t="s">
        <v>4732</v>
      </c>
      <c r="C343" s="832" t="s">
        <v>3178</v>
      </c>
      <c r="D343" s="832" t="s">
        <v>4733</v>
      </c>
      <c r="E343" s="832" t="s">
        <v>4734</v>
      </c>
      <c r="F343" s="849">
        <v>4</v>
      </c>
      <c r="G343" s="849">
        <v>1604</v>
      </c>
      <c r="H343" s="849"/>
      <c r="I343" s="849">
        <v>401</v>
      </c>
      <c r="J343" s="849"/>
      <c r="K343" s="849"/>
      <c r="L343" s="849"/>
      <c r="M343" s="849"/>
      <c r="N343" s="849"/>
      <c r="O343" s="849"/>
      <c r="P343" s="837"/>
      <c r="Q343" s="850"/>
    </row>
    <row r="344" spans="1:17" ht="14.45" customHeight="1" x14ac:dyDescent="0.2">
      <c r="A344" s="831" t="s">
        <v>4731</v>
      </c>
      <c r="B344" s="832" t="s">
        <v>4732</v>
      </c>
      <c r="C344" s="832" t="s">
        <v>3178</v>
      </c>
      <c r="D344" s="832" t="s">
        <v>4735</v>
      </c>
      <c r="E344" s="832" t="s">
        <v>4736</v>
      </c>
      <c r="F344" s="849">
        <v>1</v>
      </c>
      <c r="G344" s="849">
        <v>574</v>
      </c>
      <c r="H344" s="849"/>
      <c r="I344" s="849">
        <v>574</v>
      </c>
      <c r="J344" s="849"/>
      <c r="K344" s="849"/>
      <c r="L344" s="849"/>
      <c r="M344" s="849"/>
      <c r="N344" s="849"/>
      <c r="O344" s="849"/>
      <c r="P344" s="837"/>
      <c r="Q344" s="850"/>
    </row>
    <row r="345" spans="1:17" ht="14.45" customHeight="1" x14ac:dyDescent="0.2">
      <c r="A345" s="831" t="s">
        <v>4737</v>
      </c>
      <c r="B345" s="832" t="s">
        <v>4093</v>
      </c>
      <c r="C345" s="832" t="s">
        <v>3178</v>
      </c>
      <c r="D345" s="832" t="s">
        <v>4094</v>
      </c>
      <c r="E345" s="832" t="s">
        <v>4095</v>
      </c>
      <c r="F345" s="849">
        <v>2</v>
      </c>
      <c r="G345" s="849">
        <v>25588</v>
      </c>
      <c r="H345" s="849"/>
      <c r="I345" s="849">
        <v>12794</v>
      </c>
      <c r="J345" s="849"/>
      <c r="K345" s="849"/>
      <c r="L345" s="849"/>
      <c r="M345" s="849"/>
      <c r="N345" s="849"/>
      <c r="O345" s="849"/>
      <c r="P345" s="837"/>
      <c r="Q345" s="850"/>
    </row>
    <row r="346" spans="1:17" ht="14.45" customHeight="1" x14ac:dyDescent="0.2">
      <c r="A346" s="831" t="s">
        <v>4737</v>
      </c>
      <c r="B346" s="832" t="s">
        <v>4093</v>
      </c>
      <c r="C346" s="832" t="s">
        <v>3178</v>
      </c>
      <c r="D346" s="832" t="s">
        <v>4738</v>
      </c>
      <c r="E346" s="832" t="s">
        <v>4739</v>
      </c>
      <c r="F346" s="849">
        <v>123</v>
      </c>
      <c r="G346" s="849">
        <v>1200726</v>
      </c>
      <c r="H346" s="849">
        <v>0.62345321320423197</v>
      </c>
      <c r="I346" s="849">
        <v>9762</v>
      </c>
      <c r="J346" s="849">
        <v>184</v>
      </c>
      <c r="K346" s="849">
        <v>1925928</v>
      </c>
      <c r="L346" s="849">
        <v>1</v>
      </c>
      <c r="M346" s="849">
        <v>10467</v>
      </c>
      <c r="N346" s="849">
        <v>156</v>
      </c>
      <c r="O346" s="849">
        <v>1638000</v>
      </c>
      <c r="P346" s="837">
        <v>0.85049908407790942</v>
      </c>
      <c r="Q346" s="850">
        <v>10500</v>
      </c>
    </row>
    <row r="347" spans="1:17" ht="14.45" customHeight="1" x14ac:dyDescent="0.2">
      <c r="A347" s="831" t="s">
        <v>4737</v>
      </c>
      <c r="B347" s="832" t="s">
        <v>4093</v>
      </c>
      <c r="C347" s="832" t="s">
        <v>3178</v>
      </c>
      <c r="D347" s="832" t="s">
        <v>4740</v>
      </c>
      <c r="E347" s="832" t="s">
        <v>4741</v>
      </c>
      <c r="F347" s="849">
        <v>4</v>
      </c>
      <c r="G347" s="849">
        <v>30224</v>
      </c>
      <c r="H347" s="849"/>
      <c r="I347" s="849">
        <v>7556</v>
      </c>
      <c r="J347" s="849"/>
      <c r="K347" s="849"/>
      <c r="L347" s="849"/>
      <c r="M347" s="849"/>
      <c r="N347" s="849">
        <v>1</v>
      </c>
      <c r="O347" s="849">
        <v>7561</v>
      </c>
      <c r="P347" s="837"/>
      <c r="Q347" s="850">
        <v>7561</v>
      </c>
    </row>
    <row r="348" spans="1:17" ht="14.45" customHeight="1" x14ac:dyDescent="0.2">
      <c r="A348" s="831" t="s">
        <v>4737</v>
      </c>
      <c r="B348" s="832" t="s">
        <v>4093</v>
      </c>
      <c r="C348" s="832" t="s">
        <v>3178</v>
      </c>
      <c r="D348" s="832" t="s">
        <v>4742</v>
      </c>
      <c r="E348" s="832" t="s">
        <v>4743</v>
      </c>
      <c r="F348" s="849">
        <v>1</v>
      </c>
      <c r="G348" s="849">
        <v>0</v>
      </c>
      <c r="H348" s="849"/>
      <c r="I348" s="849">
        <v>0</v>
      </c>
      <c r="J348" s="849"/>
      <c r="K348" s="849"/>
      <c r="L348" s="849"/>
      <c r="M348" s="849"/>
      <c r="N348" s="849">
        <v>1</v>
      </c>
      <c r="O348" s="849">
        <v>0</v>
      </c>
      <c r="P348" s="837"/>
      <c r="Q348" s="850">
        <v>0</v>
      </c>
    </row>
    <row r="349" spans="1:17" ht="14.45" customHeight="1" x14ac:dyDescent="0.2">
      <c r="A349" s="831" t="s">
        <v>4737</v>
      </c>
      <c r="B349" s="832" t="s">
        <v>4093</v>
      </c>
      <c r="C349" s="832" t="s">
        <v>3178</v>
      </c>
      <c r="D349" s="832" t="s">
        <v>4744</v>
      </c>
      <c r="E349" s="832" t="s">
        <v>4745</v>
      </c>
      <c r="F349" s="849">
        <v>1</v>
      </c>
      <c r="G349" s="849">
        <v>0</v>
      </c>
      <c r="H349" s="849"/>
      <c r="I349" s="849">
        <v>0</v>
      </c>
      <c r="J349" s="849"/>
      <c r="K349" s="849"/>
      <c r="L349" s="849"/>
      <c r="M349" s="849"/>
      <c r="N349" s="849"/>
      <c r="O349" s="849"/>
      <c r="P349" s="837"/>
      <c r="Q349" s="850"/>
    </row>
    <row r="350" spans="1:17" ht="14.45" customHeight="1" x14ac:dyDescent="0.2">
      <c r="A350" s="831" t="s">
        <v>4737</v>
      </c>
      <c r="B350" s="832" t="s">
        <v>4093</v>
      </c>
      <c r="C350" s="832" t="s">
        <v>3178</v>
      </c>
      <c r="D350" s="832" t="s">
        <v>4746</v>
      </c>
      <c r="E350" s="832" t="s">
        <v>4747</v>
      </c>
      <c r="F350" s="849">
        <v>3</v>
      </c>
      <c r="G350" s="849">
        <v>0</v>
      </c>
      <c r="H350" s="849"/>
      <c r="I350" s="849">
        <v>0</v>
      </c>
      <c r="J350" s="849"/>
      <c r="K350" s="849"/>
      <c r="L350" s="849"/>
      <c r="M350" s="849"/>
      <c r="N350" s="849"/>
      <c r="O350" s="849"/>
      <c r="P350" s="837"/>
      <c r="Q350" s="850"/>
    </row>
    <row r="351" spans="1:17" ht="14.45" customHeight="1" x14ac:dyDescent="0.2">
      <c r="A351" s="831" t="s">
        <v>4737</v>
      </c>
      <c r="B351" s="832" t="s">
        <v>4093</v>
      </c>
      <c r="C351" s="832" t="s">
        <v>3178</v>
      </c>
      <c r="D351" s="832" t="s">
        <v>4748</v>
      </c>
      <c r="E351" s="832" t="s">
        <v>4749</v>
      </c>
      <c r="F351" s="849">
        <v>1</v>
      </c>
      <c r="G351" s="849">
        <v>0</v>
      </c>
      <c r="H351" s="849"/>
      <c r="I351" s="849">
        <v>0</v>
      </c>
      <c r="J351" s="849"/>
      <c r="K351" s="849"/>
      <c r="L351" s="849"/>
      <c r="M351" s="849"/>
      <c r="N351" s="849"/>
      <c r="O351" s="849"/>
      <c r="P351" s="837"/>
      <c r="Q351" s="850"/>
    </row>
    <row r="352" spans="1:17" ht="14.45" customHeight="1" x14ac:dyDescent="0.2">
      <c r="A352" s="831" t="s">
        <v>4737</v>
      </c>
      <c r="B352" s="832" t="s">
        <v>4093</v>
      </c>
      <c r="C352" s="832" t="s">
        <v>3178</v>
      </c>
      <c r="D352" s="832" t="s">
        <v>4750</v>
      </c>
      <c r="E352" s="832" t="s">
        <v>4751</v>
      </c>
      <c r="F352" s="849"/>
      <c r="G352" s="849"/>
      <c r="H352" s="849"/>
      <c r="I352" s="849"/>
      <c r="J352" s="849">
        <v>20</v>
      </c>
      <c r="K352" s="849">
        <v>22140</v>
      </c>
      <c r="L352" s="849">
        <v>1</v>
      </c>
      <c r="M352" s="849">
        <v>1107</v>
      </c>
      <c r="N352" s="849">
        <v>35</v>
      </c>
      <c r="O352" s="849">
        <v>38850</v>
      </c>
      <c r="P352" s="837">
        <v>1.7547425474254743</v>
      </c>
      <c r="Q352" s="850">
        <v>1110</v>
      </c>
    </row>
    <row r="353" spans="1:17" ht="14.45" customHeight="1" x14ac:dyDescent="0.2">
      <c r="A353" s="831" t="s">
        <v>4737</v>
      </c>
      <c r="B353" s="832" t="s">
        <v>4093</v>
      </c>
      <c r="C353" s="832" t="s">
        <v>3178</v>
      </c>
      <c r="D353" s="832" t="s">
        <v>4752</v>
      </c>
      <c r="E353" s="832" t="s">
        <v>4753</v>
      </c>
      <c r="F353" s="849"/>
      <c r="G353" s="849"/>
      <c r="H353" s="849"/>
      <c r="I353" s="849"/>
      <c r="J353" s="849">
        <v>19</v>
      </c>
      <c r="K353" s="849">
        <v>167314</v>
      </c>
      <c r="L353" s="849">
        <v>1</v>
      </c>
      <c r="M353" s="849">
        <v>8806</v>
      </c>
      <c r="N353" s="849">
        <v>31</v>
      </c>
      <c r="O353" s="849">
        <v>273203</v>
      </c>
      <c r="P353" s="837">
        <v>1.6328759099656933</v>
      </c>
      <c r="Q353" s="850">
        <v>8813</v>
      </c>
    </row>
    <row r="354" spans="1:17" ht="14.45" customHeight="1" thickBot="1" x14ac:dyDescent="0.25">
      <c r="A354" s="839" t="s">
        <v>4737</v>
      </c>
      <c r="B354" s="840" t="s">
        <v>4093</v>
      </c>
      <c r="C354" s="840" t="s">
        <v>3178</v>
      </c>
      <c r="D354" s="840" t="s">
        <v>4754</v>
      </c>
      <c r="E354" s="840" t="s">
        <v>4755</v>
      </c>
      <c r="F354" s="851"/>
      <c r="G354" s="851"/>
      <c r="H354" s="851"/>
      <c r="I354" s="851"/>
      <c r="J354" s="851">
        <v>1</v>
      </c>
      <c r="K354" s="851">
        <v>1629</v>
      </c>
      <c r="L354" s="851">
        <v>1</v>
      </c>
      <c r="M354" s="851">
        <v>1629</v>
      </c>
      <c r="N354" s="851">
        <v>208</v>
      </c>
      <c r="O354" s="851">
        <v>339456</v>
      </c>
      <c r="P354" s="845">
        <v>208.38305709023942</v>
      </c>
      <c r="Q354" s="852">
        <v>1632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D5381CFA-46E0-417F-8AFF-A2BE148C4C2E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5" customHeight="1" thickBot="1" x14ac:dyDescent="0.2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4210</v>
      </c>
      <c r="D3" s="193">
        <f>SUBTOTAL(9,D6:D1048576)</f>
        <v>4408</v>
      </c>
      <c r="E3" s="193">
        <f>SUBTOTAL(9,E6:E1048576)</f>
        <v>4302</v>
      </c>
      <c r="F3" s="194">
        <f>IF(OR(E3=0,D3=0),"",E3/D3)</f>
        <v>0.97595281306715065</v>
      </c>
      <c r="G3" s="388">
        <f>SUBTOTAL(9,G6:G1048576)</f>
        <v>16154.726180000001</v>
      </c>
      <c r="H3" s="389">
        <f>SUBTOTAL(9,H6:H1048576)</f>
        <v>17703.993500000004</v>
      </c>
      <c r="I3" s="389">
        <f>SUBTOTAL(9,I6:I1048576)</f>
        <v>16382.649019999999</v>
      </c>
      <c r="J3" s="194">
        <f>IF(OR(I3=0,H3=0),"",I3/H3)</f>
        <v>0.925364608838113</v>
      </c>
      <c r="K3" s="388">
        <f>SUBTOTAL(9,K6:K1048576)</f>
        <v>3850.7</v>
      </c>
      <c r="L3" s="389">
        <f>SUBTOTAL(9,L6:L1048576)</f>
        <v>4265.1000000000004</v>
      </c>
      <c r="M3" s="389">
        <f>SUBTOTAL(9,M6:M1048576)</f>
        <v>3824.3199999999997</v>
      </c>
      <c r="N3" s="195">
        <f>IF(OR(M3=0,E3=0),"",M3*1000/E3)</f>
        <v>888.96327289632723</v>
      </c>
    </row>
    <row r="4" spans="1:14" ht="14.45" customHeight="1" x14ac:dyDescent="0.2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5" customHeight="1" thickBot="1" x14ac:dyDescent="0.25">
      <c r="A5" s="997"/>
      <c r="B5" s="998"/>
      <c r="C5" s="1005">
        <v>2015</v>
      </c>
      <c r="D5" s="1005">
        <v>2018</v>
      </c>
      <c r="E5" s="1005">
        <v>2019</v>
      </c>
      <c r="F5" s="1006" t="s">
        <v>2</v>
      </c>
      <c r="G5" s="1016">
        <v>2015</v>
      </c>
      <c r="H5" s="1005">
        <v>2018</v>
      </c>
      <c r="I5" s="1005">
        <v>2019</v>
      </c>
      <c r="J5" s="1006" t="s">
        <v>2</v>
      </c>
      <c r="K5" s="1016">
        <v>2015</v>
      </c>
      <c r="L5" s="1005">
        <v>2018</v>
      </c>
      <c r="M5" s="1005">
        <v>2019</v>
      </c>
      <c r="N5" s="1017" t="s">
        <v>92</v>
      </c>
    </row>
    <row r="6" spans="1:14" ht="14.45" customHeight="1" x14ac:dyDescent="0.2">
      <c r="A6" s="999" t="s">
        <v>3624</v>
      </c>
      <c r="B6" s="1002" t="s">
        <v>4757</v>
      </c>
      <c r="C6" s="1007">
        <v>3220</v>
      </c>
      <c r="D6" s="1008">
        <v>3310</v>
      </c>
      <c r="E6" s="1008">
        <v>3262</v>
      </c>
      <c r="F6" s="1013"/>
      <c r="G6" s="1007">
        <v>3219.4233200000021</v>
      </c>
      <c r="H6" s="1008">
        <v>3292.6381600000018</v>
      </c>
      <c r="I6" s="1008">
        <v>3281.4779599999997</v>
      </c>
      <c r="J6" s="1013"/>
      <c r="K6" s="1007">
        <v>354.2</v>
      </c>
      <c r="L6" s="1008">
        <v>364.1</v>
      </c>
      <c r="M6" s="1008">
        <v>358.82</v>
      </c>
      <c r="N6" s="1018">
        <v>110</v>
      </c>
    </row>
    <row r="7" spans="1:14" ht="14.45" customHeight="1" x14ac:dyDescent="0.2">
      <c r="A7" s="1000" t="s">
        <v>3836</v>
      </c>
      <c r="B7" s="1003" t="s">
        <v>4758</v>
      </c>
      <c r="C7" s="1009">
        <v>25</v>
      </c>
      <c r="D7" s="1010">
        <v>21</v>
      </c>
      <c r="E7" s="1010">
        <v>11</v>
      </c>
      <c r="F7" s="1014"/>
      <c r="G7" s="1009">
        <v>719.23500000000001</v>
      </c>
      <c r="H7" s="1010">
        <v>604.15740000000017</v>
      </c>
      <c r="I7" s="1010">
        <v>316.49940000000004</v>
      </c>
      <c r="J7" s="1014"/>
      <c r="K7" s="1009">
        <v>275</v>
      </c>
      <c r="L7" s="1010">
        <v>231</v>
      </c>
      <c r="M7" s="1010">
        <v>121</v>
      </c>
      <c r="N7" s="1019">
        <v>11000</v>
      </c>
    </row>
    <row r="8" spans="1:14" ht="14.45" customHeight="1" x14ac:dyDescent="0.2">
      <c r="A8" s="1000" t="s">
        <v>3853</v>
      </c>
      <c r="B8" s="1003" t="s">
        <v>4758</v>
      </c>
      <c r="C8" s="1009">
        <v>135</v>
      </c>
      <c r="D8" s="1010">
        <v>150</v>
      </c>
      <c r="E8" s="1010">
        <v>127</v>
      </c>
      <c r="F8" s="1014"/>
      <c r="G8" s="1009">
        <v>3428.6315999999993</v>
      </c>
      <c r="H8" s="1010">
        <v>3830.2233599999995</v>
      </c>
      <c r="I8" s="1010">
        <v>3196.8666000000012</v>
      </c>
      <c r="J8" s="1014"/>
      <c r="K8" s="1009">
        <v>1215</v>
      </c>
      <c r="L8" s="1010">
        <v>1350</v>
      </c>
      <c r="M8" s="1010">
        <v>1143</v>
      </c>
      <c r="N8" s="1019">
        <v>9000</v>
      </c>
    </row>
    <row r="9" spans="1:14" ht="14.45" customHeight="1" x14ac:dyDescent="0.2">
      <c r="A9" s="1000" t="s">
        <v>3848</v>
      </c>
      <c r="B9" s="1003" t="s">
        <v>4758</v>
      </c>
      <c r="C9" s="1009">
        <v>153</v>
      </c>
      <c r="D9" s="1010">
        <v>194</v>
      </c>
      <c r="E9" s="1010">
        <v>169</v>
      </c>
      <c r="F9" s="1014"/>
      <c r="G9" s="1009">
        <v>3315.9357599999998</v>
      </c>
      <c r="H9" s="1010">
        <v>4250.1304400000008</v>
      </c>
      <c r="I9" s="1010">
        <v>3645.6750000000006</v>
      </c>
      <c r="J9" s="1014"/>
      <c r="K9" s="1009">
        <v>1071</v>
      </c>
      <c r="L9" s="1010">
        <v>1358</v>
      </c>
      <c r="M9" s="1010">
        <v>1183</v>
      </c>
      <c r="N9" s="1019">
        <v>7000</v>
      </c>
    </row>
    <row r="10" spans="1:14" ht="14.45" customHeight="1" x14ac:dyDescent="0.2">
      <c r="A10" s="1000" t="s">
        <v>3838</v>
      </c>
      <c r="B10" s="1003" t="s">
        <v>4758</v>
      </c>
      <c r="C10" s="1009">
        <v>333</v>
      </c>
      <c r="D10" s="1010">
        <v>321</v>
      </c>
      <c r="E10" s="1010">
        <v>354</v>
      </c>
      <c r="F10" s="1014"/>
      <c r="G10" s="1009">
        <v>3565.5309000000007</v>
      </c>
      <c r="H10" s="1010">
        <v>3447.0367799999999</v>
      </c>
      <c r="I10" s="1010">
        <v>3804.6736399999991</v>
      </c>
      <c r="J10" s="1014"/>
      <c r="K10" s="1009">
        <v>666</v>
      </c>
      <c r="L10" s="1010">
        <v>642</v>
      </c>
      <c r="M10" s="1010">
        <v>708</v>
      </c>
      <c r="N10" s="1019">
        <v>2000</v>
      </c>
    </row>
    <row r="11" spans="1:14" ht="14.45" customHeight="1" x14ac:dyDescent="0.2">
      <c r="A11" s="1000" t="s">
        <v>3850</v>
      </c>
      <c r="B11" s="1003" t="s">
        <v>4758</v>
      </c>
      <c r="C11" s="1009">
        <v>195</v>
      </c>
      <c r="D11" s="1010">
        <v>228</v>
      </c>
      <c r="E11" s="1010">
        <v>242</v>
      </c>
      <c r="F11" s="1014"/>
      <c r="G11" s="1009">
        <v>1171.6380000000001</v>
      </c>
      <c r="H11" s="1010">
        <v>1369.9151999999999</v>
      </c>
      <c r="I11" s="1010">
        <v>1460.3435399999994</v>
      </c>
      <c r="J11" s="1014"/>
      <c r="K11" s="1009">
        <v>195</v>
      </c>
      <c r="L11" s="1010">
        <v>228</v>
      </c>
      <c r="M11" s="1010">
        <v>242</v>
      </c>
      <c r="N11" s="1019">
        <v>1000</v>
      </c>
    </row>
    <row r="12" spans="1:14" ht="14.45" customHeight="1" thickBot="1" x14ac:dyDescent="0.25">
      <c r="A12" s="1001" t="s">
        <v>3846</v>
      </c>
      <c r="B12" s="1004" t="s">
        <v>4758</v>
      </c>
      <c r="C12" s="1011">
        <v>149</v>
      </c>
      <c r="D12" s="1012">
        <v>184</v>
      </c>
      <c r="E12" s="1012">
        <v>137</v>
      </c>
      <c r="F12" s="1015"/>
      <c r="G12" s="1011">
        <v>734.33160000000032</v>
      </c>
      <c r="H12" s="1012">
        <v>909.89216000000022</v>
      </c>
      <c r="I12" s="1012">
        <v>677.11287999999945</v>
      </c>
      <c r="J12" s="1015"/>
      <c r="K12" s="1011">
        <v>74.5</v>
      </c>
      <c r="L12" s="1012">
        <v>92</v>
      </c>
      <c r="M12" s="1012">
        <v>68.5</v>
      </c>
      <c r="N12" s="1020">
        <v>500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A04B4F16-535D-4D73-B0B0-A2D8D2BBCB87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x14ac:dyDescent="0.2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0.32678375134055498</v>
      </c>
      <c r="C4" s="323">
        <f t="shared" ref="C4:M4" si="0">(C10+C8)/C6</f>
        <v>1.0162325737815603</v>
      </c>
      <c r="D4" s="323">
        <f t="shared" si="0"/>
        <v>0.9576449733062985</v>
      </c>
      <c r="E4" s="323">
        <f t="shared" si="0"/>
        <v>0.91823567633238812</v>
      </c>
      <c r="F4" s="323">
        <f t="shared" si="0"/>
        <v>0.94817765977462376</v>
      </c>
      <c r="G4" s="323">
        <f t="shared" si="0"/>
        <v>0.97237673087482368</v>
      </c>
      <c r="H4" s="323">
        <f t="shared" si="0"/>
        <v>1.5310720908927909E-2</v>
      </c>
      <c r="I4" s="323">
        <f t="shared" si="0"/>
        <v>1.5310720908927909E-2</v>
      </c>
      <c r="J4" s="323">
        <f t="shared" si="0"/>
        <v>1.5310720908927909E-2</v>
      </c>
      <c r="K4" s="323">
        <f t="shared" si="0"/>
        <v>1.5310720908927909E-2</v>
      </c>
      <c r="L4" s="323">
        <f t="shared" si="0"/>
        <v>1.5310720908927909E-2</v>
      </c>
      <c r="M4" s="323">
        <f t="shared" si="0"/>
        <v>1.5310720908927909E-2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13915.15114</v>
      </c>
      <c r="C5" s="323">
        <f>IF(ISERROR(VLOOKUP($A5,'Man Tab'!$A:$Q,COLUMN()+2,0)),0,VLOOKUP($A5,'Man Tab'!$A:$Q,COLUMN()+2,0))</f>
        <v>11379.527050000001</v>
      </c>
      <c r="D5" s="323">
        <f>IF(ISERROR(VLOOKUP($A5,'Man Tab'!$A:$Q,COLUMN()+2,0)),0,VLOOKUP($A5,'Man Tab'!$A:$Q,COLUMN()+2,0))</f>
        <v>14156.51404</v>
      </c>
      <c r="E5" s="323">
        <f>IF(ISERROR(VLOOKUP($A5,'Man Tab'!$A:$Q,COLUMN()+2,0)),0,VLOOKUP($A5,'Man Tab'!$A:$Q,COLUMN()+2,0))</f>
        <v>14533.1666199999</v>
      </c>
      <c r="F5" s="323">
        <f>IF(ISERROR(VLOOKUP($A5,'Man Tab'!$A:$Q,COLUMN()+2,0)),0,VLOOKUP($A5,'Man Tab'!$A:$Q,COLUMN()+2,0))</f>
        <v>13557.970670000001</v>
      </c>
      <c r="G5" s="323">
        <f>IF(ISERROR(VLOOKUP($A5,'Man Tab'!$A:$Q,COLUMN()+2,0)),0,VLOOKUP($A5,'Man Tab'!$A:$Q,COLUMN()+2,0))</f>
        <v>13708.053620000001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5" customHeight="1" x14ac:dyDescent="0.2">
      <c r="A6" s="324" t="s">
        <v>97</v>
      </c>
      <c r="B6" s="325">
        <f>B5</f>
        <v>13915.15114</v>
      </c>
      <c r="C6" s="325">
        <f t="shared" ref="C6:M6" si="1">C5+B6</f>
        <v>25294.678189999999</v>
      </c>
      <c r="D6" s="325">
        <f t="shared" si="1"/>
        <v>39451.192230000001</v>
      </c>
      <c r="E6" s="325">
        <f t="shared" si="1"/>
        <v>53984.358849999902</v>
      </c>
      <c r="F6" s="325">
        <f t="shared" si="1"/>
        <v>67542.329519999897</v>
      </c>
      <c r="G6" s="325">
        <f t="shared" si="1"/>
        <v>81250.383139999904</v>
      </c>
      <c r="H6" s="325">
        <f t="shared" si="1"/>
        <v>81250.383139999904</v>
      </c>
      <c r="I6" s="325">
        <f t="shared" si="1"/>
        <v>81250.383139999904</v>
      </c>
      <c r="J6" s="325">
        <f t="shared" si="1"/>
        <v>81250.383139999904</v>
      </c>
      <c r="K6" s="325">
        <f t="shared" si="1"/>
        <v>81250.383139999904</v>
      </c>
      <c r="L6" s="325">
        <f t="shared" si="1"/>
        <v>81250.383139999904</v>
      </c>
      <c r="M6" s="325">
        <f t="shared" si="1"/>
        <v>81250.383139999904</v>
      </c>
    </row>
    <row r="7" spans="1:13" ht="14.45" customHeight="1" x14ac:dyDescent="0.2">
      <c r="A7" s="324" t="s">
        <v>125</v>
      </c>
      <c r="B7" s="324">
        <v>143.672</v>
      </c>
      <c r="C7" s="324">
        <v>841.68899999999996</v>
      </c>
      <c r="D7" s="324">
        <v>1237.8610000000001</v>
      </c>
      <c r="E7" s="324">
        <v>1622.693</v>
      </c>
      <c r="F7" s="324">
        <v>2097.8809999999999</v>
      </c>
      <c r="G7" s="324">
        <v>2592.0659999999998</v>
      </c>
      <c r="H7" s="324"/>
      <c r="I7" s="324"/>
      <c r="J7" s="324"/>
      <c r="K7" s="324"/>
      <c r="L7" s="324"/>
      <c r="M7" s="324"/>
    </row>
    <row r="8" spans="1:13" ht="14.45" customHeight="1" x14ac:dyDescent="0.2">
      <c r="A8" s="324" t="s">
        <v>98</v>
      </c>
      <c r="B8" s="325">
        <f>B7*30</f>
        <v>4310.16</v>
      </c>
      <c r="C8" s="325">
        <f t="shared" ref="C8:M8" si="2">C7*30</f>
        <v>25250.67</v>
      </c>
      <c r="D8" s="325">
        <f t="shared" si="2"/>
        <v>37135.83</v>
      </c>
      <c r="E8" s="325">
        <f t="shared" si="2"/>
        <v>48680.79</v>
      </c>
      <c r="F8" s="325">
        <f t="shared" si="2"/>
        <v>62936.429999999993</v>
      </c>
      <c r="G8" s="325">
        <f t="shared" si="2"/>
        <v>77761.98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5" customHeight="1" x14ac:dyDescent="0.2">
      <c r="A9" s="324" t="s">
        <v>126</v>
      </c>
      <c r="B9" s="324">
        <v>237085.29</v>
      </c>
      <c r="C9" s="324">
        <v>217520.63</v>
      </c>
      <c r="D9" s="324">
        <v>189800.00999999995</v>
      </c>
      <c r="E9" s="324">
        <v>245168.33000000002</v>
      </c>
      <c r="F9" s="324">
        <v>216123.68</v>
      </c>
      <c r="G9" s="324">
        <v>138304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237.08529000000001</v>
      </c>
      <c r="C10" s="325">
        <f t="shared" ref="C10:M10" si="3">C9/1000+B10</f>
        <v>454.60592000000003</v>
      </c>
      <c r="D10" s="325">
        <f t="shared" si="3"/>
        <v>644.40593000000001</v>
      </c>
      <c r="E10" s="325">
        <f t="shared" si="3"/>
        <v>889.57426000000009</v>
      </c>
      <c r="F10" s="325">
        <f t="shared" si="3"/>
        <v>1105.69794</v>
      </c>
      <c r="G10" s="325">
        <f t="shared" si="3"/>
        <v>1244.0019400000001</v>
      </c>
      <c r="H10" s="325">
        <f t="shared" si="3"/>
        <v>1244.0019400000001</v>
      </c>
      <c r="I10" s="325">
        <f t="shared" si="3"/>
        <v>1244.0019400000001</v>
      </c>
      <c r="J10" s="325">
        <f t="shared" si="3"/>
        <v>1244.0019400000001</v>
      </c>
      <c r="K10" s="325">
        <f t="shared" si="3"/>
        <v>1244.0019400000001</v>
      </c>
      <c r="L10" s="325">
        <f t="shared" si="3"/>
        <v>1244.0019400000001</v>
      </c>
      <c r="M10" s="325">
        <f t="shared" si="3"/>
        <v>1244.0019400000001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6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>
        <f>IF(ISERROR(HI!F15),#REF!,HI!F15)</f>
        <v>0.9926367553978177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>
        <f>IF(ISERROR(HI!F15),#REF!,HI!F15)</f>
        <v>0.9926367553978177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6E8D6F77-2EC6-4CF7-ABCF-1812136E8FA0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5" customHeight="1" thickBot="1" x14ac:dyDescent="0.25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5" customHeight="1" x14ac:dyDescent="0.2">
      <c r="A4" s="102"/>
      <c r="B4" s="24">
        <v>2019</v>
      </c>
      <c r="C4" s="257" t="s">
        <v>30</v>
      </c>
      <c r="D4" s="406" t="s">
        <v>308</v>
      </c>
      <c r="E4" s="406" t="s">
        <v>309</v>
      </c>
      <c r="F4" s="406" t="s">
        <v>310</v>
      </c>
      <c r="G4" s="406" t="s">
        <v>311</v>
      </c>
      <c r="H4" s="406" t="s">
        <v>312</v>
      </c>
      <c r="I4" s="406" t="s">
        <v>313</v>
      </c>
      <c r="J4" s="406" t="s">
        <v>314</v>
      </c>
      <c r="K4" s="406" t="s">
        <v>315</v>
      </c>
      <c r="L4" s="406" t="s">
        <v>316</v>
      </c>
      <c r="M4" s="406" t="s">
        <v>317</v>
      </c>
      <c r="N4" s="406" t="s">
        <v>318</v>
      </c>
      <c r="O4" s="406" t="s">
        <v>319</v>
      </c>
      <c r="P4" s="527" t="s">
        <v>3</v>
      </c>
      <c r="Q4" s="528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6899.7928077228098</v>
      </c>
      <c r="C7" s="56">
        <v>574.98273397690105</v>
      </c>
      <c r="D7" s="56">
        <v>484.858190000001</v>
      </c>
      <c r="E7" s="56">
        <v>542.87226000000101</v>
      </c>
      <c r="F7" s="56">
        <v>594.685149999999</v>
      </c>
      <c r="G7" s="56">
        <v>757.46336999999698</v>
      </c>
      <c r="H7" s="56">
        <v>608.26092000000006</v>
      </c>
      <c r="I7" s="56">
        <v>450.36787999999802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3438.5077700000002</v>
      </c>
      <c r="Q7" s="185">
        <v>0.99669884758000005</v>
      </c>
    </row>
    <row r="8" spans="1:17" ht="14.45" customHeight="1" x14ac:dyDescent="0.2">
      <c r="A8" s="19" t="s">
        <v>36</v>
      </c>
      <c r="B8" s="55">
        <v>970.83518178029703</v>
      </c>
      <c r="C8" s="56">
        <v>80.902931815024004</v>
      </c>
      <c r="D8" s="56">
        <v>46.91</v>
      </c>
      <c r="E8" s="56">
        <v>20.6</v>
      </c>
      <c r="F8" s="56">
        <v>101.03</v>
      </c>
      <c r="G8" s="56">
        <v>69.039999999998997</v>
      </c>
      <c r="H8" s="56">
        <v>86.67</v>
      </c>
      <c r="I8" s="56">
        <v>91.399999999998997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415.64999999999901</v>
      </c>
      <c r="Q8" s="185">
        <v>0.85627304778500002</v>
      </c>
    </row>
    <row r="9" spans="1:17" ht="14.45" customHeight="1" x14ac:dyDescent="0.2">
      <c r="A9" s="19" t="s">
        <v>37</v>
      </c>
      <c r="B9" s="55">
        <v>63799.166397917303</v>
      </c>
      <c r="C9" s="56">
        <v>5316.5971998264404</v>
      </c>
      <c r="D9" s="56">
        <v>5492.2375400000101</v>
      </c>
      <c r="E9" s="56">
        <v>3143.6659600000098</v>
      </c>
      <c r="F9" s="56">
        <v>5194.06220999999</v>
      </c>
      <c r="G9" s="56">
        <v>5090.71665999998</v>
      </c>
      <c r="H9" s="56">
        <v>4992.9956400000001</v>
      </c>
      <c r="I9" s="56">
        <v>5182.9997699999803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29096.677780000002</v>
      </c>
      <c r="Q9" s="185">
        <v>0.91213347831199998</v>
      </c>
    </row>
    <row r="10" spans="1:17" ht="14.45" customHeight="1" x14ac:dyDescent="0.2">
      <c r="A10" s="19" t="s">
        <v>38</v>
      </c>
      <c r="B10" s="55">
        <v>644.13735551846696</v>
      </c>
      <c r="C10" s="56">
        <v>53.678112959872003</v>
      </c>
      <c r="D10" s="56">
        <v>59.670450000000002</v>
      </c>
      <c r="E10" s="56">
        <v>60.157409999999999</v>
      </c>
      <c r="F10" s="56">
        <v>54.540879999998999</v>
      </c>
      <c r="G10" s="56">
        <v>57.154119999998997</v>
      </c>
      <c r="H10" s="56">
        <v>65.197419999999994</v>
      </c>
      <c r="I10" s="56">
        <v>71.208969999998999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367.92925000000002</v>
      </c>
      <c r="Q10" s="185">
        <v>1.142393766943</v>
      </c>
    </row>
    <row r="11" spans="1:17" ht="14.45" customHeight="1" x14ac:dyDescent="0.2">
      <c r="A11" s="19" t="s">
        <v>39</v>
      </c>
      <c r="B11" s="55">
        <v>1162.3186733094999</v>
      </c>
      <c r="C11" s="56">
        <v>96.859889442457998</v>
      </c>
      <c r="D11" s="56">
        <v>97.664429999999996</v>
      </c>
      <c r="E11" s="56">
        <v>93.53031</v>
      </c>
      <c r="F11" s="56">
        <v>91.732669999999004</v>
      </c>
      <c r="G11" s="56">
        <v>108.28339</v>
      </c>
      <c r="H11" s="56">
        <v>115.49211</v>
      </c>
      <c r="I11" s="56">
        <v>94.959439999999006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601.66234999999904</v>
      </c>
      <c r="Q11" s="185">
        <v>1.035279504349</v>
      </c>
    </row>
    <row r="12" spans="1:17" ht="14.45" customHeight="1" x14ac:dyDescent="0.2">
      <c r="A12" s="19" t="s">
        <v>40</v>
      </c>
      <c r="B12" s="55">
        <v>212.42733894743401</v>
      </c>
      <c r="C12" s="56">
        <v>17.702278245618999</v>
      </c>
      <c r="D12" s="56">
        <v>5.5907299999999998</v>
      </c>
      <c r="E12" s="56">
        <v>9.0408500000000007</v>
      </c>
      <c r="F12" s="56">
        <v>6.3161299999990002</v>
      </c>
      <c r="G12" s="56">
        <v>65.299559999999005</v>
      </c>
      <c r="H12" s="56">
        <v>74.229169999999996</v>
      </c>
      <c r="I12" s="56">
        <v>6.0668599999990001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166.54329999999999</v>
      </c>
      <c r="Q12" s="185">
        <v>1.568002506882</v>
      </c>
    </row>
    <row r="13" spans="1:17" ht="14.45" customHeight="1" x14ac:dyDescent="0.2">
      <c r="A13" s="19" t="s">
        <v>41</v>
      </c>
      <c r="B13" s="55">
        <v>2351.60506345665</v>
      </c>
      <c r="C13" s="56">
        <v>195.96708862138701</v>
      </c>
      <c r="D13" s="56">
        <v>220.18704</v>
      </c>
      <c r="E13" s="56">
        <v>194.63323</v>
      </c>
      <c r="F13" s="56">
        <v>234.83896999999899</v>
      </c>
      <c r="G13" s="56">
        <v>226.83820999999901</v>
      </c>
      <c r="H13" s="56">
        <v>225.98003</v>
      </c>
      <c r="I13" s="56">
        <v>195.07722999999899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1297.5547099999999</v>
      </c>
      <c r="Q13" s="185">
        <v>1.103548151144</v>
      </c>
    </row>
    <row r="14" spans="1:17" ht="14.45" customHeight="1" x14ac:dyDescent="0.2">
      <c r="A14" s="19" t="s">
        <v>42</v>
      </c>
      <c r="B14" s="55">
        <v>2622.9460255762701</v>
      </c>
      <c r="C14" s="56">
        <v>218.57883546468901</v>
      </c>
      <c r="D14" s="56">
        <v>321.87000000000103</v>
      </c>
      <c r="E14" s="56">
        <v>260.93700000000001</v>
      </c>
      <c r="F14" s="56">
        <v>246.50299999999899</v>
      </c>
      <c r="G14" s="56">
        <v>203.719999999999</v>
      </c>
      <c r="H14" s="56">
        <v>195.39</v>
      </c>
      <c r="I14" s="56">
        <v>168.91199999999901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1397.3320000000001</v>
      </c>
      <c r="Q14" s="185">
        <v>1.065467597407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1211.0507390277901</v>
      </c>
      <c r="C17" s="56">
        <v>100.920894918982</v>
      </c>
      <c r="D17" s="56">
        <v>70.264120000000005</v>
      </c>
      <c r="E17" s="56">
        <v>108.26857</v>
      </c>
      <c r="F17" s="56">
        <v>217.97286999999901</v>
      </c>
      <c r="G17" s="56">
        <v>362.46883999999801</v>
      </c>
      <c r="H17" s="56">
        <v>106.46217</v>
      </c>
      <c r="I17" s="56">
        <v>521.98065999999801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1387.41723</v>
      </c>
      <c r="Q17" s="185">
        <v>2.2912619352569998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0.66900000000000004</v>
      </c>
      <c r="E18" s="56">
        <v>0</v>
      </c>
      <c r="F18" s="56">
        <v>11.972</v>
      </c>
      <c r="G18" s="56">
        <v>11.971999999998999</v>
      </c>
      <c r="H18" s="56">
        <v>11.976000000000001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36.588999999998997</v>
      </c>
      <c r="Q18" s="185" t="s">
        <v>329</v>
      </c>
    </row>
    <row r="19" spans="1:17" ht="14.45" customHeight="1" x14ac:dyDescent="0.2">
      <c r="A19" s="19" t="s">
        <v>47</v>
      </c>
      <c r="B19" s="55">
        <v>2899.6063236539098</v>
      </c>
      <c r="C19" s="56">
        <v>241.633860304493</v>
      </c>
      <c r="D19" s="56">
        <v>301.88686000000098</v>
      </c>
      <c r="E19" s="56">
        <v>162.03524999999999</v>
      </c>
      <c r="F19" s="56">
        <v>301.20992999999902</v>
      </c>
      <c r="G19" s="56">
        <v>643.73961999999699</v>
      </c>
      <c r="H19" s="56">
        <v>258.14044000000001</v>
      </c>
      <c r="I19" s="56">
        <v>252.33448999999899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1919.3465900000001</v>
      </c>
      <c r="Q19" s="185">
        <v>1.3238670190099999</v>
      </c>
    </row>
    <row r="20" spans="1:17" ht="14.45" customHeight="1" x14ac:dyDescent="0.2">
      <c r="A20" s="19" t="s">
        <v>48</v>
      </c>
      <c r="B20" s="55">
        <v>77089.951470000102</v>
      </c>
      <c r="C20" s="56">
        <v>6424.16262250001</v>
      </c>
      <c r="D20" s="56">
        <v>6305.7906200000098</v>
      </c>
      <c r="E20" s="56">
        <v>6249.1573500000104</v>
      </c>
      <c r="F20" s="56">
        <v>6409.2979499999801</v>
      </c>
      <c r="G20" s="56">
        <v>6496.9984399999703</v>
      </c>
      <c r="H20" s="56">
        <v>6465.11456</v>
      </c>
      <c r="I20" s="56">
        <v>6337.6578199999803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38264.016739999999</v>
      </c>
      <c r="Q20" s="185">
        <v>0.99271087892400001</v>
      </c>
    </row>
    <row r="21" spans="1:17" ht="14.45" customHeight="1" x14ac:dyDescent="0.2">
      <c r="A21" s="20" t="s">
        <v>49</v>
      </c>
      <c r="B21" s="55">
        <v>4346.99999999994</v>
      </c>
      <c r="C21" s="56">
        <v>362.249999999995</v>
      </c>
      <c r="D21" s="56">
        <v>471.35959000000099</v>
      </c>
      <c r="E21" s="56">
        <v>470.844570000001</v>
      </c>
      <c r="F21" s="56">
        <v>470.84456999999901</v>
      </c>
      <c r="G21" s="56">
        <v>276.96762999999902</v>
      </c>
      <c r="H21" s="56">
        <v>276.96755999999999</v>
      </c>
      <c r="I21" s="56">
        <v>276.96655999999899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2243.95048</v>
      </c>
      <c r="Q21" s="185">
        <v>1.0324133793420001</v>
      </c>
    </row>
    <row r="22" spans="1:17" ht="14.45" customHeight="1" x14ac:dyDescent="0.2">
      <c r="A22" s="19" t="s">
        <v>50</v>
      </c>
      <c r="B22" s="55">
        <v>134</v>
      </c>
      <c r="C22" s="56">
        <v>11.166666666666</v>
      </c>
      <c r="D22" s="56">
        <v>21.725999999999999</v>
      </c>
      <c r="E22" s="56">
        <v>62.205559999999998</v>
      </c>
      <c r="F22" s="56">
        <v>206.90902</v>
      </c>
      <c r="G22" s="56">
        <v>151.303719999999</v>
      </c>
      <c r="H22" s="56">
        <v>52.490430000000003</v>
      </c>
      <c r="I22" s="56">
        <v>42.294799999999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536.92952999999898</v>
      </c>
      <c r="Q22" s="185">
        <v>8.0138735820889995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-2.91038304567337E-11</v>
      </c>
      <c r="C24" s="56">
        <v>0</v>
      </c>
      <c r="D24" s="56">
        <v>14.466570000003999</v>
      </c>
      <c r="E24" s="56">
        <v>1.5787299999990001</v>
      </c>
      <c r="F24" s="56">
        <v>14.598689999997999</v>
      </c>
      <c r="G24" s="56">
        <v>11.201059999999</v>
      </c>
      <c r="H24" s="56">
        <v>22.604219999999</v>
      </c>
      <c r="I24" s="56">
        <v>15.827140000003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80.276410000004006</v>
      </c>
      <c r="Q24" s="185"/>
    </row>
    <row r="25" spans="1:17" ht="14.45" customHeight="1" x14ac:dyDescent="0.2">
      <c r="A25" s="21" t="s">
        <v>53</v>
      </c>
      <c r="B25" s="58">
        <v>164344.83737691</v>
      </c>
      <c r="C25" s="59">
        <v>13695.403114742499</v>
      </c>
      <c r="D25" s="59">
        <v>13915.15114</v>
      </c>
      <c r="E25" s="59">
        <v>11379.527050000001</v>
      </c>
      <c r="F25" s="59">
        <v>14156.51404</v>
      </c>
      <c r="G25" s="59">
        <v>14533.1666199999</v>
      </c>
      <c r="H25" s="59">
        <v>13557.970670000001</v>
      </c>
      <c r="I25" s="59">
        <v>13708.053620000001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81250.383139999904</v>
      </c>
      <c r="Q25" s="186">
        <v>0.98877925752700002</v>
      </c>
    </row>
    <row r="26" spans="1:17" ht="14.45" customHeight="1" x14ac:dyDescent="0.2">
      <c r="A26" s="19" t="s">
        <v>54</v>
      </c>
      <c r="B26" s="55">
        <v>12316.504160509499</v>
      </c>
      <c r="C26" s="56">
        <v>1026.3753467091301</v>
      </c>
      <c r="D26" s="56">
        <v>1004.45201</v>
      </c>
      <c r="E26" s="56">
        <v>1103.90291</v>
      </c>
      <c r="F26" s="56">
        <v>968.69689000000096</v>
      </c>
      <c r="G26" s="56">
        <v>1133.52433</v>
      </c>
      <c r="H26" s="56">
        <v>947.41061999999999</v>
      </c>
      <c r="I26" s="56">
        <v>1186.3536799999999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6344.3404399999999</v>
      </c>
      <c r="Q26" s="185">
        <v>1.0302177236850001</v>
      </c>
    </row>
    <row r="27" spans="1:17" ht="14.45" customHeight="1" x14ac:dyDescent="0.2">
      <c r="A27" s="22" t="s">
        <v>55</v>
      </c>
      <c r="B27" s="58">
        <v>176661.34153742</v>
      </c>
      <c r="C27" s="59">
        <v>14721.7784614517</v>
      </c>
      <c r="D27" s="59">
        <v>14919.603150000001</v>
      </c>
      <c r="E27" s="59">
        <v>12483.429959999999</v>
      </c>
      <c r="F27" s="59">
        <v>15125.210929999999</v>
      </c>
      <c r="G27" s="59">
        <v>15666.6909499999</v>
      </c>
      <c r="H27" s="59">
        <v>14505.381289999999</v>
      </c>
      <c r="I27" s="59">
        <v>14894.407300000001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87594.723579999903</v>
      </c>
      <c r="Q27" s="186">
        <v>0.99166827125400003</v>
      </c>
    </row>
    <row r="28" spans="1:17" ht="14.45" customHeight="1" x14ac:dyDescent="0.2">
      <c r="A28" s="20" t="s">
        <v>56</v>
      </c>
      <c r="B28" s="55">
        <v>617.95305263268096</v>
      </c>
      <c r="C28" s="56">
        <v>51.496087719389998</v>
      </c>
      <c r="D28" s="56">
        <v>60.014180000000003</v>
      </c>
      <c r="E28" s="56">
        <v>0.34773999999900002</v>
      </c>
      <c r="F28" s="56">
        <v>27.85473</v>
      </c>
      <c r="G28" s="56">
        <v>0.30303000000000002</v>
      </c>
      <c r="H28" s="56">
        <v>0.42574000000000001</v>
      </c>
      <c r="I28" s="56">
        <v>102.69383000000001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191.63925</v>
      </c>
      <c r="Q28" s="185">
        <v>0.62023886501900005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18.844999999999999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18.844999999999999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E3B8B4CC-3720-407B-88A3-FE37DA45432F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5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1" s="64" customFormat="1" ht="18.600000000000001" customHeight="1" thickBot="1" x14ac:dyDescent="0.35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5" customHeight="1" thickBot="1" x14ac:dyDescent="0.2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5" customHeight="1" x14ac:dyDescent="0.2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5" customHeight="1" x14ac:dyDescent="0.2">
      <c r="A4" s="102"/>
      <c r="B4" s="530"/>
      <c r="C4" s="531"/>
      <c r="D4" s="531"/>
      <c r="E4" s="531"/>
      <c r="F4" s="534" t="s">
        <v>324</v>
      </c>
      <c r="G4" s="536" t="s">
        <v>64</v>
      </c>
      <c r="H4" s="259" t="s">
        <v>182</v>
      </c>
      <c r="I4" s="534" t="s">
        <v>65</v>
      </c>
      <c r="J4" s="536" t="s">
        <v>326</v>
      </c>
      <c r="K4" s="537" t="s">
        <v>327</v>
      </c>
    </row>
    <row r="5" spans="1:11" ht="39" thickBot="1" x14ac:dyDescent="0.25">
      <c r="A5" s="103"/>
      <c r="B5" s="28" t="s">
        <v>320</v>
      </c>
      <c r="C5" s="29" t="s">
        <v>321</v>
      </c>
      <c r="D5" s="30" t="s">
        <v>322</v>
      </c>
      <c r="E5" s="30" t="s">
        <v>323</v>
      </c>
      <c r="F5" s="535"/>
      <c r="G5" s="535"/>
      <c r="H5" s="29" t="s">
        <v>325</v>
      </c>
      <c r="I5" s="535"/>
      <c r="J5" s="535"/>
      <c r="K5" s="538"/>
    </row>
    <row r="6" spans="1:11" ht="14.45" customHeight="1" thickBot="1" x14ac:dyDescent="0.25">
      <c r="A6" s="719" t="s">
        <v>331</v>
      </c>
      <c r="B6" s="701">
        <v>154892.243323804</v>
      </c>
      <c r="C6" s="701">
        <v>159028.14965000001</v>
      </c>
      <c r="D6" s="702">
        <v>4135.9063261965102</v>
      </c>
      <c r="E6" s="703">
        <v>1.026701829849</v>
      </c>
      <c r="F6" s="701">
        <v>164344.83737691</v>
      </c>
      <c r="G6" s="702">
        <v>82172.418688455204</v>
      </c>
      <c r="H6" s="704">
        <v>13708.053620000001</v>
      </c>
      <c r="I6" s="701">
        <v>81250.383139999904</v>
      </c>
      <c r="J6" s="702">
        <v>-922.03554845530005</v>
      </c>
      <c r="K6" s="705">
        <v>0.49438962876300002</v>
      </c>
    </row>
    <row r="7" spans="1:11" ht="14.45" customHeight="1" thickBot="1" x14ac:dyDescent="0.25">
      <c r="A7" s="720" t="s">
        <v>332</v>
      </c>
      <c r="B7" s="701">
        <v>75591.558522174397</v>
      </c>
      <c r="C7" s="701">
        <v>74205.060750000193</v>
      </c>
      <c r="D7" s="702">
        <v>-1386.49777217429</v>
      </c>
      <c r="E7" s="703">
        <v>0.98165803431900001</v>
      </c>
      <c r="F7" s="701">
        <v>78663.228844228695</v>
      </c>
      <c r="G7" s="702">
        <v>39331.614422114297</v>
      </c>
      <c r="H7" s="704">
        <v>6260.9952899999798</v>
      </c>
      <c r="I7" s="701">
        <v>36782.25877</v>
      </c>
      <c r="J7" s="702">
        <v>-2549.3556521143801</v>
      </c>
      <c r="K7" s="705">
        <v>0.467591520338</v>
      </c>
    </row>
    <row r="8" spans="1:11" ht="14.45" customHeight="1" thickBot="1" x14ac:dyDescent="0.25">
      <c r="A8" s="721" t="s">
        <v>333</v>
      </c>
      <c r="B8" s="701">
        <v>73298.123089497894</v>
      </c>
      <c r="C8" s="701">
        <v>71943.5287500001</v>
      </c>
      <c r="D8" s="702">
        <v>-1354.5943394977901</v>
      </c>
      <c r="E8" s="703">
        <v>0.98151938572999997</v>
      </c>
      <c r="F8" s="701">
        <v>76040.282818652398</v>
      </c>
      <c r="G8" s="702">
        <v>38020.141409326199</v>
      </c>
      <c r="H8" s="704">
        <v>6092.0832899999796</v>
      </c>
      <c r="I8" s="701">
        <v>35384.926769999998</v>
      </c>
      <c r="J8" s="702">
        <v>-2635.2146393262501</v>
      </c>
      <c r="K8" s="705">
        <v>0.46534449187100002</v>
      </c>
    </row>
    <row r="9" spans="1:11" ht="14.45" customHeight="1" thickBot="1" x14ac:dyDescent="0.25">
      <c r="A9" s="722" t="s">
        <v>334</v>
      </c>
      <c r="B9" s="706">
        <v>0</v>
      </c>
      <c r="C9" s="706">
        <v>4.6899999990000002E-3</v>
      </c>
      <c r="D9" s="707">
        <v>4.6899999990000002E-3</v>
      </c>
      <c r="E9" s="708" t="s">
        <v>329</v>
      </c>
      <c r="F9" s="706">
        <v>0</v>
      </c>
      <c r="G9" s="707">
        <v>0</v>
      </c>
      <c r="H9" s="709">
        <v>3.139999999E-3</v>
      </c>
      <c r="I9" s="706">
        <v>5.609999999E-3</v>
      </c>
      <c r="J9" s="707">
        <v>5.609999999E-3</v>
      </c>
      <c r="K9" s="710" t="s">
        <v>329</v>
      </c>
    </row>
    <row r="10" spans="1:11" ht="14.45" customHeight="1" thickBot="1" x14ac:dyDescent="0.25">
      <c r="A10" s="723" t="s">
        <v>335</v>
      </c>
      <c r="B10" s="701">
        <v>0</v>
      </c>
      <c r="C10" s="701">
        <v>4.6899999990000002E-3</v>
      </c>
      <c r="D10" s="702">
        <v>4.6899999990000002E-3</v>
      </c>
      <c r="E10" s="711" t="s">
        <v>329</v>
      </c>
      <c r="F10" s="701">
        <v>0</v>
      </c>
      <c r="G10" s="702">
        <v>0</v>
      </c>
      <c r="H10" s="704">
        <v>3.139999999E-3</v>
      </c>
      <c r="I10" s="701">
        <v>5.609999999E-3</v>
      </c>
      <c r="J10" s="702">
        <v>5.609999999E-3</v>
      </c>
      <c r="K10" s="712" t="s">
        <v>329</v>
      </c>
    </row>
    <row r="11" spans="1:11" ht="14.45" customHeight="1" thickBot="1" x14ac:dyDescent="0.25">
      <c r="A11" s="722" t="s">
        <v>336</v>
      </c>
      <c r="B11" s="706">
        <v>6905.8472750353303</v>
      </c>
      <c r="C11" s="706">
        <v>6944.2004000000097</v>
      </c>
      <c r="D11" s="707">
        <v>38.353124964684</v>
      </c>
      <c r="E11" s="713">
        <v>1.0055537175139999</v>
      </c>
      <c r="F11" s="706">
        <v>6899.7928077228098</v>
      </c>
      <c r="G11" s="707">
        <v>3449.8964038614099</v>
      </c>
      <c r="H11" s="709">
        <v>450.36787999999802</v>
      </c>
      <c r="I11" s="706">
        <v>3438.5077700000002</v>
      </c>
      <c r="J11" s="707">
        <v>-11.388633861409</v>
      </c>
      <c r="K11" s="714">
        <v>0.49834942379000002</v>
      </c>
    </row>
    <row r="12" spans="1:11" ht="14.45" customHeight="1" thickBot="1" x14ac:dyDescent="0.25">
      <c r="A12" s="723" t="s">
        <v>337</v>
      </c>
      <c r="B12" s="701">
        <v>3924.9155201325202</v>
      </c>
      <c r="C12" s="701">
        <v>3980.3257600000102</v>
      </c>
      <c r="D12" s="702">
        <v>55.410239867484002</v>
      </c>
      <c r="E12" s="703">
        <v>1.014117562424</v>
      </c>
      <c r="F12" s="701">
        <v>3920</v>
      </c>
      <c r="G12" s="702">
        <v>1960</v>
      </c>
      <c r="H12" s="704">
        <v>268.57462999999899</v>
      </c>
      <c r="I12" s="701">
        <v>2022.16624</v>
      </c>
      <c r="J12" s="702">
        <v>62.166239999997003</v>
      </c>
      <c r="K12" s="705">
        <v>0.51585873469300003</v>
      </c>
    </row>
    <row r="13" spans="1:11" ht="14.45" customHeight="1" thickBot="1" x14ac:dyDescent="0.25">
      <c r="A13" s="723" t="s">
        <v>338</v>
      </c>
      <c r="B13" s="701">
        <v>170.33175490280601</v>
      </c>
      <c r="C13" s="701">
        <v>155.25806</v>
      </c>
      <c r="D13" s="702">
        <v>-15.073694902806</v>
      </c>
      <c r="E13" s="703">
        <v>0.91150390652900004</v>
      </c>
      <c r="F13" s="701">
        <v>130</v>
      </c>
      <c r="G13" s="702">
        <v>65</v>
      </c>
      <c r="H13" s="704">
        <v>27.696159999999001</v>
      </c>
      <c r="I13" s="701">
        <v>66.863209999999</v>
      </c>
      <c r="J13" s="702">
        <v>1.8632099999989999</v>
      </c>
      <c r="K13" s="705">
        <v>0.51433238461499997</v>
      </c>
    </row>
    <row r="14" spans="1:11" ht="14.45" customHeight="1" thickBot="1" x14ac:dyDescent="0.25">
      <c r="A14" s="723" t="s">
        <v>339</v>
      </c>
      <c r="B14" s="701">
        <v>140</v>
      </c>
      <c r="C14" s="701">
        <v>140.34055000000001</v>
      </c>
      <c r="D14" s="702">
        <v>0.34055000000000002</v>
      </c>
      <c r="E14" s="703">
        <v>1.0024325000000001</v>
      </c>
      <c r="F14" s="701">
        <v>140</v>
      </c>
      <c r="G14" s="702">
        <v>70</v>
      </c>
      <c r="H14" s="704">
        <v>11.644959999999999</v>
      </c>
      <c r="I14" s="701">
        <v>50.739269999999998</v>
      </c>
      <c r="J14" s="702">
        <v>-19.260729999999999</v>
      </c>
      <c r="K14" s="705">
        <v>0.36242335714200002</v>
      </c>
    </row>
    <row r="15" spans="1:11" ht="14.45" customHeight="1" thickBot="1" x14ac:dyDescent="0.25">
      <c r="A15" s="723" t="s">
        <v>340</v>
      </c>
      <c r="B15" s="701">
        <v>720</v>
      </c>
      <c r="C15" s="701">
        <v>843.16530000000103</v>
      </c>
      <c r="D15" s="702">
        <v>123.165300000001</v>
      </c>
      <c r="E15" s="703">
        <v>1.171062916666</v>
      </c>
      <c r="F15" s="701">
        <v>790</v>
      </c>
      <c r="G15" s="702">
        <v>395</v>
      </c>
      <c r="H15" s="704">
        <v>77.497199999998998</v>
      </c>
      <c r="I15" s="701">
        <v>308.74874</v>
      </c>
      <c r="J15" s="702">
        <v>-86.251260000000002</v>
      </c>
      <c r="K15" s="705">
        <v>0.39082118987300002</v>
      </c>
    </row>
    <row r="16" spans="1:11" ht="14.45" customHeight="1" thickBot="1" x14ac:dyDescent="0.25">
      <c r="A16" s="723" t="s">
        <v>341</v>
      </c>
      <c r="B16" s="701">
        <v>1030</v>
      </c>
      <c r="C16" s="701">
        <v>1130.03972</v>
      </c>
      <c r="D16" s="702">
        <v>100.03972000000201</v>
      </c>
      <c r="E16" s="703">
        <v>1.0971259417470001</v>
      </c>
      <c r="F16" s="701">
        <v>1209.79280772281</v>
      </c>
      <c r="G16" s="702">
        <v>604.89640386140604</v>
      </c>
      <c r="H16" s="704">
        <v>29.330079999999001</v>
      </c>
      <c r="I16" s="701">
        <v>679.73091999999895</v>
      </c>
      <c r="J16" s="702">
        <v>74.834516138593003</v>
      </c>
      <c r="K16" s="705">
        <v>0.56185729958099995</v>
      </c>
    </row>
    <row r="17" spans="1:11" ht="14.45" customHeight="1" thickBot="1" x14ac:dyDescent="0.25">
      <c r="A17" s="723" t="s">
        <v>342</v>
      </c>
      <c r="B17" s="701">
        <v>430</v>
      </c>
      <c r="C17" s="701">
        <v>392.92199000000102</v>
      </c>
      <c r="D17" s="702">
        <v>-37.078009999998997</v>
      </c>
      <c r="E17" s="703">
        <v>0.91377206976699998</v>
      </c>
      <c r="F17" s="701">
        <v>430</v>
      </c>
      <c r="G17" s="702">
        <v>215</v>
      </c>
      <c r="H17" s="704">
        <v>33.343769999998997</v>
      </c>
      <c r="I17" s="701">
        <v>218.75767999999999</v>
      </c>
      <c r="J17" s="702">
        <v>3.757679999999</v>
      </c>
      <c r="K17" s="705">
        <v>0.50873879069700001</v>
      </c>
    </row>
    <row r="18" spans="1:11" ht="14.45" customHeight="1" thickBot="1" x14ac:dyDescent="0.25">
      <c r="A18" s="723" t="s">
        <v>343</v>
      </c>
      <c r="B18" s="701">
        <v>35</v>
      </c>
      <c r="C18" s="701">
        <v>11.457470000000001</v>
      </c>
      <c r="D18" s="702">
        <v>-23.542529999999999</v>
      </c>
      <c r="E18" s="703">
        <v>0.32735628571399999</v>
      </c>
      <c r="F18" s="701">
        <v>20</v>
      </c>
      <c r="G18" s="702">
        <v>10</v>
      </c>
      <c r="H18" s="704">
        <v>1.1770799999999999</v>
      </c>
      <c r="I18" s="701">
        <v>3.98834</v>
      </c>
      <c r="J18" s="702">
        <v>-6.01166</v>
      </c>
      <c r="K18" s="705">
        <v>0.19941700000000001</v>
      </c>
    </row>
    <row r="19" spans="1:11" ht="14.45" customHeight="1" thickBot="1" x14ac:dyDescent="0.25">
      <c r="A19" s="723" t="s">
        <v>344</v>
      </c>
      <c r="B19" s="701">
        <v>195.6</v>
      </c>
      <c r="C19" s="701">
        <v>88.98648</v>
      </c>
      <c r="D19" s="702">
        <v>-106.61351999999999</v>
      </c>
      <c r="E19" s="703">
        <v>0.45494110429399998</v>
      </c>
      <c r="F19" s="701">
        <v>0</v>
      </c>
      <c r="G19" s="702">
        <v>0</v>
      </c>
      <c r="H19" s="704">
        <v>0</v>
      </c>
      <c r="I19" s="701">
        <v>0</v>
      </c>
      <c r="J19" s="702">
        <v>0</v>
      </c>
      <c r="K19" s="712" t="s">
        <v>329</v>
      </c>
    </row>
    <row r="20" spans="1:11" ht="14.45" customHeight="1" thickBot="1" x14ac:dyDescent="0.25">
      <c r="A20" s="723" t="s">
        <v>345</v>
      </c>
      <c r="B20" s="701">
        <v>260</v>
      </c>
      <c r="C20" s="701">
        <v>201.70507000000001</v>
      </c>
      <c r="D20" s="702">
        <v>-58.294929999998999</v>
      </c>
      <c r="E20" s="703">
        <v>0.77578873076900001</v>
      </c>
      <c r="F20" s="701">
        <v>260</v>
      </c>
      <c r="G20" s="702">
        <v>130</v>
      </c>
      <c r="H20" s="704">
        <v>1.1040000000000001</v>
      </c>
      <c r="I20" s="701">
        <v>87.513369999999995</v>
      </c>
      <c r="J20" s="702">
        <v>-42.486629999999998</v>
      </c>
      <c r="K20" s="705">
        <v>0.336589884615</v>
      </c>
    </row>
    <row r="21" spans="1:11" ht="14.45" customHeight="1" thickBot="1" x14ac:dyDescent="0.25">
      <c r="A21" s="722" t="s">
        <v>346</v>
      </c>
      <c r="B21" s="706">
        <v>1356.7879879572299</v>
      </c>
      <c r="C21" s="706">
        <v>905.32500000000095</v>
      </c>
      <c r="D21" s="707">
        <v>-451.46298795722998</v>
      </c>
      <c r="E21" s="713">
        <v>0.66725605476700001</v>
      </c>
      <c r="F21" s="706">
        <v>970.83518178029703</v>
      </c>
      <c r="G21" s="707">
        <v>485.41759089014897</v>
      </c>
      <c r="H21" s="709">
        <v>91.399999999998997</v>
      </c>
      <c r="I21" s="706">
        <v>415.64999999999901</v>
      </c>
      <c r="J21" s="707">
        <v>-69.767590890148995</v>
      </c>
      <c r="K21" s="714">
        <v>0.42813652389200002</v>
      </c>
    </row>
    <row r="22" spans="1:11" ht="14.45" customHeight="1" thickBot="1" x14ac:dyDescent="0.25">
      <c r="A22" s="723" t="s">
        <v>347</v>
      </c>
      <c r="B22" s="701">
        <v>1159.1402394045799</v>
      </c>
      <c r="C22" s="701">
        <v>775.74500000000103</v>
      </c>
      <c r="D22" s="702">
        <v>-383.395239404584</v>
      </c>
      <c r="E22" s="703">
        <v>0.66924171349399997</v>
      </c>
      <c r="F22" s="701">
        <v>821.767050459031</v>
      </c>
      <c r="G22" s="702">
        <v>410.88352522951499</v>
      </c>
      <c r="H22" s="704">
        <v>79.359999999999005</v>
      </c>
      <c r="I22" s="701">
        <v>364.229999999999</v>
      </c>
      <c r="J22" s="702">
        <v>-46.653525229514997</v>
      </c>
      <c r="K22" s="705">
        <v>0.44322779770300003</v>
      </c>
    </row>
    <row r="23" spans="1:11" ht="14.45" customHeight="1" thickBot="1" x14ac:dyDescent="0.25">
      <c r="A23" s="723" t="s">
        <v>348</v>
      </c>
      <c r="B23" s="701">
        <v>197.64774855264699</v>
      </c>
      <c r="C23" s="701">
        <v>129.58000000000001</v>
      </c>
      <c r="D23" s="702">
        <v>-68.067748552645995</v>
      </c>
      <c r="E23" s="703">
        <v>0.65561080735199995</v>
      </c>
      <c r="F23" s="701">
        <v>149.068131321267</v>
      </c>
      <c r="G23" s="702">
        <v>74.534065660633004</v>
      </c>
      <c r="H23" s="704">
        <v>12.04</v>
      </c>
      <c r="I23" s="701">
        <v>51.419999999999</v>
      </c>
      <c r="J23" s="702">
        <v>-23.114065660632999</v>
      </c>
      <c r="K23" s="705">
        <v>0.34494294349900001</v>
      </c>
    </row>
    <row r="24" spans="1:11" ht="14.45" customHeight="1" thickBot="1" x14ac:dyDescent="0.25">
      <c r="A24" s="722" t="s">
        <v>349</v>
      </c>
      <c r="B24" s="706">
        <v>60640.013354868599</v>
      </c>
      <c r="C24" s="706">
        <v>59913.187650000102</v>
      </c>
      <c r="D24" s="707">
        <v>-726.82570486848294</v>
      </c>
      <c r="E24" s="713">
        <v>0.98801409062000001</v>
      </c>
      <c r="F24" s="706">
        <v>63799.166397917303</v>
      </c>
      <c r="G24" s="707">
        <v>31899.5831989586</v>
      </c>
      <c r="H24" s="709">
        <v>5182.9997699999803</v>
      </c>
      <c r="I24" s="706">
        <v>29096.677780000002</v>
      </c>
      <c r="J24" s="707">
        <v>-2802.90541895868</v>
      </c>
      <c r="K24" s="714">
        <v>0.45606673915599999</v>
      </c>
    </row>
    <row r="25" spans="1:11" ht="14.45" customHeight="1" thickBot="1" x14ac:dyDescent="0.25">
      <c r="A25" s="723" t="s">
        <v>350</v>
      </c>
      <c r="B25" s="701">
        <v>16799.605617995101</v>
      </c>
      <c r="C25" s="701">
        <v>15784.852709999999</v>
      </c>
      <c r="D25" s="702">
        <v>-1014.75290799502</v>
      </c>
      <c r="E25" s="703">
        <v>0.93959662321399995</v>
      </c>
      <c r="F25" s="701">
        <v>18000.003541420199</v>
      </c>
      <c r="G25" s="702">
        <v>9000.0017707101197</v>
      </c>
      <c r="H25" s="704">
        <v>1606.5054499999901</v>
      </c>
      <c r="I25" s="701">
        <v>8487.2977099999898</v>
      </c>
      <c r="J25" s="702">
        <v>-512.70406071012997</v>
      </c>
      <c r="K25" s="705">
        <v>0.47151644667499998</v>
      </c>
    </row>
    <row r="26" spans="1:11" ht="14.45" customHeight="1" thickBot="1" x14ac:dyDescent="0.25">
      <c r="A26" s="723" t="s">
        <v>351</v>
      </c>
      <c r="B26" s="701">
        <v>8000.1457892917397</v>
      </c>
      <c r="C26" s="701">
        <v>7877.1408200000196</v>
      </c>
      <c r="D26" s="702">
        <v>-123.004969291728</v>
      </c>
      <c r="E26" s="703">
        <v>0.984624659033</v>
      </c>
      <c r="F26" s="701">
        <v>8000</v>
      </c>
      <c r="G26" s="702">
        <v>4000</v>
      </c>
      <c r="H26" s="704">
        <v>1.99999999999999E-5</v>
      </c>
      <c r="I26" s="701">
        <v>2674.03233</v>
      </c>
      <c r="J26" s="702">
        <v>-1325.96767</v>
      </c>
      <c r="K26" s="705">
        <v>0.33425404124899999</v>
      </c>
    </row>
    <row r="27" spans="1:11" ht="14.45" customHeight="1" thickBot="1" x14ac:dyDescent="0.25">
      <c r="A27" s="723" t="s">
        <v>352</v>
      </c>
      <c r="B27" s="701">
        <v>23170.322709851</v>
      </c>
      <c r="C27" s="701">
        <v>23070.099409999999</v>
      </c>
      <c r="D27" s="702">
        <v>-100.22329985095</v>
      </c>
      <c r="E27" s="703">
        <v>0.99567449702300004</v>
      </c>
      <c r="F27" s="701">
        <v>25000</v>
      </c>
      <c r="G27" s="702">
        <v>12500</v>
      </c>
      <c r="H27" s="704">
        <v>2637.3268399999902</v>
      </c>
      <c r="I27" s="701">
        <v>11557.12018</v>
      </c>
      <c r="J27" s="702">
        <v>-942.87982000002398</v>
      </c>
      <c r="K27" s="705">
        <v>0.462284807199</v>
      </c>
    </row>
    <row r="28" spans="1:11" ht="14.45" customHeight="1" thickBot="1" x14ac:dyDescent="0.25">
      <c r="A28" s="723" t="s">
        <v>353</v>
      </c>
      <c r="B28" s="701">
        <v>3810.1483565318999</v>
      </c>
      <c r="C28" s="701">
        <v>4106.1402700000099</v>
      </c>
      <c r="D28" s="702">
        <v>295.99191346811</v>
      </c>
      <c r="E28" s="703">
        <v>1.0776851413040001</v>
      </c>
      <c r="F28" s="701">
        <v>3810</v>
      </c>
      <c r="G28" s="702">
        <v>1905</v>
      </c>
      <c r="H28" s="704">
        <v>134.28039999999899</v>
      </c>
      <c r="I28" s="701">
        <v>1275.3819900000001</v>
      </c>
      <c r="J28" s="702">
        <v>-629.61801000000196</v>
      </c>
      <c r="K28" s="705">
        <v>0.334745929133</v>
      </c>
    </row>
    <row r="29" spans="1:11" ht="14.45" customHeight="1" thickBot="1" x14ac:dyDescent="0.25">
      <c r="A29" s="723" t="s">
        <v>354</v>
      </c>
      <c r="B29" s="701">
        <v>15</v>
      </c>
      <c r="C29" s="701">
        <v>12.884740000000001</v>
      </c>
      <c r="D29" s="702">
        <v>-2.1152599999990001</v>
      </c>
      <c r="E29" s="703">
        <v>0.85898266666599998</v>
      </c>
      <c r="F29" s="701">
        <v>10</v>
      </c>
      <c r="G29" s="702">
        <v>5</v>
      </c>
      <c r="H29" s="704">
        <v>2.9435999999989999</v>
      </c>
      <c r="I29" s="701">
        <v>2.9435999999989999</v>
      </c>
      <c r="J29" s="702">
        <v>-2.0564</v>
      </c>
      <c r="K29" s="705">
        <v>0.29435999999899998</v>
      </c>
    </row>
    <row r="30" spans="1:11" ht="14.45" customHeight="1" thickBot="1" x14ac:dyDescent="0.25">
      <c r="A30" s="723" t="s">
        <v>355</v>
      </c>
      <c r="B30" s="701">
        <v>0</v>
      </c>
      <c r="C30" s="701">
        <v>0.47139999999999999</v>
      </c>
      <c r="D30" s="702">
        <v>0.47139999999999999</v>
      </c>
      <c r="E30" s="711" t="s">
        <v>356</v>
      </c>
      <c r="F30" s="701">
        <v>1</v>
      </c>
      <c r="G30" s="702">
        <v>0.5</v>
      </c>
      <c r="H30" s="704">
        <v>0.15639999999900001</v>
      </c>
      <c r="I30" s="701">
        <v>0.15639999999900001</v>
      </c>
      <c r="J30" s="702">
        <v>-0.34360000000000002</v>
      </c>
      <c r="K30" s="705">
        <v>0.15639999999900001</v>
      </c>
    </row>
    <row r="31" spans="1:11" ht="14.45" customHeight="1" thickBot="1" x14ac:dyDescent="0.25">
      <c r="A31" s="723" t="s">
        <v>357</v>
      </c>
      <c r="B31" s="701">
        <v>1615.06521006307</v>
      </c>
      <c r="C31" s="701">
        <v>1699.27917</v>
      </c>
      <c r="D31" s="702">
        <v>84.213959936936007</v>
      </c>
      <c r="E31" s="703">
        <v>1.0521427614259999</v>
      </c>
      <c r="F31" s="701">
        <v>1612.36503351587</v>
      </c>
      <c r="G31" s="702">
        <v>806.18251675793499</v>
      </c>
      <c r="H31" s="704">
        <v>158.26704999999899</v>
      </c>
      <c r="I31" s="701">
        <v>808.73345999999901</v>
      </c>
      <c r="J31" s="702">
        <v>2.5509432420640001</v>
      </c>
      <c r="K31" s="705">
        <v>0.50158211272800002</v>
      </c>
    </row>
    <row r="32" spans="1:11" ht="14.45" customHeight="1" thickBot="1" x14ac:dyDescent="0.25">
      <c r="A32" s="723" t="s">
        <v>358</v>
      </c>
      <c r="B32" s="701">
        <v>4619.6189300987398</v>
      </c>
      <c r="C32" s="701">
        <v>4706.9550100000097</v>
      </c>
      <c r="D32" s="702">
        <v>87.336079901266999</v>
      </c>
      <c r="E32" s="703">
        <v>1.0189054727719999</v>
      </c>
      <c r="F32" s="701">
        <v>4707.7568575646701</v>
      </c>
      <c r="G32" s="702">
        <v>2353.87842878233</v>
      </c>
      <c r="H32" s="704">
        <v>491.40527999999802</v>
      </c>
      <c r="I32" s="701">
        <v>2753.4455400000002</v>
      </c>
      <c r="J32" s="702">
        <v>399.56711121766301</v>
      </c>
      <c r="K32" s="705">
        <v>0.58487420300199999</v>
      </c>
    </row>
    <row r="33" spans="1:11" ht="14.45" customHeight="1" thickBot="1" x14ac:dyDescent="0.25">
      <c r="A33" s="723" t="s">
        <v>359</v>
      </c>
      <c r="B33" s="701">
        <v>75</v>
      </c>
      <c r="C33" s="701">
        <v>89.398790000000005</v>
      </c>
      <c r="D33" s="702">
        <v>14.39879</v>
      </c>
      <c r="E33" s="703">
        <v>1.1919838666660001</v>
      </c>
      <c r="F33" s="701">
        <v>91</v>
      </c>
      <c r="G33" s="702">
        <v>45.5</v>
      </c>
      <c r="H33" s="704">
        <v>18.080299999998999</v>
      </c>
      <c r="I33" s="701">
        <v>91.883179999999001</v>
      </c>
      <c r="J33" s="702">
        <v>46.383179999999001</v>
      </c>
      <c r="K33" s="705">
        <v>1.0097052747249999</v>
      </c>
    </row>
    <row r="34" spans="1:11" ht="14.45" customHeight="1" thickBot="1" x14ac:dyDescent="0.25">
      <c r="A34" s="723" t="s">
        <v>360</v>
      </c>
      <c r="B34" s="701">
        <v>770</v>
      </c>
      <c r="C34" s="701">
        <v>804.00012000000095</v>
      </c>
      <c r="D34" s="702">
        <v>34.000120000000997</v>
      </c>
      <c r="E34" s="703">
        <v>1.0441560000000001</v>
      </c>
      <c r="F34" s="701">
        <v>770</v>
      </c>
      <c r="G34" s="702">
        <v>385</v>
      </c>
      <c r="H34" s="704">
        <v>30.952859999998999</v>
      </c>
      <c r="I34" s="701">
        <v>425.00220000000002</v>
      </c>
      <c r="J34" s="702">
        <v>40.002199999999</v>
      </c>
      <c r="K34" s="705">
        <v>0.55195090909</v>
      </c>
    </row>
    <row r="35" spans="1:11" ht="14.45" customHeight="1" thickBot="1" x14ac:dyDescent="0.25">
      <c r="A35" s="723" t="s">
        <v>361</v>
      </c>
      <c r="B35" s="701">
        <v>90</v>
      </c>
      <c r="C35" s="701">
        <v>177.54597999999999</v>
      </c>
      <c r="D35" s="702">
        <v>87.54598</v>
      </c>
      <c r="E35" s="703">
        <v>1.972733111111</v>
      </c>
      <c r="F35" s="701">
        <v>120</v>
      </c>
      <c r="G35" s="702">
        <v>60</v>
      </c>
      <c r="H35" s="704">
        <v>4.5143899999989996</v>
      </c>
      <c r="I35" s="701">
        <v>42.33202</v>
      </c>
      <c r="J35" s="702">
        <v>-17.66798</v>
      </c>
      <c r="K35" s="705">
        <v>0.35276683333300002</v>
      </c>
    </row>
    <row r="36" spans="1:11" ht="14.45" customHeight="1" thickBot="1" x14ac:dyDescent="0.25">
      <c r="A36" s="723" t="s">
        <v>362</v>
      </c>
      <c r="B36" s="701">
        <v>390</v>
      </c>
      <c r="C36" s="701">
        <v>476.25569000000098</v>
      </c>
      <c r="D36" s="702">
        <v>86.255690000000001</v>
      </c>
      <c r="E36" s="703">
        <v>1.2211684358970001</v>
      </c>
      <c r="F36" s="701">
        <v>480</v>
      </c>
      <c r="G36" s="702">
        <v>240</v>
      </c>
      <c r="H36" s="704">
        <v>30.103249999999001</v>
      </c>
      <c r="I36" s="701">
        <v>175.41884999999999</v>
      </c>
      <c r="J36" s="702">
        <v>-64.581149999999994</v>
      </c>
      <c r="K36" s="705">
        <v>0.36545593749999999</v>
      </c>
    </row>
    <row r="37" spans="1:11" ht="14.45" customHeight="1" thickBot="1" x14ac:dyDescent="0.25">
      <c r="A37" s="723" t="s">
        <v>363</v>
      </c>
      <c r="B37" s="701">
        <v>180</v>
      </c>
      <c r="C37" s="701">
        <v>181.30772999999999</v>
      </c>
      <c r="D37" s="702">
        <v>1.3077300000000001</v>
      </c>
      <c r="E37" s="703">
        <v>1.007265166666</v>
      </c>
      <c r="F37" s="701">
        <v>150</v>
      </c>
      <c r="G37" s="702">
        <v>75</v>
      </c>
      <c r="H37" s="704">
        <v>0</v>
      </c>
      <c r="I37" s="701">
        <v>105.80879</v>
      </c>
      <c r="J37" s="702">
        <v>30.808789999999</v>
      </c>
      <c r="K37" s="705">
        <v>0.70539193333299999</v>
      </c>
    </row>
    <row r="38" spans="1:11" ht="14.45" customHeight="1" thickBot="1" x14ac:dyDescent="0.25">
      <c r="A38" s="723" t="s">
        <v>364</v>
      </c>
      <c r="B38" s="701">
        <v>750.10674103710403</v>
      </c>
      <c r="C38" s="701">
        <v>613.26134000000104</v>
      </c>
      <c r="D38" s="702">
        <v>-136.84540103710299</v>
      </c>
      <c r="E38" s="703">
        <v>0.81756542962400003</v>
      </c>
      <c r="F38" s="701">
        <v>750</v>
      </c>
      <c r="G38" s="702">
        <v>375</v>
      </c>
      <c r="H38" s="704">
        <v>39.567839999999002</v>
      </c>
      <c r="I38" s="701">
        <v>409.29118999999901</v>
      </c>
      <c r="J38" s="702">
        <v>34.291189999998998</v>
      </c>
      <c r="K38" s="705">
        <v>0.54572158666600001</v>
      </c>
    </row>
    <row r="39" spans="1:11" ht="14.45" customHeight="1" thickBot="1" x14ac:dyDescent="0.25">
      <c r="A39" s="723" t="s">
        <v>365</v>
      </c>
      <c r="B39" s="701">
        <v>340</v>
      </c>
      <c r="C39" s="701">
        <v>295.10027000000099</v>
      </c>
      <c r="D39" s="702">
        <v>-44.899729999999003</v>
      </c>
      <c r="E39" s="703">
        <v>0.86794197058800004</v>
      </c>
      <c r="F39" s="701">
        <v>297.04096541649</v>
      </c>
      <c r="G39" s="702">
        <v>148.520482708245</v>
      </c>
      <c r="H39" s="704">
        <v>16.605689999999001</v>
      </c>
      <c r="I39" s="701">
        <v>152.1294</v>
      </c>
      <c r="J39" s="702">
        <v>3.608917291754</v>
      </c>
      <c r="K39" s="705">
        <v>0.51214956087499997</v>
      </c>
    </row>
    <row r="40" spans="1:11" ht="14.45" customHeight="1" thickBot="1" x14ac:dyDescent="0.25">
      <c r="A40" s="723" t="s">
        <v>366</v>
      </c>
      <c r="B40" s="701">
        <v>15</v>
      </c>
      <c r="C40" s="701">
        <v>6.1452</v>
      </c>
      <c r="D40" s="702">
        <v>-8.8547999999990008</v>
      </c>
      <c r="E40" s="703">
        <v>0.40967999999999999</v>
      </c>
      <c r="F40" s="701">
        <v>0</v>
      </c>
      <c r="G40" s="702">
        <v>0</v>
      </c>
      <c r="H40" s="704">
        <v>12.2904</v>
      </c>
      <c r="I40" s="701">
        <v>135.70094</v>
      </c>
      <c r="J40" s="702">
        <v>135.70094</v>
      </c>
      <c r="K40" s="712" t="s">
        <v>329</v>
      </c>
    </row>
    <row r="41" spans="1:11" ht="14.45" customHeight="1" thickBot="1" x14ac:dyDescent="0.25">
      <c r="A41" s="723" t="s">
        <v>367</v>
      </c>
      <c r="B41" s="701">
        <v>0</v>
      </c>
      <c r="C41" s="701">
        <v>12.349</v>
      </c>
      <c r="D41" s="702">
        <v>12.349</v>
      </c>
      <c r="E41" s="711" t="s">
        <v>356</v>
      </c>
      <c r="F41" s="701">
        <v>0</v>
      </c>
      <c r="G41" s="702">
        <v>0</v>
      </c>
      <c r="H41" s="704">
        <v>0</v>
      </c>
      <c r="I41" s="701">
        <v>0</v>
      </c>
      <c r="J41" s="702">
        <v>0</v>
      </c>
      <c r="K41" s="712" t="s">
        <v>329</v>
      </c>
    </row>
    <row r="42" spans="1:11" ht="14.45" customHeight="1" thickBot="1" x14ac:dyDescent="0.25">
      <c r="A42" s="722" t="s">
        <v>368</v>
      </c>
      <c r="B42" s="706">
        <v>635.82602787072597</v>
      </c>
      <c r="C42" s="706">
        <v>658.79668000000095</v>
      </c>
      <c r="D42" s="707">
        <v>22.970652129274001</v>
      </c>
      <c r="E42" s="713">
        <v>1.0361272598510001</v>
      </c>
      <c r="F42" s="706">
        <v>644.13735551846696</v>
      </c>
      <c r="G42" s="707">
        <v>322.06867775923303</v>
      </c>
      <c r="H42" s="709">
        <v>71.208969999998999</v>
      </c>
      <c r="I42" s="706">
        <v>367.92925000000002</v>
      </c>
      <c r="J42" s="707">
        <v>45.860572240765997</v>
      </c>
      <c r="K42" s="714">
        <v>0.57119688347099995</v>
      </c>
    </row>
    <row r="43" spans="1:11" ht="14.45" customHeight="1" thickBot="1" x14ac:dyDescent="0.25">
      <c r="A43" s="723" t="s">
        <v>369</v>
      </c>
      <c r="B43" s="701">
        <v>541.71733041511902</v>
      </c>
      <c r="C43" s="701">
        <v>584.31020000000103</v>
      </c>
      <c r="D43" s="702">
        <v>42.592869584882003</v>
      </c>
      <c r="E43" s="703">
        <v>1.0786256359049999</v>
      </c>
      <c r="F43" s="701">
        <v>570.69789262351298</v>
      </c>
      <c r="G43" s="702">
        <v>285.34894631175598</v>
      </c>
      <c r="H43" s="704">
        <v>59.755169999998998</v>
      </c>
      <c r="I43" s="701">
        <v>306.97397000000001</v>
      </c>
      <c r="J43" s="702">
        <v>21.625023688243001</v>
      </c>
      <c r="K43" s="705">
        <v>0.53789224380800005</v>
      </c>
    </row>
    <row r="44" spans="1:11" ht="14.45" customHeight="1" thickBot="1" x14ac:dyDescent="0.25">
      <c r="A44" s="723" t="s">
        <v>370</v>
      </c>
      <c r="B44" s="701">
        <v>94.108697455607</v>
      </c>
      <c r="C44" s="701">
        <v>74.48648</v>
      </c>
      <c r="D44" s="702">
        <v>-19.622217455607</v>
      </c>
      <c r="E44" s="703">
        <v>0.79149411280600002</v>
      </c>
      <c r="F44" s="701">
        <v>73.439462894952996</v>
      </c>
      <c r="G44" s="702">
        <v>36.719731447476001</v>
      </c>
      <c r="H44" s="704">
        <v>11.453799999999999</v>
      </c>
      <c r="I44" s="701">
        <v>60.955280000000002</v>
      </c>
      <c r="J44" s="702">
        <v>24.235548552522999</v>
      </c>
      <c r="K44" s="705">
        <v>0.83000715960000004</v>
      </c>
    </row>
    <row r="45" spans="1:11" ht="14.45" customHeight="1" thickBot="1" x14ac:dyDescent="0.25">
      <c r="A45" s="722" t="s">
        <v>371</v>
      </c>
      <c r="B45" s="706">
        <v>1073.37270312296</v>
      </c>
      <c r="C45" s="706">
        <v>1147.51774</v>
      </c>
      <c r="D45" s="707">
        <v>74.145036877042998</v>
      </c>
      <c r="E45" s="713">
        <v>1.069076693175</v>
      </c>
      <c r="F45" s="706">
        <v>1162.3186733094999</v>
      </c>
      <c r="G45" s="707">
        <v>581.15933665475097</v>
      </c>
      <c r="H45" s="709">
        <v>94.959439999999006</v>
      </c>
      <c r="I45" s="706">
        <v>601.66234999999904</v>
      </c>
      <c r="J45" s="707">
        <v>20.503013345248</v>
      </c>
      <c r="K45" s="714">
        <v>0.51763975217400005</v>
      </c>
    </row>
    <row r="46" spans="1:11" ht="14.45" customHeight="1" thickBot="1" x14ac:dyDescent="0.25">
      <c r="A46" s="723" t="s">
        <v>372</v>
      </c>
      <c r="B46" s="701">
        <v>0</v>
      </c>
      <c r="C46" s="701">
        <v>1.1494999999990001</v>
      </c>
      <c r="D46" s="702">
        <v>1.1494999999990001</v>
      </c>
      <c r="E46" s="711" t="s">
        <v>329</v>
      </c>
      <c r="F46" s="701">
        <v>0</v>
      </c>
      <c r="G46" s="702">
        <v>0</v>
      </c>
      <c r="H46" s="704">
        <v>0</v>
      </c>
      <c r="I46" s="701">
        <v>7.84084</v>
      </c>
      <c r="J46" s="702">
        <v>7.84084</v>
      </c>
      <c r="K46" s="712" t="s">
        <v>329</v>
      </c>
    </row>
    <row r="47" spans="1:11" ht="14.45" customHeight="1" thickBot="1" x14ac:dyDescent="0.25">
      <c r="A47" s="723" t="s">
        <v>373</v>
      </c>
      <c r="B47" s="701">
        <v>75</v>
      </c>
      <c r="C47" s="701">
        <v>65.794889999999995</v>
      </c>
      <c r="D47" s="702">
        <v>-9.2051099999989994</v>
      </c>
      <c r="E47" s="703">
        <v>0.87726519999999997</v>
      </c>
      <c r="F47" s="701">
        <v>81.729005974811002</v>
      </c>
      <c r="G47" s="702">
        <v>40.864502987404997</v>
      </c>
      <c r="H47" s="704">
        <v>6.2066599999990002</v>
      </c>
      <c r="I47" s="701">
        <v>41.720329999999997</v>
      </c>
      <c r="J47" s="702">
        <v>0.85582701259399996</v>
      </c>
      <c r="K47" s="705">
        <v>0.51047152112500005</v>
      </c>
    </row>
    <row r="48" spans="1:11" ht="14.45" customHeight="1" thickBot="1" x14ac:dyDescent="0.25">
      <c r="A48" s="723" t="s">
        <v>374</v>
      </c>
      <c r="B48" s="701">
        <v>411.57572987162803</v>
      </c>
      <c r="C48" s="701">
        <v>488.01177000000098</v>
      </c>
      <c r="D48" s="702">
        <v>76.436040128371999</v>
      </c>
      <c r="E48" s="703">
        <v>1.185715615816</v>
      </c>
      <c r="F48" s="701">
        <v>470</v>
      </c>
      <c r="G48" s="702">
        <v>235</v>
      </c>
      <c r="H48" s="704">
        <v>33.763139999998998</v>
      </c>
      <c r="I48" s="701">
        <v>206.42896999999999</v>
      </c>
      <c r="J48" s="702">
        <v>-28.57103</v>
      </c>
      <c r="K48" s="705">
        <v>0.43921057446799999</v>
      </c>
    </row>
    <row r="49" spans="1:11" ht="14.45" customHeight="1" thickBot="1" x14ac:dyDescent="0.25">
      <c r="A49" s="723" t="s">
        <v>375</v>
      </c>
      <c r="B49" s="701">
        <v>115</v>
      </c>
      <c r="C49" s="701">
        <v>104.19626</v>
      </c>
      <c r="D49" s="702">
        <v>-10.803739999998999</v>
      </c>
      <c r="E49" s="703">
        <v>0.90605443478199998</v>
      </c>
      <c r="F49" s="701">
        <v>133.6754319426</v>
      </c>
      <c r="G49" s="702">
        <v>66.8377159713</v>
      </c>
      <c r="H49" s="704">
        <v>9.1020699999989994</v>
      </c>
      <c r="I49" s="701">
        <v>60.419069999999003</v>
      </c>
      <c r="J49" s="702">
        <v>-6.4186459713000001</v>
      </c>
      <c r="K49" s="705">
        <v>0.45198335342500001</v>
      </c>
    </row>
    <row r="50" spans="1:11" ht="14.45" customHeight="1" thickBot="1" x14ac:dyDescent="0.25">
      <c r="A50" s="723" t="s">
        <v>376</v>
      </c>
      <c r="B50" s="701">
        <v>53.320483009919002</v>
      </c>
      <c r="C50" s="701">
        <v>12.765280000000001</v>
      </c>
      <c r="D50" s="702">
        <v>-40.555203009918998</v>
      </c>
      <c r="E50" s="703">
        <v>0.23940668349899999</v>
      </c>
      <c r="F50" s="701">
        <v>12.414516542806</v>
      </c>
      <c r="G50" s="702">
        <v>6.207258271403</v>
      </c>
      <c r="H50" s="704">
        <v>0</v>
      </c>
      <c r="I50" s="701">
        <v>1.77884</v>
      </c>
      <c r="J50" s="702">
        <v>-4.4284182714030003</v>
      </c>
      <c r="K50" s="705">
        <v>0.143287094093</v>
      </c>
    </row>
    <row r="51" spans="1:11" ht="14.45" customHeight="1" thickBot="1" x14ac:dyDescent="0.25">
      <c r="A51" s="723" t="s">
        <v>377</v>
      </c>
      <c r="B51" s="701">
        <v>5.2394330998819996</v>
      </c>
      <c r="C51" s="701">
        <v>3.6713499999999999</v>
      </c>
      <c r="D51" s="702">
        <v>-1.5680830998819999</v>
      </c>
      <c r="E51" s="703">
        <v>0.70071512127500002</v>
      </c>
      <c r="F51" s="701">
        <v>0</v>
      </c>
      <c r="G51" s="702">
        <v>0</v>
      </c>
      <c r="H51" s="704">
        <v>0.418659999999</v>
      </c>
      <c r="I51" s="701">
        <v>2.8940800000000002</v>
      </c>
      <c r="J51" s="702">
        <v>2.8940800000000002</v>
      </c>
      <c r="K51" s="712" t="s">
        <v>329</v>
      </c>
    </row>
    <row r="52" spans="1:11" ht="14.45" customHeight="1" thickBot="1" x14ac:dyDescent="0.25">
      <c r="A52" s="723" t="s">
        <v>378</v>
      </c>
      <c r="B52" s="701">
        <v>0</v>
      </c>
      <c r="C52" s="701">
        <v>14.452159999999999</v>
      </c>
      <c r="D52" s="702">
        <v>14.452159999999999</v>
      </c>
      <c r="E52" s="711" t="s">
        <v>329</v>
      </c>
      <c r="F52" s="701">
        <v>0</v>
      </c>
      <c r="G52" s="702">
        <v>0</v>
      </c>
      <c r="H52" s="704">
        <v>2.3469999998999999E-2</v>
      </c>
      <c r="I52" s="701">
        <v>5.0938499999989997</v>
      </c>
      <c r="J52" s="702">
        <v>5.0938499999989997</v>
      </c>
      <c r="K52" s="712" t="s">
        <v>329</v>
      </c>
    </row>
    <row r="53" spans="1:11" ht="14.45" customHeight="1" thickBot="1" x14ac:dyDescent="0.25">
      <c r="A53" s="723" t="s">
        <v>379</v>
      </c>
      <c r="B53" s="701">
        <v>18.082650291650001</v>
      </c>
      <c r="C53" s="701">
        <v>7.1840400000000004</v>
      </c>
      <c r="D53" s="702">
        <v>-10.89861029165</v>
      </c>
      <c r="E53" s="703">
        <v>0.39728910774300003</v>
      </c>
      <c r="F53" s="701">
        <v>0</v>
      </c>
      <c r="G53" s="702">
        <v>0</v>
      </c>
      <c r="H53" s="704">
        <v>0.65442999999899998</v>
      </c>
      <c r="I53" s="701">
        <v>4.4270199999999997</v>
      </c>
      <c r="J53" s="702">
        <v>4.4270199999999997</v>
      </c>
      <c r="K53" s="712" t="s">
        <v>329</v>
      </c>
    </row>
    <row r="54" spans="1:11" ht="14.45" customHeight="1" thickBot="1" x14ac:dyDescent="0.25">
      <c r="A54" s="723" t="s">
        <v>380</v>
      </c>
      <c r="B54" s="701">
        <v>250</v>
      </c>
      <c r="C54" s="701">
        <v>247.93038000000001</v>
      </c>
      <c r="D54" s="702">
        <v>-2.0696199999989999</v>
      </c>
      <c r="E54" s="703">
        <v>0.99172152000000002</v>
      </c>
      <c r="F54" s="701">
        <v>273.76556323029098</v>
      </c>
      <c r="G54" s="702">
        <v>136.88278161514501</v>
      </c>
      <c r="H54" s="704">
        <v>27.933449999998999</v>
      </c>
      <c r="I54" s="701">
        <v>180.14906999999999</v>
      </c>
      <c r="J54" s="702">
        <v>43.266288384854001</v>
      </c>
      <c r="K54" s="705">
        <v>0.65804138356300002</v>
      </c>
    </row>
    <row r="55" spans="1:11" ht="14.45" customHeight="1" thickBot="1" x14ac:dyDescent="0.25">
      <c r="A55" s="723" t="s">
        <v>381</v>
      </c>
      <c r="B55" s="701">
        <v>35.154406849876999</v>
      </c>
      <c r="C55" s="701">
        <v>36.462380000000003</v>
      </c>
      <c r="D55" s="702">
        <v>1.3079731501230001</v>
      </c>
      <c r="E55" s="703">
        <v>1.0372065202430001</v>
      </c>
      <c r="F55" s="701">
        <v>32.742178972159003</v>
      </c>
      <c r="G55" s="702">
        <v>16.371089486079001</v>
      </c>
      <c r="H55" s="704">
        <v>0.756249999999</v>
      </c>
      <c r="I55" s="701">
        <v>9.2631899999999998</v>
      </c>
      <c r="J55" s="702">
        <v>-7.1078994860789999</v>
      </c>
      <c r="K55" s="705">
        <v>0.28291305865299998</v>
      </c>
    </row>
    <row r="56" spans="1:11" ht="14.45" customHeight="1" thickBot="1" x14ac:dyDescent="0.25">
      <c r="A56" s="723" t="s">
        <v>382</v>
      </c>
      <c r="B56" s="701">
        <v>0</v>
      </c>
      <c r="C56" s="701">
        <v>4.9973200000000002</v>
      </c>
      <c r="D56" s="702">
        <v>4.9973200000000002</v>
      </c>
      <c r="E56" s="711" t="s">
        <v>329</v>
      </c>
      <c r="F56" s="701">
        <v>0</v>
      </c>
      <c r="G56" s="702">
        <v>0</v>
      </c>
      <c r="H56" s="704">
        <v>0</v>
      </c>
      <c r="I56" s="701">
        <v>0</v>
      </c>
      <c r="J56" s="702">
        <v>0</v>
      </c>
      <c r="K56" s="712" t="s">
        <v>329</v>
      </c>
    </row>
    <row r="57" spans="1:11" ht="14.45" customHeight="1" thickBot="1" x14ac:dyDescent="0.25">
      <c r="A57" s="723" t="s">
        <v>383</v>
      </c>
      <c r="B57" s="701">
        <v>0</v>
      </c>
      <c r="C57" s="701">
        <v>15.972</v>
      </c>
      <c r="D57" s="702">
        <v>15.972</v>
      </c>
      <c r="E57" s="711" t="s">
        <v>356</v>
      </c>
      <c r="F57" s="701">
        <v>0</v>
      </c>
      <c r="G57" s="702">
        <v>0</v>
      </c>
      <c r="H57" s="704">
        <v>0</v>
      </c>
      <c r="I57" s="701">
        <v>0</v>
      </c>
      <c r="J57" s="702">
        <v>0</v>
      </c>
      <c r="K57" s="712" t="s">
        <v>329</v>
      </c>
    </row>
    <row r="58" spans="1:11" ht="14.45" customHeight="1" thickBot="1" x14ac:dyDescent="0.25">
      <c r="A58" s="723" t="s">
        <v>384</v>
      </c>
      <c r="B58" s="701">
        <v>0</v>
      </c>
      <c r="C58" s="701">
        <v>6.6376099999999996</v>
      </c>
      <c r="D58" s="702">
        <v>6.6376099999999996</v>
      </c>
      <c r="E58" s="711" t="s">
        <v>329</v>
      </c>
      <c r="F58" s="701">
        <v>0</v>
      </c>
      <c r="G58" s="702">
        <v>0</v>
      </c>
      <c r="H58" s="704">
        <v>0</v>
      </c>
      <c r="I58" s="701">
        <v>0</v>
      </c>
      <c r="J58" s="702">
        <v>0</v>
      </c>
      <c r="K58" s="712" t="s">
        <v>329</v>
      </c>
    </row>
    <row r="59" spans="1:11" ht="14.45" customHeight="1" thickBot="1" x14ac:dyDescent="0.25">
      <c r="A59" s="723" t="s">
        <v>385</v>
      </c>
      <c r="B59" s="701">
        <v>110</v>
      </c>
      <c r="C59" s="701">
        <v>138.15868</v>
      </c>
      <c r="D59" s="702">
        <v>28.15868</v>
      </c>
      <c r="E59" s="703">
        <v>1.2559880000000001</v>
      </c>
      <c r="F59" s="701">
        <v>157.99197664683399</v>
      </c>
      <c r="G59" s="702">
        <v>78.995988323416</v>
      </c>
      <c r="H59" s="704">
        <v>16.101309999999</v>
      </c>
      <c r="I59" s="701">
        <v>81.647089999998997</v>
      </c>
      <c r="J59" s="702">
        <v>2.651101676583</v>
      </c>
      <c r="K59" s="705">
        <v>0.51677997663399999</v>
      </c>
    </row>
    <row r="60" spans="1:11" ht="14.45" customHeight="1" thickBot="1" x14ac:dyDescent="0.25">
      <c r="A60" s="723" t="s">
        <v>386</v>
      </c>
      <c r="B60" s="701">
        <v>0</v>
      </c>
      <c r="C60" s="701">
        <v>0.13411999999999999</v>
      </c>
      <c r="D60" s="702">
        <v>0.13411999999999999</v>
      </c>
      <c r="E60" s="711" t="s">
        <v>329</v>
      </c>
      <c r="F60" s="701">
        <v>0</v>
      </c>
      <c r="G60" s="702">
        <v>0</v>
      </c>
      <c r="H60" s="704">
        <v>0</v>
      </c>
      <c r="I60" s="701">
        <v>0</v>
      </c>
      <c r="J60" s="702">
        <v>0</v>
      </c>
      <c r="K60" s="712" t="s">
        <v>329</v>
      </c>
    </row>
    <row r="61" spans="1:11" ht="14.45" customHeight="1" thickBot="1" x14ac:dyDescent="0.25">
      <c r="A61" s="722" t="s">
        <v>387</v>
      </c>
      <c r="B61" s="706">
        <v>606.38094507699998</v>
      </c>
      <c r="C61" s="706">
        <v>269.04878000000002</v>
      </c>
      <c r="D61" s="707">
        <v>-337.33216507700001</v>
      </c>
      <c r="E61" s="713">
        <v>0.443695967335</v>
      </c>
      <c r="F61" s="706">
        <v>212.42733894743401</v>
      </c>
      <c r="G61" s="707">
        <v>106.213669473717</v>
      </c>
      <c r="H61" s="709">
        <v>6.0668599999990001</v>
      </c>
      <c r="I61" s="706">
        <v>166.54329999999999</v>
      </c>
      <c r="J61" s="707">
        <v>60.329630526282003</v>
      </c>
      <c r="K61" s="714">
        <v>0.78400125344100002</v>
      </c>
    </row>
    <row r="62" spans="1:11" ht="14.45" customHeight="1" thickBot="1" x14ac:dyDescent="0.25">
      <c r="A62" s="723" t="s">
        <v>388</v>
      </c>
      <c r="B62" s="701">
        <v>0</v>
      </c>
      <c r="C62" s="701">
        <v>26.189240000000002</v>
      </c>
      <c r="D62" s="702">
        <v>26.189240000000002</v>
      </c>
      <c r="E62" s="711" t="s">
        <v>329</v>
      </c>
      <c r="F62" s="701">
        <v>0</v>
      </c>
      <c r="G62" s="702">
        <v>0</v>
      </c>
      <c r="H62" s="704">
        <v>3.7303699999990001</v>
      </c>
      <c r="I62" s="701">
        <v>22.514220000000002</v>
      </c>
      <c r="J62" s="702">
        <v>22.514220000000002</v>
      </c>
      <c r="K62" s="712" t="s">
        <v>329</v>
      </c>
    </row>
    <row r="63" spans="1:11" ht="14.45" customHeight="1" thickBot="1" x14ac:dyDescent="0.25">
      <c r="A63" s="723" t="s">
        <v>389</v>
      </c>
      <c r="B63" s="701">
        <v>26.426422801249</v>
      </c>
      <c r="C63" s="701">
        <v>37.884720000000002</v>
      </c>
      <c r="D63" s="702">
        <v>11.45829719875</v>
      </c>
      <c r="E63" s="703">
        <v>1.4335924421140001</v>
      </c>
      <c r="F63" s="701">
        <v>33.506673924457999</v>
      </c>
      <c r="G63" s="702">
        <v>16.753336962229</v>
      </c>
      <c r="H63" s="704">
        <v>0.84704999999899999</v>
      </c>
      <c r="I63" s="701">
        <v>5.7193500000000004</v>
      </c>
      <c r="J63" s="702">
        <v>-11.033986962228999</v>
      </c>
      <c r="K63" s="705">
        <v>0.17069285996200001</v>
      </c>
    </row>
    <row r="64" spans="1:11" ht="14.45" customHeight="1" thickBot="1" x14ac:dyDescent="0.25">
      <c r="A64" s="723" t="s">
        <v>390</v>
      </c>
      <c r="B64" s="701">
        <v>7.7855596124869999</v>
      </c>
      <c r="C64" s="701">
        <v>16.607019999999999</v>
      </c>
      <c r="D64" s="702">
        <v>8.8214603875119995</v>
      </c>
      <c r="E64" s="703">
        <v>2.1330541189819998</v>
      </c>
      <c r="F64" s="701">
        <v>4.3087787839339997</v>
      </c>
      <c r="G64" s="702">
        <v>2.1543893919669999</v>
      </c>
      <c r="H64" s="704">
        <v>0</v>
      </c>
      <c r="I64" s="701">
        <v>1.3854500000000001</v>
      </c>
      <c r="J64" s="702">
        <v>-0.76893939196700001</v>
      </c>
      <c r="K64" s="705">
        <v>0.32154122304100002</v>
      </c>
    </row>
    <row r="65" spans="1:11" ht="14.45" customHeight="1" thickBot="1" x14ac:dyDescent="0.25">
      <c r="A65" s="723" t="s">
        <v>391</v>
      </c>
      <c r="B65" s="701">
        <v>570.78196884818897</v>
      </c>
      <c r="C65" s="701">
        <v>174.13359</v>
      </c>
      <c r="D65" s="702">
        <v>-396.64837884818797</v>
      </c>
      <c r="E65" s="703">
        <v>0.30507899601499999</v>
      </c>
      <c r="F65" s="701">
        <v>151.85075784926499</v>
      </c>
      <c r="G65" s="702">
        <v>75.925378924632</v>
      </c>
      <c r="H65" s="704">
        <v>0</v>
      </c>
      <c r="I65" s="701">
        <v>133.68163999999999</v>
      </c>
      <c r="J65" s="702">
        <v>57.756261075367</v>
      </c>
      <c r="K65" s="705">
        <v>0.88034884970799998</v>
      </c>
    </row>
    <row r="66" spans="1:11" ht="14.45" customHeight="1" thickBot="1" x14ac:dyDescent="0.25">
      <c r="A66" s="723" t="s">
        <v>392</v>
      </c>
      <c r="B66" s="701">
        <v>0</v>
      </c>
      <c r="C66" s="701">
        <v>4.4649000000000001</v>
      </c>
      <c r="D66" s="702">
        <v>4.4649000000000001</v>
      </c>
      <c r="E66" s="711" t="s">
        <v>329</v>
      </c>
      <c r="F66" s="701">
        <v>3.7598225497510001</v>
      </c>
      <c r="G66" s="702">
        <v>1.879911274875</v>
      </c>
      <c r="H66" s="704">
        <v>0</v>
      </c>
      <c r="I66" s="701">
        <v>0.33879999999999999</v>
      </c>
      <c r="J66" s="702">
        <v>-1.541111274875</v>
      </c>
      <c r="K66" s="705">
        <v>9.0110635679000003E-2</v>
      </c>
    </row>
    <row r="67" spans="1:11" ht="14.45" customHeight="1" thickBot="1" x14ac:dyDescent="0.25">
      <c r="A67" s="723" t="s">
        <v>393</v>
      </c>
      <c r="B67" s="701">
        <v>1.386993815074</v>
      </c>
      <c r="C67" s="701">
        <v>9.7693100000000008</v>
      </c>
      <c r="D67" s="702">
        <v>8.3823161849249992</v>
      </c>
      <c r="E67" s="703">
        <v>7.0435137444900002</v>
      </c>
      <c r="F67" s="701">
        <v>8.94748867751</v>
      </c>
      <c r="G67" s="702">
        <v>4.473744338755</v>
      </c>
      <c r="H67" s="704">
        <v>1.489439999999</v>
      </c>
      <c r="I67" s="701">
        <v>2.9038399999990001</v>
      </c>
      <c r="J67" s="702">
        <v>-1.569904338755</v>
      </c>
      <c r="K67" s="705">
        <v>0.32454246153900002</v>
      </c>
    </row>
    <row r="68" spans="1:11" ht="14.45" customHeight="1" thickBot="1" x14ac:dyDescent="0.25">
      <c r="A68" s="723" t="s">
        <v>394</v>
      </c>
      <c r="B68" s="701">
        <v>0</v>
      </c>
      <c r="C68" s="701">
        <v>0</v>
      </c>
      <c r="D68" s="702">
        <v>0</v>
      </c>
      <c r="E68" s="703">
        <v>1</v>
      </c>
      <c r="F68" s="701">
        <v>10.053817162513999</v>
      </c>
      <c r="G68" s="702">
        <v>5.0269085812569996</v>
      </c>
      <c r="H68" s="704">
        <v>0</v>
      </c>
      <c r="I68" s="701">
        <v>0</v>
      </c>
      <c r="J68" s="702">
        <v>-5.0269085812569996</v>
      </c>
      <c r="K68" s="705">
        <v>0</v>
      </c>
    </row>
    <row r="69" spans="1:11" ht="14.45" customHeight="1" thickBot="1" x14ac:dyDescent="0.25">
      <c r="A69" s="722" t="s">
        <v>395</v>
      </c>
      <c r="B69" s="706">
        <v>2079.8947955661201</v>
      </c>
      <c r="C69" s="706">
        <v>2105.4478100000001</v>
      </c>
      <c r="D69" s="707">
        <v>25.553014433885</v>
      </c>
      <c r="E69" s="713">
        <v>1.0122857244929999</v>
      </c>
      <c r="F69" s="706">
        <v>2351.60506345665</v>
      </c>
      <c r="G69" s="707">
        <v>1175.80253172833</v>
      </c>
      <c r="H69" s="709">
        <v>195.07722999999899</v>
      </c>
      <c r="I69" s="706">
        <v>1297.5547099999999</v>
      </c>
      <c r="J69" s="707">
        <v>121.752178271674</v>
      </c>
      <c r="K69" s="714">
        <v>0.55177407557199998</v>
      </c>
    </row>
    <row r="70" spans="1:11" ht="14.45" customHeight="1" thickBot="1" x14ac:dyDescent="0.25">
      <c r="A70" s="723" t="s">
        <v>396</v>
      </c>
      <c r="B70" s="701">
        <v>0</v>
      </c>
      <c r="C70" s="701">
        <v>6.8051700000000004</v>
      </c>
      <c r="D70" s="702">
        <v>6.8051700000000004</v>
      </c>
      <c r="E70" s="711" t="s">
        <v>329</v>
      </c>
      <c r="F70" s="701">
        <v>0</v>
      </c>
      <c r="G70" s="702">
        <v>0</v>
      </c>
      <c r="H70" s="704">
        <v>0</v>
      </c>
      <c r="I70" s="701">
        <v>0.45982000000000001</v>
      </c>
      <c r="J70" s="702">
        <v>0.45982000000000001</v>
      </c>
      <c r="K70" s="712" t="s">
        <v>329</v>
      </c>
    </row>
    <row r="71" spans="1:11" ht="14.45" customHeight="1" thickBot="1" x14ac:dyDescent="0.25">
      <c r="A71" s="723" t="s">
        <v>397</v>
      </c>
      <c r="B71" s="701">
        <v>49.386052139329998</v>
      </c>
      <c r="C71" s="701">
        <v>49.224620000000002</v>
      </c>
      <c r="D71" s="702">
        <v>-0.16143213933</v>
      </c>
      <c r="E71" s="703">
        <v>0.99673122000299996</v>
      </c>
      <c r="F71" s="701">
        <v>0</v>
      </c>
      <c r="G71" s="702">
        <v>0</v>
      </c>
      <c r="H71" s="704">
        <v>1.827329999999</v>
      </c>
      <c r="I71" s="701">
        <v>21.948309999999999</v>
      </c>
      <c r="J71" s="702">
        <v>21.948309999999999</v>
      </c>
      <c r="K71" s="712" t="s">
        <v>329</v>
      </c>
    </row>
    <row r="72" spans="1:11" ht="14.45" customHeight="1" thickBot="1" x14ac:dyDescent="0.25">
      <c r="A72" s="723" t="s">
        <v>398</v>
      </c>
      <c r="B72" s="701">
        <v>0</v>
      </c>
      <c r="C72" s="701">
        <v>5.2542</v>
      </c>
      <c r="D72" s="702">
        <v>5.2542</v>
      </c>
      <c r="E72" s="711" t="s">
        <v>356</v>
      </c>
      <c r="F72" s="701">
        <v>0</v>
      </c>
      <c r="G72" s="702">
        <v>0</v>
      </c>
      <c r="H72" s="704">
        <v>0</v>
      </c>
      <c r="I72" s="701">
        <v>0.36746000000000001</v>
      </c>
      <c r="J72" s="702">
        <v>0.36746000000000001</v>
      </c>
      <c r="K72" s="712" t="s">
        <v>329</v>
      </c>
    </row>
    <row r="73" spans="1:11" ht="14.45" customHeight="1" thickBot="1" x14ac:dyDescent="0.25">
      <c r="A73" s="723" t="s">
        <v>399</v>
      </c>
      <c r="B73" s="701">
        <v>0</v>
      </c>
      <c r="C73" s="701">
        <v>19.06251</v>
      </c>
      <c r="D73" s="702">
        <v>19.06251</v>
      </c>
      <c r="E73" s="711" t="s">
        <v>329</v>
      </c>
      <c r="F73" s="701">
        <v>0</v>
      </c>
      <c r="G73" s="702">
        <v>0</v>
      </c>
      <c r="H73" s="704">
        <v>0.23514999999899999</v>
      </c>
      <c r="I73" s="701">
        <v>1.08735</v>
      </c>
      <c r="J73" s="702">
        <v>1.08735</v>
      </c>
      <c r="K73" s="712" t="s">
        <v>329</v>
      </c>
    </row>
    <row r="74" spans="1:11" ht="14.45" customHeight="1" thickBot="1" x14ac:dyDescent="0.25">
      <c r="A74" s="723" t="s">
        <v>400</v>
      </c>
      <c r="B74" s="701">
        <v>0</v>
      </c>
      <c r="C74" s="701">
        <v>-6.1499999999999999E-2</v>
      </c>
      <c r="D74" s="702">
        <v>-6.1499999999999999E-2</v>
      </c>
      <c r="E74" s="711" t="s">
        <v>356</v>
      </c>
      <c r="F74" s="701">
        <v>0</v>
      </c>
      <c r="G74" s="702">
        <v>0</v>
      </c>
      <c r="H74" s="704">
        <v>0</v>
      </c>
      <c r="I74" s="701">
        <v>0</v>
      </c>
      <c r="J74" s="702">
        <v>0</v>
      </c>
      <c r="K74" s="712" t="s">
        <v>329</v>
      </c>
    </row>
    <row r="75" spans="1:11" ht="14.45" customHeight="1" thickBot="1" x14ac:dyDescent="0.25">
      <c r="A75" s="723" t="s">
        <v>401</v>
      </c>
      <c r="B75" s="701">
        <v>510.181550775034</v>
      </c>
      <c r="C75" s="701">
        <v>537.91724000000102</v>
      </c>
      <c r="D75" s="702">
        <v>27.735689224965999</v>
      </c>
      <c r="E75" s="703">
        <v>1.054364351636</v>
      </c>
      <c r="F75" s="701">
        <v>540</v>
      </c>
      <c r="G75" s="702">
        <v>270</v>
      </c>
      <c r="H75" s="704">
        <v>28.153669999999</v>
      </c>
      <c r="I75" s="701">
        <v>271.68997999999999</v>
      </c>
      <c r="J75" s="702">
        <v>1.6899799999989999</v>
      </c>
      <c r="K75" s="705">
        <v>0.50312959259199996</v>
      </c>
    </row>
    <row r="76" spans="1:11" ht="14.45" customHeight="1" thickBot="1" x14ac:dyDescent="0.25">
      <c r="A76" s="723" t="s">
        <v>402</v>
      </c>
      <c r="B76" s="701">
        <v>1360</v>
      </c>
      <c r="C76" s="701">
        <v>1315.92364</v>
      </c>
      <c r="D76" s="702">
        <v>-44.076359999997003</v>
      </c>
      <c r="E76" s="703">
        <v>0.96759091176400003</v>
      </c>
      <c r="F76" s="701">
        <v>1599.9355299956401</v>
      </c>
      <c r="G76" s="702">
        <v>799.96776499781799</v>
      </c>
      <c r="H76" s="704">
        <v>128.10074</v>
      </c>
      <c r="I76" s="701">
        <v>881.52792999999895</v>
      </c>
      <c r="J76" s="702">
        <v>81.56016500218</v>
      </c>
      <c r="K76" s="705">
        <v>0.55097715718700002</v>
      </c>
    </row>
    <row r="77" spans="1:11" ht="14.45" customHeight="1" thickBot="1" x14ac:dyDescent="0.25">
      <c r="A77" s="723" t="s">
        <v>403</v>
      </c>
      <c r="B77" s="701">
        <v>160.32719265175299</v>
      </c>
      <c r="C77" s="701">
        <v>171.32193000000001</v>
      </c>
      <c r="D77" s="702">
        <v>10.994737348247</v>
      </c>
      <c r="E77" s="703">
        <v>1.068576871873</v>
      </c>
      <c r="F77" s="701">
        <v>211.669533461013</v>
      </c>
      <c r="G77" s="702">
        <v>105.834766730506</v>
      </c>
      <c r="H77" s="704">
        <v>36.760339999998997</v>
      </c>
      <c r="I77" s="701">
        <v>120.47386</v>
      </c>
      <c r="J77" s="702">
        <v>14.639093269492999</v>
      </c>
      <c r="K77" s="705">
        <v>0.56916013386499997</v>
      </c>
    </row>
    <row r="78" spans="1:11" ht="14.45" customHeight="1" thickBot="1" x14ac:dyDescent="0.25">
      <c r="A78" s="722" t="s">
        <v>404</v>
      </c>
      <c r="B78" s="706">
        <v>0</v>
      </c>
      <c r="C78" s="706">
        <v>0</v>
      </c>
      <c r="D78" s="707">
        <v>0</v>
      </c>
      <c r="E78" s="713">
        <v>1</v>
      </c>
      <c r="F78" s="706">
        <v>0</v>
      </c>
      <c r="G78" s="707">
        <v>0</v>
      </c>
      <c r="H78" s="709">
        <v>0</v>
      </c>
      <c r="I78" s="706">
        <v>0.39600000000000002</v>
      </c>
      <c r="J78" s="707">
        <v>0.39600000000000002</v>
      </c>
      <c r="K78" s="710" t="s">
        <v>356</v>
      </c>
    </row>
    <row r="79" spans="1:11" ht="14.45" customHeight="1" thickBot="1" x14ac:dyDescent="0.25">
      <c r="A79" s="723" t="s">
        <v>405</v>
      </c>
      <c r="B79" s="701">
        <v>0</v>
      </c>
      <c r="C79" s="701">
        <v>0</v>
      </c>
      <c r="D79" s="702">
        <v>0</v>
      </c>
      <c r="E79" s="703">
        <v>1</v>
      </c>
      <c r="F79" s="701">
        <v>0</v>
      </c>
      <c r="G79" s="702">
        <v>0</v>
      </c>
      <c r="H79" s="704">
        <v>0</v>
      </c>
      <c r="I79" s="701">
        <v>0.39600000000000002</v>
      </c>
      <c r="J79" s="702">
        <v>0.39600000000000002</v>
      </c>
      <c r="K79" s="712" t="s">
        <v>356</v>
      </c>
    </row>
    <row r="80" spans="1:11" ht="14.45" customHeight="1" thickBot="1" x14ac:dyDescent="0.25">
      <c r="A80" s="721" t="s">
        <v>42</v>
      </c>
      <c r="B80" s="701">
        <v>2293.4354326765101</v>
      </c>
      <c r="C80" s="701">
        <v>2261.5320000000002</v>
      </c>
      <c r="D80" s="702">
        <v>-31.903432676506998</v>
      </c>
      <c r="E80" s="703">
        <v>0.98608923877999999</v>
      </c>
      <c r="F80" s="701">
        <v>2622.9460255762701</v>
      </c>
      <c r="G80" s="702">
        <v>1311.4730127881401</v>
      </c>
      <c r="H80" s="704">
        <v>168.91199999999901</v>
      </c>
      <c r="I80" s="701">
        <v>1397.3320000000001</v>
      </c>
      <c r="J80" s="702">
        <v>85.858987211862001</v>
      </c>
      <c r="K80" s="705">
        <v>0.53273379870299997</v>
      </c>
    </row>
    <row r="81" spans="1:11" ht="14.45" customHeight="1" thickBot="1" x14ac:dyDescent="0.25">
      <c r="A81" s="722" t="s">
        <v>406</v>
      </c>
      <c r="B81" s="706">
        <v>2293.4354326765101</v>
      </c>
      <c r="C81" s="706">
        <v>2261.5320000000002</v>
      </c>
      <c r="D81" s="707">
        <v>-31.903432676506998</v>
      </c>
      <c r="E81" s="713">
        <v>0.98608923877999999</v>
      </c>
      <c r="F81" s="706">
        <v>2622.9460255762701</v>
      </c>
      <c r="G81" s="707">
        <v>1311.4730127881401</v>
      </c>
      <c r="H81" s="709">
        <v>168.91199999999901</v>
      </c>
      <c r="I81" s="706">
        <v>1397.3320000000001</v>
      </c>
      <c r="J81" s="707">
        <v>85.858987211862001</v>
      </c>
      <c r="K81" s="714">
        <v>0.53273379870299997</v>
      </c>
    </row>
    <row r="82" spans="1:11" ht="14.45" customHeight="1" thickBot="1" x14ac:dyDescent="0.25">
      <c r="A82" s="723" t="s">
        <v>407</v>
      </c>
      <c r="B82" s="701">
        <v>763.51065710169496</v>
      </c>
      <c r="C82" s="701">
        <v>795.56900000000098</v>
      </c>
      <c r="D82" s="702">
        <v>32.058342898306002</v>
      </c>
      <c r="E82" s="703">
        <v>1.0419880752149999</v>
      </c>
      <c r="F82" s="701">
        <v>1041.6474735187901</v>
      </c>
      <c r="G82" s="702">
        <v>520.823736759393</v>
      </c>
      <c r="H82" s="704">
        <v>105.01600000000001</v>
      </c>
      <c r="I82" s="701">
        <v>547.65199999999902</v>
      </c>
      <c r="J82" s="702">
        <v>26.828263240605999</v>
      </c>
      <c r="K82" s="705">
        <v>0.52575560726799997</v>
      </c>
    </row>
    <row r="83" spans="1:11" ht="14.45" customHeight="1" thickBot="1" x14ac:dyDescent="0.25">
      <c r="A83" s="723" t="s">
        <v>408</v>
      </c>
      <c r="B83" s="701">
        <v>213.17424084048099</v>
      </c>
      <c r="C83" s="701">
        <v>225.89</v>
      </c>
      <c r="D83" s="702">
        <v>12.715759159518999</v>
      </c>
      <c r="E83" s="703">
        <v>1.0596496045170001</v>
      </c>
      <c r="F83" s="701">
        <v>222.85281575740299</v>
      </c>
      <c r="G83" s="702">
        <v>111.426407878701</v>
      </c>
      <c r="H83" s="704">
        <v>16.242999999999</v>
      </c>
      <c r="I83" s="701">
        <v>111.16</v>
      </c>
      <c r="J83" s="702">
        <v>-0.26640787870100002</v>
      </c>
      <c r="K83" s="705">
        <v>0.49880455682000002</v>
      </c>
    </row>
    <row r="84" spans="1:11" ht="14.45" customHeight="1" thickBot="1" x14ac:dyDescent="0.25">
      <c r="A84" s="723" t="s">
        <v>409</v>
      </c>
      <c r="B84" s="701">
        <v>1316.7505347343399</v>
      </c>
      <c r="C84" s="701">
        <v>1240.0730000000001</v>
      </c>
      <c r="D84" s="702">
        <v>-76.677534734332994</v>
      </c>
      <c r="E84" s="703">
        <v>0.94176760691399997</v>
      </c>
      <c r="F84" s="701">
        <v>1358.4457363000799</v>
      </c>
      <c r="G84" s="702">
        <v>679.22286815004202</v>
      </c>
      <c r="H84" s="704">
        <v>47.652999999998997</v>
      </c>
      <c r="I84" s="701">
        <v>738.52</v>
      </c>
      <c r="J84" s="702">
        <v>59.297131849957999</v>
      </c>
      <c r="K84" s="705">
        <v>0.54365071806999998</v>
      </c>
    </row>
    <row r="85" spans="1:11" ht="14.45" customHeight="1" thickBot="1" x14ac:dyDescent="0.25">
      <c r="A85" s="724" t="s">
        <v>410</v>
      </c>
      <c r="B85" s="706">
        <v>4178.5361696336604</v>
      </c>
      <c r="C85" s="706">
        <v>4074.88472000001</v>
      </c>
      <c r="D85" s="707">
        <v>-103.65144963364899</v>
      </c>
      <c r="E85" s="713">
        <v>0.97519431556199998</v>
      </c>
      <c r="F85" s="706">
        <v>4110.6570626817002</v>
      </c>
      <c r="G85" s="707">
        <v>2055.3285313408501</v>
      </c>
      <c r="H85" s="709">
        <v>774.31514999999695</v>
      </c>
      <c r="I85" s="706">
        <v>3343.3528199999901</v>
      </c>
      <c r="J85" s="707">
        <v>1288.02428865914</v>
      </c>
      <c r="K85" s="714">
        <v>0.81333781169700003</v>
      </c>
    </row>
    <row r="86" spans="1:11" ht="14.45" customHeight="1" thickBot="1" x14ac:dyDescent="0.25">
      <c r="A86" s="721" t="s">
        <v>45</v>
      </c>
      <c r="B86" s="701">
        <v>1337.2197460175801</v>
      </c>
      <c r="C86" s="701">
        <v>1164.04719</v>
      </c>
      <c r="D86" s="702">
        <v>-173.172556017582</v>
      </c>
      <c r="E86" s="703">
        <v>0.87049805648300005</v>
      </c>
      <c r="F86" s="701">
        <v>1211.0507390277901</v>
      </c>
      <c r="G86" s="702">
        <v>605.525369513893</v>
      </c>
      <c r="H86" s="704">
        <v>521.98065999999801</v>
      </c>
      <c r="I86" s="701">
        <v>1387.41723</v>
      </c>
      <c r="J86" s="702">
        <v>781.89186048610304</v>
      </c>
      <c r="K86" s="705">
        <v>1.1456309676280001</v>
      </c>
    </row>
    <row r="87" spans="1:11" ht="14.45" customHeight="1" thickBot="1" x14ac:dyDescent="0.25">
      <c r="A87" s="725" t="s">
        <v>411</v>
      </c>
      <c r="B87" s="701">
        <v>1337.2197460175801</v>
      </c>
      <c r="C87" s="701">
        <v>1164.04719</v>
      </c>
      <c r="D87" s="702">
        <v>-173.172556017582</v>
      </c>
      <c r="E87" s="703">
        <v>0.87049805648300005</v>
      </c>
      <c r="F87" s="701">
        <v>1211.0507390277901</v>
      </c>
      <c r="G87" s="702">
        <v>605.525369513893</v>
      </c>
      <c r="H87" s="704">
        <v>521.98065999999801</v>
      </c>
      <c r="I87" s="701">
        <v>1387.41723</v>
      </c>
      <c r="J87" s="702">
        <v>781.89186048610304</v>
      </c>
      <c r="K87" s="705">
        <v>1.1456309676280001</v>
      </c>
    </row>
    <row r="88" spans="1:11" ht="14.45" customHeight="1" thickBot="1" x14ac:dyDescent="0.25">
      <c r="A88" s="723" t="s">
        <v>412</v>
      </c>
      <c r="B88" s="701">
        <v>668.62502463781402</v>
      </c>
      <c r="C88" s="701">
        <v>581.57144000000096</v>
      </c>
      <c r="D88" s="702">
        <v>-87.053584637811994</v>
      </c>
      <c r="E88" s="703">
        <v>0.86980208423200001</v>
      </c>
      <c r="F88" s="701">
        <v>427.91803834851999</v>
      </c>
      <c r="G88" s="702">
        <v>213.95901917425999</v>
      </c>
      <c r="H88" s="704">
        <v>484.35054999999801</v>
      </c>
      <c r="I88" s="701">
        <v>1064.50866</v>
      </c>
      <c r="J88" s="702">
        <v>850.54964082573701</v>
      </c>
      <c r="K88" s="705">
        <v>2.4876461485660002</v>
      </c>
    </row>
    <row r="89" spans="1:11" ht="14.45" customHeight="1" thickBot="1" x14ac:dyDescent="0.25">
      <c r="A89" s="723" t="s">
        <v>413</v>
      </c>
      <c r="B89" s="701">
        <v>0</v>
      </c>
      <c r="C89" s="701">
        <v>3.6429999999999998</v>
      </c>
      <c r="D89" s="702">
        <v>3.6429999999999998</v>
      </c>
      <c r="E89" s="711" t="s">
        <v>356</v>
      </c>
      <c r="F89" s="701">
        <v>7.3553532581020002</v>
      </c>
      <c r="G89" s="702">
        <v>3.6776766290510001</v>
      </c>
      <c r="H89" s="704">
        <v>0</v>
      </c>
      <c r="I89" s="701">
        <v>0</v>
      </c>
      <c r="J89" s="702">
        <v>-3.6776766290510001</v>
      </c>
      <c r="K89" s="705">
        <v>0</v>
      </c>
    </row>
    <row r="90" spans="1:11" ht="14.45" customHeight="1" thickBot="1" x14ac:dyDescent="0.25">
      <c r="A90" s="723" t="s">
        <v>414</v>
      </c>
      <c r="B90" s="701">
        <v>81.651664046161997</v>
      </c>
      <c r="C90" s="701">
        <v>103.39892</v>
      </c>
      <c r="D90" s="702">
        <v>21.747255953838</v>
      </c>
      <c r="E90" s="703">
        <v>1.266341858526</v>
      </c>
      <c r="F90" s="701">
        <v>5.145535662596</v>
      </c>
      <c r="G90" s="702">
        <v>2.572767831298</v>
      </c>
      <c r="H90" s="704">
        <v>21.851999999998998</v>
      </c>
      <c r="I90" s="701">
        <v>80.939439999998996</v>
      </c>
      <c r="J90" s="702">
        <v>78.366672168701001</v>
      </c>
      <c r="K90" s="705">
        <v>15.730031877606001</v>
      </c>
    </row>
    <row r="91" spans="1:11" ht="14.45" customHeight="1" thickBot="1" x14ac:dyDescent="0.25">
      <c r="A91" s="723" t="s">
        <v>415</v>
      </c>
      <c r="B91" s="701">
        <v>426.541912138638</v>
      </c>
      <c r="C91" s="701">
        <v>310.20335999999998</v>
      </c>
      <c r="D91" s="702">
        <v>-116.33855213863799</v>
      </c>
      <c r="E91" s="703">
        <v>0.72725176863499996</v>
      </c>
      <c r="F91" s="701">
        <v>542.85508709056205</v>
      </c>
      <c r="G91" s="702">
        <v>271.42754354528103</v>
      </c>
      <c r="H91" s="704">
        <v>0</v>
      </c>
      <c r="I91" s="701">
        <v>131.69658000000001</v>
      </c>
      <c r="J91" s="702">
        <v>-139.73096354528101</v>
      </c>
      <c r="K91" s="705">
        <v>0.24259988186799999</v>
      </c>
    </row>
    <row r="92" spans="1:11" ht="14.45" customHeight="1" thickBot="1" x14ac:dyDescent="0.25">
      <c r="A92" s="723" t="s">
        <v>416</v>
      </c>
      <c r="B92" s="701">
        <v>157.819549887618</v>
      </c>
      <c r="C92" s="701">
        <v>165.23047</v>
      </c>
      <c r="D92" s="702">
        <v>7.4109201123819997</v>
      </c>
      <c r="E92" s="703">
        <v>1.0469581881179999</v>
      </c>
      <c r="F92" s="701">
        <v>121.987942796502</v>
      </c>
      <c r="G92" s="702">
        <v>60.993971398249997</v>
      </c>
      <c r="H92" s="704">
        <v>11.399279999999999</v>
      </c>
      <c r="I92" s="701">
        <v>102.56259</v>
      </c>
      <c r="J92" s="702">
        <v>41.568618601749002</v>
      </c>
      <c r="K92" s="705">
        <v>0.84076005913999996</v>
      </c>
    </row>
    <row r="93" spans="1:11" ht="14.45" customHeight="1" thickBot="1" x14ac:dyDescent="0.25">
      <c r="A93" s="723" t="s">
        <v>417</v>
      </c>
      <c r="B93" s="701">
        <v>2.5815953073509998</v>
      </c>
      <c r="C93" s="701">
        <v>0</v>
      </c>
      <c r="D93" s="702">
        <v>-2.5815953073509998</v>
      </c>
      <c r="E93" s="703">
        <v>0</v>
      </c>
      <c r="F93" s="701">
        <v>0</v>
      </c>
      <c r="G93" s="702">
        <v>0</v>
      </c>
      <c r="H93" s="704">
        <v>4.3788299999989997</v>
      </c>
      <c r="I93" s="701">
        <v>7.7099599999989996</v>
      </c>
      <c r="J93" s="702">
        <v>7.7099599999989996</v>
      </c>
      <c r="K93" s="712" t="s">
        <v>356</v>
      </c>
    </row>
    <row r="94" spans="1:11" ht="14.45" customHeight="1" thickBot="1" x14ac:dyDescent="0.25">
      <c r="A94" s="723" t="s">
        <v>418</v>
      </c>
      <c r="B94" s="701">
        <v>0</v>
      </c>
      <c r="C94" s="701">
        <v>0</v>
      </c>
      <c r="D94" s="702">
        <v>0</v>
      </c>
      <c r="E94" s="703">
        <v>1</v>
      </c>
      <c r="F94" s="701">
        <v>4.4687066703819998</v>
      </c>
      <c r="G94" s="702">
        <v>2.2343533351909999</v>
      </c>
      <c r="H94" s="704">
        <v>0</v>
      </c>
      <c r="I94" s="701">
        <v>0</v>
      </c>
      <c r="J94" s="702">
        <v>-2.2343533351909999</v>
      </c>
      <c r="K94" s="705">
        <v>0</v>
      </c>
    </row>
    <row r="95" spans="1:11" ht="14.45" customHeight="1" thickBot="1" x14ac:dyDescent="0.25">
      <c r="A95" s="723" t="s">
        <v>419</v>
      </c>
      <c r="B95" s="701">
        <v>0</v>
      </c>
      <c r="C95" s="701">
        <v>0</v>
      </c>
      <c r="D95" s="702">
        <v>0</v>
      </c>
      <c r="E95" s="703">
        <v>1</v>
      </c>
      <c r="F95" s="701">
        <v>76.506995560030006</v>
      </c>
      <c r="G95" s="702">
        <v>38.253497780015003</v>
      </c>
      <c r="H95" s="704">
        <v>0</v>
      </c>
      <c r="I95" s="701">
        <v>0</v>
      </c>
      <c r="J95" s="702">
        <v>-38.253497780015003</v>
      </c>
      <c r="K95" s="705">
        <v>0</v>
      </c>
    </row>
    <row r="96" spans="1:11" ht="14.45" customHeight="1" thickBot="1" x14ac:dyDescent="0.25">
      <c r="A96" s="723" t="s">
        <v>420</v>
      </c>
      <c r="B96" s="701">
        <v>0</v>
      </c>
      <c r="C96" s="701">
        <v>0</v>
      </c>
      <c r="D96" s="702">
        <v>0</v>
      </c>
      <c r="E96" s="703">
        <v>1</v>
      </c>
      <c r="F96" s="701">
        <v>24.813079641091001</v>
      </c>
      <c r="G96" s="702">
        <v>12.406539820544999</v>
      </c>
      <c r="H96" s="704">
        <v>0</v>
      </c>
      <c r="I96" s="701">
        <v>0</v>
      </c>
      <c r="J96" s="702">
        <v>-12.406539820544999</v>
      </c>
      <c r="K96" s="705">
        <v>0</v>
      </c>
    </row>
    <row r="97" spans="1:11" ht="14.45" customHeight="1" thickBot="1" x14ac:dyDescent="0.25">
      <c r="A97" s="726" t="s">
        <v>46</v>
      </c>
      <c r="B97" s="706">
        <v>0</v>
      </c>
      <c r="C97" s="706">
        <v>67.022999999999996</v>
      </c>
      <c r="D97" s="707">
        <v>67.022999999999996</v>
      </c>
      <c r="E97" s="708" t="s">
        <v>329</v>
      </c>
      <c r="F97" s="706">
        <v>0</v>
      </c>
      <c r="G97" s="707">
        <v>0</v>
      </c>
      <c r="H97" s="709">
        <v>0</v>
      </c>
      <c r="I97" s="706">
        <v>36.588999999998997</v>
      </c>
      <c r="J97" s="707">
        <v>36.588999999998997</v>
      </c>
      <c r="K97" s="710" t="s">
        <v>329</v>
      </c>
    </row>
    <row r="98" spans="1:11" ht="14.45" customHeight="1" thickBot="1" x14ac:dyDescent="0.25">
      <c r="A98" s="722" t="s">
        <v>421</v>
      </c>
      <c r="B98" s="706">
        <v>0</v>
      </c>
      <c r="C98" s="706">
        <v>62.241</v>
      </c>
      <c r="D98" s="707">
        <v>62.241</v>
      </c>
      <c r="E98" s="708" t="s">
        <v>329</v>
      </c>
      <c r="F98" s="706">
        <v>0</v>
      </c>
      <c r="G98" s="707">
        <v>0</v>
      </c>
      <c r="H98" s="709">
        <v>0</v>
      </c>
      <c r="I98" s="706">
        <v>36.588999999998997</v>
      </c>
      <c r="J98" s="707">
        <v>36.588999999998997</v>
      </c>
      <c r="K98" s="710" t="s">
        <v>329</v>
      </c>
    </row>
    <row r="99" spans="1:11" ht="14.45" customHeight="1" thickBot="1" x14ac:dyDescent="0.25">
      <c r="A99" s="723" t="s">
        <v>422</v>
      </c>
      <c r="B99" s="701">
        <v>0</v>
      </c>
      <c r="C99" s="701">
        <v>40.256</v>
      </c>
      <c r="D99" s="702">
        <v>40.256</v>
      </c>
      <c r="E99" s="711" t="s">
        <v>329</v>
      </c>
      <c r="F99" s="701">
        <v>0</v>
      </c>
      <c r="G99" s="702">
        <v>0</v>
      </c>
      <c r="H99" s="704">
        <v>0</v>
      </c>
      <c r="I99" s="701">
        <v>35.919999999999</v>
      </c>
      <c r="J99" s="702">
        <v>35.919999999999</v>
      </c>
      <c r="K99" s="712" t="s">
        <v>329</v>
      </c>
    </row>
    <row r="100" spans="1:11" ht="14.45" customHeight="1" thickBot="1" x14ac:dyDescent="0.25">
      <c r="A100" s="723" t="s">
        <v>423</v>
      </c>
      <c r="B100" s="701">
        <v>0</v>
      </c>
      <c r="C100" s="701">
        <v>21.984999999999999</v>
      </c>
      <c r="D100" s="702">
        <v>21.984999999999999</v>
      </c>
      <c r="E100" s="711" t="s">
        <v>329</v>
      </c>
      <c r="F100" s="701">
        <v>0</v>
      </c>
      <c r="G100" s="702">
        <v>0</v>
      </c>
      <c r="H100" s="704">
        <v>0</v>
      </c>
      <c r="I100" s="701">
        <v>0.66900000000000004</v>
      </c>
      <c r="J100" s="702">
        <v>0.66900000000000004</v>
      </c>
      <c r="K100" s="712" t="s">
        <v>329</v>
      </c>
    </row>
    <row r="101" spans="1:11" ht="14.45" customHeight="1" thickBot="1" x14ac:dyDescent="0.25">
      <c r="A101" s="722" t="s">
        <v>424</v>
      </c>
      <c r="B101" s="706">
        <v>0</v>
      </c>
      <c r="C101" s="706">
        <v>4.7819999999989999</v>
      </c>
      <c r="D101" s="707">
        <v>4.7819999999989999</v>
      </c>
      <c r="E101" s="708" t="s">
        <v>356</v>
      </c>
      <c r="F101" s="706">
        <v>0</v>
      </c>
      <c r="G101" s="707">
        <v>0</v>
      </c>
      <c r="H101" s="709">
        <v>0</v>
      </c>
      <c r="I101" s="706">
        <v>0</v>
      </c>
      <c r="J101" s="707">
        <v>0</v>
      </c>
      <c r="K101" s="710" t="s">
        <v>329</v>
      </c>
    </row>
    <row r="102" spans="1:11" ht="14.45" customHeight="1" thickBot="1" x14ac:dyDescent="0.25">
      <c r="A102" s="723" t="s">
        <v>425</v>
      </c>
      <c r="B102" s="701">
        <v>0</v>
      </c>
      <c r="C102" s="701">
        <v>4.782</v>
      </c>
      <c r="D102" s="702">
        <v>4.782</v>
      </c>
      <c r="E102" s="711" t="s">
        <v>356</v>
      </c>
      <c r="F102" s="701">
        <v>0</v>
      </c>
      <c r="G102" s="702">
        <v>0</v>
      </c>
      <c r="H102" s="704">
        <v>0</v>
      </c>
      <c r="I102" s="701">
        <v>0</v>
      </c>
      <c r="J102" s="702">
        <v>0</v>
      </c>
      <c r="K102" s="705">
        <v>0</v>
      </c>
    </row>
    <row r="103" spans="1:11" ht="14.45" customHeight="1" thickBot="1" x14ac:dyDescent="0.25">
      <c r="A103" s="721" t="s">
        <v>47</v>
      </c>
      <c r="B103" s="701">
        <v>2841.3164236160701</v>
      </c>
      <c r="C103" s="701">
        <v>2843.8145300000101</v>
      </c>
      <c r="D103" s="702">
        <v>2.498106383933</v>
      </c>
      <c r="E103" s="703">
        <v>1.0008792073849999</v>
      </c>
      <c r="F103" s="701">
        <v>2899.6063236539098</v>
      </c>
      <c r="G103" s="702">
        <v>1449.8031618269599</v>
      </c>
      <c r="H103" s="704">
        <v>252.33448999999899</v>
      </c>
      <c r="I103" s="701">
        <v>1919.3465900000001</v>
      </c>
      <c r="J103" s="702">
        <v>469.54342817304098</v>
      </c>
      <c r="K103" s="705">
        <v>0.66193350950499996</v>
      </c>
    </row>
    <row r="104" spans="1:11" ht="14.45" customHeight="1" thickBot="1" x14ac:dyDescent="0.25">
      <c r="A104" s="722" t="s">
        <v>426</v>
      </c>
      <c r="B104" s="706">
        <v>57.108338639353001</v>
      </c>
      <c r="C104" s="706">
        <v>57.89237</v>
      </c>
      <c r="D104" s="707">
        <v>0.78403136064599999</v>
      </c>
      <c r="E104" s="713">
        <v>1.0137288420449999</v>
      </c>
      <c r="F104" s="706">
        <v>58.435339927325998</v>
      </c>
      <c r="G104" s="707">
        <v>29.217669963662999</v>
      </c>
      <c r="H104" s="709">
        <v>4.1125199999989999</v>
      </c>
      <c r="I104" s="706">
        <v>29.260670000000001</v>
      </c>
      <c r="J104" s="707">
        <v>4.3000036335999997E-2</v>
      </c>
      <c r="K104" s="714">
        <v>0.50073585669800003</v>
      </c>
    </row>
    <row r="105" spans="1:11" ht="14.45" customHeight="1" thickBot="1" x14ac:dyDescent="0.25">
      <c r="A105" s="723" t="s">
        <v>427</v>
      </c>
      <c r="B105" s="701">
        <v>15.927629474391001</v>
      </c>
      <c r="C105" s="701">
        <v>15.532400000000001</v>
      </c>
      <c r="D105" s="702">
        <v>-0.39522947439099998</v>
      </c>
      <c r="E105" s="703">
        <v>0.97518591984900005</v>
      </c>
      <c r="F105" s="701">
        <v>15.894110799711999</v>
      </c>
      <c r="G105" s="702">
        <v>7.9470553998559996</v>
      </c>
      <c r="H105" s="704">
        <v>0.80789999999899997</v>
      </c>
      <c r="I105" s="701">
        <v>7.6025999999989997</v>
      </c>
      <c r="J105" s="702">
        <v>-0.34445539985599999</v>
      </c>
      <c r="K105" s="705">
        <v>0.47832811132300002</v>
      </c>
    </row>
    <row r="106" spans="1:11" ht="14.45" customHeight="1" thickBot="1" x14ac:dyDescent="0.25">
      <c r="A106" s="723" t="s">
        <v>428</v>
      </c>
      <c r="B106" s="701">
        <v>41.180709164961002</v>
      </c>
      <c r="C106" s="701">
        <v>42.359969999999997</v>
      </c>
      <c r="D106" s="702">
        <v>1.1792608350380001</v>
      </c>
      <c r="E106" s="703">
        <v>1.028636243982</v>
      </c>
      <c r="F106" s="701">
        <v>42.541229127614002</v>
      </c>
      <c r="G106" s="702">
        <v>21.270614563807001</v>
      </c>
      <c r="H106" s="704">
        <v>3.3046199999989998</v>
      </c>
      <c r="I106" s="701">
        <v>21.658069999999999</v>
      </c>
      <c r="J106" s="702">
        <v>0.38745543619200001</v>
      </c>
      <c r="K106" s="705">
        <v>0.50910776308299999</v>
      </c>
    </row>
    <row r="107" spans="1:11" ht="14.45" customHeight="1" thickBot="1" x14ac:dyDescent="0.25">
      <c r="A107" s="722" t="s">
        <v>429</v>
      </c>
      <c r="B107" s="706">
        <v>72.298388045132</v>
      </c>
      <c r="C107" s="706">
        <v>59.972799999999999</v>
      </c>
      <c r="D107" s="707">
        <v>-12.325588045131999</v>
      </c>
      <c r="E107" s="713">
        <v>0.82951780283900001</v>
      </c>
      <c r="F107" s="706">
        <v>30.999999999999002</v>
      </c>
      <c r="G107" s="707">
        <v>15.499999999999</v>
      </c>
      <c r="H107" s="709">
        <v>3.7766299999989998</v>
      </c>
      <c r="I107" s="706">
        <v>28.987559999999998</v>
      </c>
      <c r="J107" s="707">
        <v>13.48756</v>
      </c>
      <c r="K107" s="714">
        <v>0.93508258064500005</v>
      </c>
    </row>
    <row r="108" spans="1:11" ht="14.45" customHeight="1" thickBot="1" x14ac:dyDescent="0.25">
      <c r="A108" s="723" t="s">
        <v>430</v>
      </c>
      <c r="B108" s="701">
        <v>32.937464788732001</v>
      </c>
      <c r="C108" s="701">
        <v>31.32</v>
      </c>
      <c r="D108" s="702">
        <v>-1.6174647887319999</v>
      </c>
      <c r="E108" s="703">
        <v>0.950892857142</v>
      </c>
      <c r="F108" s="701">
        <v>30.999999999999002</v>
      </c>
      <c r="G108" s="702">
        <v>15.499999999999</v>
      </c>
      <c r="H108" s="704">
        <v>0</v>
      </c>
      <c r="I108" s="701">
        <v>15.66</v>
      </c>
      <c r="J108" s="702">
        <v>0.16</v>
      </c>
      <c r="K108" s="705">
        <v>0.50516129032199997</v>
      </c>
    </row>
    <row r="109" spans="1:11" ht="14.45" customHeight="1" thickBot="1" x14ac:dyDescent="0.25">
      <c r="A109" s="723" t="s">
        <v>431</v>
      </c>
      <c r="B109" s="701">
        <v>39.360923256398998</v>
      </c>
      <c r="C109" s="701">
        <v>28.652799999999999</v>
      </c>
      <c r="D109" s="702">
        <v>-10.708123256399</v>
      </c>
      <c r="E109" s="703">
        <v>0.72795040434699998</v>
      </c>
      <c r="F109" s="701">
        <v>0</v>
      </c>
      <c r="G109" s="702">
        <v>0</v>
      </c>
      <c r="H109" s="704">
        <v>3.7766299999989998</v>
      </c>
      <c r="I109" s="701">
        <v>13.32756</v>
      </c>
      <c r="J109" s="702">
        <v>13.32756</v>
      </c>
      <c r="K109" s="712" t="s">
        <v>329</v>
      </c>
    </row>
    <row r="110" spans="1:11" ht="14.45" customHeight="1" thickBot="1" x14ac:dyDescent="0.25">
      <c r="A110" s="722" t="s">
        <v>432</v>
      </c>
      <c r="B110" s="706">
        <v>0</v>
      </c>
      <c r="C110" s="706">
        <v>7.26</v>
      </c>
      <c r="D110" s="707">
        <v>7.26</v>
      </c>
      <c r="E110" s="708" t="s">
        <v>356</v>
      </c>
      <c r="F110" s="706">
        <v>0</v>
      </c>
      <c r="G110" s="707">
        <v>0</v>
      </c>
      <c r="H110" s="709">
        <v>0</v>
      </c>
      <c r="I110" s="706">
        <v>0</v>
      </c>
      <c r="J110" s="707">
        <v>0</v>
      </c>
      <c r="K110" s="710" t="s">
        <v>329</v>
      </c>
    </row>
    <row r="111" spans="1:11" ht="14.45" customHeight="1" thickBot="1" x14ac:dyDescent="0.25">
      <c r="A111" s="723" t="s">
        <v>433</v>
      </c>
      <c r="B111" s="701">
        <v>0</v>
      </c>
      <c r="C111" s="701">
        <v>7.26</v>
      </c>
      <c r="D111" s="702">
        <v>7.26</v>
      </c>
      <c r="E111" s="711" t="s">
        <v>356</v>
      </c>
      <c r="F111" s="701">
        <v>0</v>
      </c>
      <c r="G111" s="702">
        <v>0</v>
      </c>
      <c r="H111" s="704">
        <v>0</v>
      </c>
      <c r="I111" s="701">
        <v>0</v>
      </c>
      <c r="J111" s="702">
        <v>0</v>
      </c>
      <c r="K111" s="712" t="s">
        <v>329</v>
      </c>
    </row>
    <row r="112" spans="1:11" ht="14.45" customHeight="1" thickBot="1" x14ac:dyDescent="0.25">
      <c r="A112" s="722" t="s">
        <v>434</v>
      </c>
      <c r="B112" s="706">
        <v>1667.41566474245</v>
      </c>
      <c r="C112" s="706">
        <v>1642.7124100000001</v>
      </c>
      <c r="D112" s="707">
        <v>-24.703254742447001</v>
      </c>
      <c r="E112" s="713">
        <v>0.98518470513</v>
      </c>
      <c r="F112" s="706">
        <v>1682.95211343714</v>
      </c>
      <c r="G112" s="707">
        <v>841.476056718569</v>
      </c>
      <c r="H112" s="709">
        <v>180.58731999999901</v>
      </c>
      <c r="I112" s="706">
        <v>955.48319999999899</v>
      </c>
      <c r="J112" s="707">
        <v>114.00714328143</v>
      </c>
      <c r="K112" s="714">
        <v>0.56774235723699995</v>
      </c>
    </row>
    <row r="113" spans="1:11" ht="14.45" customHeight="1" thickBot="1" x14ac:dyDescent="0.25">
      <c r="A113" s="723" t="s">
        <v>435</v>
      </c>
      <c r="B113" s="701">
        <v>1334.80369749381</v>
      </c>
      <c r="C113" s="701">
        <v>1310.9193600000001</v>
      </c>
      <c r="D113" s="702">
        <v>-23.884337493808001</v>
      </c>
      <c r="E113" s="703">
        <v>0.982106479373</v>
      </c>
      <c r="F113" s="701">
        <v>1359.0287571613401</v>
      </c>
      <c r="G113" s="702">
        <v>679.51437858067095</v>
      </c>
      <c r="H113" s="704">
        <v>116.24397</v>
      </c>
      <c r="I113" s="701">
        <v>673.96968999999899</v>
      </c>
      <c r="J113" s="702">
        <v>-5.544688580671</v>
      </c>
      <c r="K113" s="705">
        <v>0.49592010945199999</v>
      </c>
    </row>
    <row r="114" spans="1:11" ht="14.45" customHeight="1" thickBot="1" x14ac:dyDescent="0.25">
      <c r="A114" s="723" t="s">
        <v>436</v>
      </c>
      <c r="B114" s="701">
        <v>5.6188528999480001</v>
      </c>
      <c r="C114" s="701">
        <v>19.928699999999999</v>
      </c>
      <c r="D114" s="702">
        <v>14.309847100051</v>
      </c>
      <c r="E114" s="703">
        <v>3.546755957996</v>
      </c>
      <c r="F114" s="701">
        <v>0</v>
      </c>
      <c r="G114" s="702">
        <v>0</v>
      </c>
      <c r="H114" s="704">
        <v>1.4519999999990001</v>
      </c>
      <c r="I114" s="701">
        <v>8.4941999999989992</v>
      </c>
      <c r="J114" s="702">
        <v>8.4941999999989992</v>
      </c>
      <c r="K114" s="712" t="s">
        <v>329</v>
      </c>
    </row>
    <row r="115" spans="1:11" ht="14.45" customHeight="1" thickBot="1" x14ac:dyDescent="0.25">
      <c r="A115" s="723" t="s">
        <v>437</v>
      </c>
      <c r="B115" s="701">
        <v>326.99311434869099</v>
      </c>
      <c r="C115" s="701">
        <v>311.86435</v>
      </c>
      <c r="D115" s="702">
        <v>-15.12876434869</v>
      </c>
      <c r="E115" s="703">
        <v>0.95373369136800001</v>
      </c>
      <c r="F115" s="701">
        <v>323.92335627579502</v>
      </c>
      <c r="G115" s="702">
        <v>161.961678137897</v>
      </c>
      <c r="H115" s="704">
        <v>30.447939999999001</v>
      </c>
      <c r="I115" s="701">
        <v>176.85086999999999</v>
      </c>
      <c r="J115" s="702">
        <v>14.889191862102001</v>
      </c>
      <c r="K115" s="705">
        <v>0.545965169147</v>
      </c>
    </row>
    <row r="116" spans="1:11" ht="14.45" customHeight="1" thickBot="1" x14ac:dyDescent="0.25">
      <c r="A116" s="723" t="s">
        <v>438</v>
      </c>
      <c r="B116" s="701">
        <v>0</v>
      </c>
      <c r="C116" s="701">
        <v>0</v>
      </c>
      <c r="D116" s="702">
        <v>0</v>
      </c>
      <c r="E116" s="703">
        <v>1</v>
      </c>
      <c r="F116" s="701">
        <v>0</v>
      </c>
      <c r="G116" s="702">
        <v>0</v>
      </c>
      <c r="H116" s="704">
        <v>32.443409999998998</v>
      </c>
      <c r="I116" s="701">
        <v>96.168439999998995</v>
      </c>
      <c r="J116" s="702">
        <v>96.168439999998995</v>
      </c>
      <c r="K116" s="712" t="s">
        <v>356</v>
      </c>
    </row>
    <row r="117" spans="1:11" ht="14.45" customHeight="1" thickBot="1" x14ac:dyDescent="0.25">
      <c r="A117" s="722" t="s">
        <v>439</v>
      </c>
      <c r="B117" s="706">
        <v>1044.4571279485699</v>
      </c>
      <c r="C117" s="706">
        <v>1070.49145</v>
      </c>
      <c r="D117" s="707">
        <v>26.034322051437002</v>
      </c>
      <c r="E117" s="713">
        <v>1.024926175861</v>
      </c>
      <c r="F117" s="706">
        <v>1127.21887028945</v>
      </c>
      <c r="G117" s="707">
        <v>563.60943514472399</v>
      </c>
      <c r="H117" s="709">
        <v>51.644279999999</v>
      </c>
      <c r="I117" s="706">
        <v>828.56869999999799</v>
      </c>
      <c r="J117" s="707">
        <v>264.959264855274</v>
      </c>
      <c r="K117" s="714">
        <v>0.73505573925199996</v>
      </c>
    </row>
    <row r="118" spans="1:11" ht="14.45" customHeight="1" thickBot="1" x14ac:dyDescent="0.25">
      <c r="A118" s="723" t="s">
        <v>440</v>
      </c>
      <c r="B118" s="701">
        <v>40</v>
      </c>
      <c r="C118" s="701">
        <v>67.446600000000004</v>
      </c>
      <c r="D118" s="702">
        <v>27.4466</v>
      </c>
      <c r="E118" s="703">
        <v>1.6861649999999999</v>
      </c>
      <c r="F118" s="701">
        <v>97.459567445828995</v>
      </c>
      <c r="G118" s="702">
        <v>48.729783722915002</v>
      </c>
      <c r="H118" s="704">
        <v>0</v>
      </c>
      <c r="I118" s="701">
        <v>3.6619999999999999</v>
      </c>
      <c r="J118" s="702">
        <v>-45.067783722915003</v>
      </c>
      <c r="K118" s="705">
        <v>3.7574556258999997E-2</v>
      </c>
    </row>
    <row r="119" spans="1:11" ht="14.45" customHeight="1" thickBot="1" x14ac:dyDescent="0.25">
      <c r="A119" s="723" t="s">
        <v>441</v>
      </c>
      <c r="B119" s="701">
        <v>573.502209843983</v>
      </c>
      <c r="C119" s="701">
        <v>533.36727000000099</v>
      </c>
      <c r="D119" s="702">
        <v>-40.134939843981002</v>
      </c>
      <c r="E119" s="703">
        <v>0.93001781134299999</v>
      </c>
      <c r="F119" s="701">
        <v>530.80671739202899</v>
      </c>
      <c r="G119" s="702">
        <v>265.403358696015</v>
      </c>
      <c r="H119" s="704">
        <v>36.196859999998999</v>
      </c>
      <c r="I119" s="701">
        <v>615.90304999999796</v>
      </c>
      <c r="J119" s="702">
        <v>350.49969130398398</v>
      </c>
      <c r="K119" s="705">
        <v>1.1603151011840001</v>
      </c>
    </row>
    <row r="120" spans="1:11" ht="14.45" customHeight="1" thickBot="1" x14ac:dyDescent="0.25">
      <c r="A120" s="723" t="s">
        <v>442</v>
      </c>
      <c r="B120" s="701">
        <v>38.669028626002003</v>
      </c>
      <c r="C120" s="701">
        <v>18.8063</v>
      </c>
      <c r="D120" s="702">
        <v>-19.862728626001999</v>
      </c>
      <c r="E120" s="703">
        <v>0.48634011942400002</v>
      </c>
      <c r="F120" s="701">
        <v>18</v>
      </c>
      <c r="G120" s="702">
        <v>9</v>
      </c>
      <c r="H120" s="704">
        <v>0</v>
      </c>
      <c r="I120" s="701">
        <v>6.9756999999999998</v>
      </c>
      <c r="J120" s="702">
        <v>-2.0242999999990001</v>
      </c>
      <c r="K120" s="705">
        <v>0.38753888888799998</v>
      </c>
    </row>
    <row r="121" spans="1:11" ht="14.45" customHeight="1" thickBot="1" x14ac:dyDescent="0.25">
      <c r="A121" s="723" t="s">
        <v>443</v>
      </c>
      <c r="B121" s="701">
        <v>2.3136463418069999</v>
      </c>
      <c r="C121" s="701">
        <v>15.144740000000001</v>
      </c>
      <c r="D121" s="702">
        <v>12.831093658192</v>
      </c>
      <c r="E121" s="703">
        <v>6.5458318872390002</v>
      </c>
      <c r="F121" s="701">
        <v>14.31051494744</v>
      </c>
      <c r="G121" s="702">
        <v>7.1552574737199999</v>
      </c>
      <c r="H121" s="704">
        <v>0</v>
      </c>
      <c r="I121" s="701">
        <v>4.0945099999999996</v>
      </c>
      <c r="J121" s="702">
        <v>-3.0607474737199998</v>
      </c>
      <c r="K121" s="705">
        <v>0.28611898418999998</v>
      </c>
    </row>
    <row r="122" spans="1:11" ht="14.45" customHeight="1" thickBot="1" x14ac:dyDescent="0.25">
      <c r="A122" s="723" t="s">
        <v>444</v>
      </c>
      <c r="B122" s="701">
        <v>389.97224313677202</v>
      </c>
      <c r="C122" s="701">
        <v>435.72654000000102</v>
      </c>
      <c r="D122" s="702">
        <v>45.754296863227999</v>
      </c>
      <c r="E122" s="703">
        <v>1.117327060242</v>
      </c>
      <c r="F122" s="701">
        <v>466.64207050414802</v>
      </c>
      <c r="G122" s="702">
        <v>233.32103525207401</v>
      </c>
      <c r="H122" s="704">
        <v>15.447419999998999</v>
      </c>
      <c r="I122" s="701">
        <v>197.93343999999999</v>
      </c>
      <c r="J122" s="702">
        <v>-35.387595252074</v>
      </c>
      <c r="K122" s="705">
        <v>0.42416544180400001</v>
      </c>
    </row>
    <row r="123" spans="1:11" ht="14.45" customHeight="1" thickBot="1" x14ac:dyDescent="0.25">
      <c r="A123" s="722" t="s">
        <v>445</v>
      </c>
      <c r="B123" s="706">
        <v>3.6904240570000003E-2</v>
      </c>
      <c r="C123" s="706">
        <v>5.4855</v>
      </c>
      <c r="D123" s="707">
        <v>5.4485957594289998</v>
      </c>
      <c r="E123" s="713">
        <v>148.64145461718101</v>
      </c>
      <c r="F123" s="706">
        <v>0</v>
      </c>
      <c r="G123" s="707">
        <v>0</v>
      </c>
      <c r="H123" s="709">
        <v>12.21374</v>
      </c>
      <c r="I123" s="706">
        <v>77.046459999999001</v>
      </c>
      <c r="J123" s="707">
        <v>77.046459999999001</v>
      </c>
      <c r="K123" s="710" t="s">
        <v>329</v>
      </c>
    </row>
    <row r="124" spans="1:11" ht="14.45" customHeight="1" thickBot="1" x14ac:dyDescent="0.25">
      <c r="A124" s="723" t="s">
        <v>446</v>
      </c>
      <c r="B124" s="701">
        <v>3.6904240570000003E-2</v>
      </c>
      <c r="C124" s="701">
        <v>0</v>
      </c>
      <c r="D124" s="702">
        <v>-3.6904240570000003E-2</v>
      </c>
      <c r="E124" s="703">
        <v>0</v>
      </c>
      <c r="F124" s="701">
        <v>0</v>
      </c>
      <c r="G124" s="702">
        <v>0</v>
      </c>
      <c r="H124" s="704">
        <v>0</v>
      </c>
      <c r="I124" s="701">
        <v>26.910999999998999</v>
      </c>
      <c r="J124" s="702">
        <v>26.910999999998999</v>
      </c>
      <c r="K124" s="712" t="s">
        <v>356</v>
      </c>
    </row>
    <row r="125" spans="1:11" ht="14.45" customHeight="1" thickBot="1" x14ac:dyDescent="0.25">
      <c r="A125" s="723" t="s">
        <v>447</v>
      </c>
      <c r="B125" s="701">
        <v>0</v>
      </c>
      <c r="C125" s="701">
        <v>5.4855</v>
      </c>
      <c r="D125" s="702">
        <v>5.4855</v>
      </c>
      <c r="E125" s="711" t="s">
        <v>329</v>
      </c>
      <c r="F125" s="701">
        <v>0</v>
      </c>
      <c r="G125" s="702">
        <v>0</v>
      </c>
      <c r="H125" s="704">
        <v>12.21374</v>
      </c>
      <c r="I125" s="701">
        <v>49.747939999998998</v>
      </c>
      <c r="J125" s="702">
        <v>49.747939999998998</v>
      </c>
      <c r="K125" s="712" t="s">
        <v>329</v>
      </c>
    </row>
    <row r="126" spans="1:11" ht="14.45" customHeight="1" thickBot="1" x14ac:dyDescent="0.25">
      <c r="A126" s="723" t="s">
        <v>448</v>
      </c>
      <c r="B126" s="701">
        <v>0</v>
      </c>
      <c r="C126" s="701">
        <v>0</v>
      </c>
      <c r="D126" s="702">
        <v>0</v>
      </c>
      <c r="E126" s="703">
        <v>1</v>
      </c>
      <c r="F126" s="701">
        <v>0</v>
      </c>
      <c r="G126" s="702">
        <v>0</v>
      </c>
      <c r="H126" s="704">
        <v>0</v>
      </c>
      <c r="I126" s="701">
        <v>0.387519999999</v>
      </c>
      <c r="J126" s="702">
        <v>0.387519999999</v>
      </c>
      <c r="K126" s="712" t="s">
        <v>356</v>
      </c>
    </row>
    <row r="127" spans="1:11" ht="14.45" customHeight="1" thickBot="1" x14ac:dyDescent="0.25">
      <c r="A127" s="720" t="s">
        <v>48</v>
      </c>
      <c r="B127" s="701">
        <v>68759.480999999796</v>
      </c>
      <c r="C127" s="701">
        <v>73986.319170000104</v>
      </c>
      <c r="D127" s="702">
        <v>5226.8381700003101</v>
      </c>
      <c r="E127" s="703">
        <v>1.076016253962</v>
      </c>
      <c r="F127" s="701">
        <v>77089.951470000102</v>
      </c>
      <c r="G127" s="702">
        <v>38544.975735</v>
      </c>
      <c r="H127" s="704">
        <v>6337.6578199999803</v>
      </c>
      <c r="I127" s="701">
        <v>38264.016739999999</v>
      </c>
      <c r="J127" s="702">
        <v>-280.95899500008102</v>
      </c>
      <c r="K127" s="705">
        <v>0.496355439462</v>
      </c>
    </row>
    <row r="128" spans="1:11" ht="14.45" customHeight="1" thickBot="1" x14ac:dyDescent="0.25">
      <c r="A128" s="726" t="s">
        <v>449</v>
      </c>
      <c r="B128" s="706">
        <v>50590.280999999901</v>
      </c>
      <c r="C128" s="706">
        <v>54797.603000000097</v>
      </c>
      <c r="D128" s="707">
        <v>4207.3220000002502</v>
      </c>
      <c r="E128" s="713">
        <v>1.083164629981</v>
      </c>
      <c r="F128" s="706">
        <v>55940.770000000099</v>
      </c>
      <c r="G128" s="707">
        <v>27970.3850000001</v>
      </c>
      <c r="H128" s="709">
        <v>4665.4979999999796</v>
      </c>
      <c r="I128" s="706">
        <v>28160.720000000001</v>
      </c>
      <c r="J128" s="707">
        <v>190.33499999991199</v>
      </c>
      <c r="K128" s="714">
        <v>0.50340243797100004</v>
      </c>
    </row>
    <row r="129" spans="1:11" ht="14.45" customHeight="1" thickBot="1" x14ac:dyDescent="0.25">
      <c r="A129" s="722" t="s">
        <v>450</v>
      </c>
      <c r="B129" s="706">
        <v>50469.999999999804</v>
      </c>
      <c r="C129" s="706">
        <v>54684.089000000102</v>
      </c>
      <c r="D129" s="707">
        <v>4214.0890000002501</v>
      </c>
      <c r="E129" s="713">
        <v>1.0834969090540001</v>
      </c>
      <c r="F129" s="706">
        <v>55839.570000000102</v>
      </c>
      <c r="G129" s="707">
        <v>27919.785000000102</v>
      </c>
      <c r="H129" s="709">
        <v>4642.2449999999799</v>
      </c>
      <c r="I129" s="706">
        <v>28036.128000000001</v>
      </c>
      <c r="J129" s="707">
        <v>116.342999999913</v>
      </c>
      <c r="K129" s="714">
        <v>0.50208352249099997</v>
      </c>
    </row>
    <row r="130" spans="1:11" ht="14.45" customHeight="1" thickBot="1" x14ac:dyDescent="0.25">
      <c r="A130" s="723" t="s">
        <v>451</v>
      </c>
      <c r="B130" s="701">
        <v>50469.999999999804</v>
      </c>
      <c r="C130" s="701">
        <v>54684.089000000102</v>
      </c>
      <c r="D130" s="702">
        <v>4214.0890000002501</v>
      </c>
      <c r="E130" s="703">
        <v>1.0834969090540001</v>
      </c>
      <c r="F130" s="701">
        <v>55839.570000000102</v>
      </c>
      <c r="G130" s="702">
        <v>27919.785000000102</v>
      </c>
      <c r="H130" s="704">
        <v>4642.2449999999799</v>
      </c>
      <c r="I130" s="701">
        <v>28036.128000000001</v>
      </c>
      <c r="J130" s="702">
        <v>116.342999999913</v>
      </c>
      <c r="K130" s="705">
        <v>0.50208352249099997</v>
      </c>
    </row>
    <row r="131" spans="1:11" ht="14.45" customHeight="1" thickBot="1" x14ac:dyDescent="0.25">
      <c r="A131" s="722" t="s">
        <v>452</v>
      </c>
      <c r="B131" s="706">
        <v>120.28100000000001</v>
      </c>
      <c r="C131" s="706">
        <v>76.513999999999996</v>
      </c>
      <c r="D131" s="707">
        <v>-43.766999999999001</v>
      </c>
      <c r="E131" s="713">
        <v>0.63612706911299999</v>
      </c>
      <c r="F131" s="706">
        <v>64.239999999999995</v>
      </c>
      <c r="G131" s="707">
        <v>32.119999999999997</v>
      </c>
      <c r="H131" s="709">
        <v>21.752999999998998</v>
      </c>
      <c r="I131" s="706">
        <v>100.342</v>
      </c>
      <c r="J131" s="707">
        <v>68.221999999998999</v>
      </c>
      <c r="K131" s="714">
        <v>1.5619863013690001</v>
      </c>
    </row>
    <row r="132" spans="1:11" ht="14.45" customHeight="1" thickBot="1" x14ac:dyDescent="0.25">
      <c r="A132" s="723" t="s">
        <v>453</v>
      </c>
      <c r="B132" s="701">
        <v>120.28100000000001</v>
      </c>
      <c r="C132" s="701">
        <v>76.513999999999996</v>
      </c>
      <c r="D132" s="702">
        <v>-43.766999999999001</v>
      </c>
      <c r="E132" s="703">
        <v>0.63612706911299999</v>
      </c>
      <c r="F132" s="701">
        <v>64.239999999999995</v>
      </c>
      <c r="G132" s="702">
        <v>32.119999999999997</v>
      </c>
      <c r="H132" s="704">
        <v>21.752999999998998</v>
      </c>
      <c r="I132" s="701">
        <v>100.342</v>
      </c>
      <c r="J132" s="702">
        <v>68.221999999998999</v>
      </c>
      <c r="K132" s="705">
        <v>1.5619863013690001</v>
      </c>
    </row>
    <row r="133" spans="1:11" ht="14.45" customHeight="1" thickBot="1" x14ac:dyDescent="0.25">
      <c r="A133" s="725" t="s">
        <v>454</v>
      </c>
      <c r="B133" s="701">
        <v>0</v>
      </c>
      <c r="C133" s="701">
        <v>37</v>
      </c>
      <c r="D133" s="702">
        <v>37</v>
      </c>
      <c r="E133" s="711" t="s">
        <v>329</v>
      </c>
      <c r="F133" s="701">
        <v>36.96</v>
      </c>
      <c r="G133" s="702">
        <v>18.48</v>
      </c>
      <c r="H133" s="704">
        <v>1.4999999999989999</v>
      </c>
      <c r="I133" s="701">
        <v>24.25</v>
      </c>
      <c r="J133" s="702">
        <v>5.7699999999990004</v>
      </c>
      <c r="K133" s="705">
        <v>0.65611471861399995</v>
      </c>
    </row>
    <row r="134" spans="1:11" ht="14.45" customHeight="1" thickBot="1" x14ac:dyDescent="0.25">
      <c r="A134" s="723" t="s">
        <v>455</v>
      </c>
      <c r="B134" s="701">
        <v>0</v>
      </c>
      <c r="C134" s="701">
        <v>37</v>
      </c>
      <c r="D134" s="702">
        <v>37</v>
      </c>
      <c r="E134" s="711" t="s">
        <v>329</v>
      </c>
      <c r="F134" s="701">
        <v>36.96</v>
      </c>
      <c r="G134" s="702">
        <v>18.48</v>
      </c>
      <c r="H134" s="704">
        <v>1.4999999999989999</v>
      </c>
      <c r="I134" s="701">
        <v>24.25</v>
      </c>
      <c r="J134" s="702">
        <v>5.7699999999990004</v>
      </c>
      <c r="K134" s="705">
        <v>0.65611471861399995</v>
      </c>
    </row>
    <row r="135" spans="1:11" ht="14.45" customHeight="1" thickBot="1" x14ac:dyDescent="0.25">
      <c r="A135" s="721" t="s">
        <v>456</v>
      </c>
      <c r="B135" s="701">
        <v>17159.8</v>
      </c>
      <c r="C135" s="701">
        <v>18093.477180000002</v>
      </c>
      <c r="D135" s="702">
        <v>933.67718000003902</v>
      </c>
      <c r="E135" s="703">
        <v>1.0544107262319999</v>
      </c>
      <c r="F135" s="701">
        <v>19709.68</v>
      </c>
      <c r="G135" s="702">
        <v>9854.8399999999892</v>
      </c>
      <c r="H135" s="704">
        <v>1578.8756799999901</v>
      </c>
      <c r="I135" s="701">
        <v>9540.5287199999893</v>
      </c>
      <c r="J135" s="702">
        <v>-314.31128000000001</v>
      </c>
      <c r="K135" s="705">
        <v>0.48405294860100001</v>
      </c>
    </row>
    <row r="136" spans="1:11" ht="14.45" customHeight="1" thickBot="1" x14ac:dyDescent="0.25">
      <c r="A136" s="722" t="s">
        <v>457</v>
      </c>
      <c r="B136" s="706">
        <v>4542.3000000000102</v>
      </c>
      <c r="C136" s="706">
        <v>4924.8890900000097</v>
      </c>
      <c r="D136" s="707">
        <v>382.58908999999801</v>
      </c>
      <c r="E136" s="713">
        <v>1.0842280540689999</v>
      </c>
      <c r="F136" s="706">
        <v>5355.1399999999903</v>
      </c>
      <c r="G136" s="707">
        <v>2677.57</v>
      </c>
      <c r="H136" s="709">
        <v>417.93944999999798</v>
      </c>
      <c r="I136" s="706">
        <v>2525.43424</v>
      </c>
      <c r="J136" s="707">
        <v>-152.13575999999799</v>
      </c>
      <c r="K136" s="714">
        <v>0.47159070351100002</v>
      </c>
    </row>
    <row r="137" spans="1:11" ht="14.45" customHeight="1" thickBot="1" x14ac:dyDescent="0.25">
      <c r="A137" s="723" t="s">
        <v>458</v>
      </c>
      <c r="B137" s="701">
        <v>4542.3000000000102</v>
      </c>
      <c r="C137" s="701">
        <v>4924.8890900000097</v>
      </c>
      <c r="D137" s="702">
        <v>382.58908999999801</v>
      </c>
      <c r="E137" s="703">
        <v>1.0842280540689999</v>
      </c>
      <c r="F137" s="701">
        <v>5355.1399999999903</v>
      </c>
      <c r="G137" s="702">
        <v>2677.57</v>
      </c>
      <c r="H137" s="704">
        <v>417.93944999999798</v>
      </c>
      <c r="I137" s="701">
        <v>2525.43424</v>
      </c>
      <c r="J137" s="702">
        <v>-152.13575999999799</v>
      </c>
      <c r="K137" s="705">
        <v>0.47159070351100002</v>
      </c>
    </row>
    <row r="138" spans="1:11" ht="14.45" customHeight="1" thickBot="1" x14ac:dyDescent="0.25">
      <c r="A138" s="722" t="s">
        <v>459</v>
      </c>
      <c r="B138" s="706">
        <v>12617.5</v>
      </c>
      <c r="C138" s="706">
        <v>13168.588089999999</v>
      </c>
      <c r="D138" s="707">
        <v>551.08809000003896</v>
      </c>
      <c r="E138" s="713">
        <v>1.04367648821</v>
      </c>
      <c r="F138" s="706">
        <v>14354.54</v>
      </c>
      <c r="G138" s="707">
        <v>7177.27</v>
      </c>
      <c r="H138" s="709">
        <v>1160.93623</v>
      </c>
      <c r="I138" s="706">
        <v>7015.0944799999897</v>
      </c>
      <c r="J138" s="707">
        <v>-162.17552000000401</v>
      </c>
      <c r="K138" s="714">
        <v>0.48870214440800003</v>
      </c>
    </row>
    <row r="139" spans="1:11" ht="14.45" customHeight="1" thickBot="1" x14ac:dyDescent="0.25">
      <c r="A139" s="723" t="s">
        <v>460</v>
      </c>
      <c r="B139" s="701">
        <v>12617.5</v>
      </c>
      <c r="C139" s="701">
        <v>13168.588089999999</v>
      </c>
      <c r="D139" s="702">
        <v>551.08809000003896</v>
      </c>
      <c r="E139" s="703">
        <v>1.04367648821</v>
      </c>
      <c r="F139" s="701">
        <v>14354.54</v>
      </c>
      <c r="G139" s="702">
        <v>7177.27</v>
      </c>
      <c r="H139" s="704">
        <v>1160.93623</v>
      </c>
      <c r="I139" s="701">
        <v>7015.0944799999897</v>
      </c>
      <c r="J139" s="702">
        <v>-162.17552000000401</v>
      </c>
      <c r="K139" s="705">
        <v>0.48870214440800003</v>
      </c>
    </row>
    <row r="140" spans="1:11" ht="14.45" customHeight="1" thickBot="1" x14ac:dyDescent="0.25">
      <c r="A140" s="721" t="s">
        <v>461</v>
      </c>
      <c r="B140" s="701">
        <v>0</v>
      </c>
      <c r="C140" s="701">
        <v>0</v>
      </c>
      <c r="D140" s="702">
        <v>0</v>
      </c>
      <c r="E140" s="703">
        <v>1</v>
      </c>
      <c r="F140" s="701">
        <v>249.48147</v>
      </c>
      <c r="G140" s="702">
        <v>124.740735</v>
      </c>
      <c r="H140" s="704">
        <v>0</v>
      </c>
      <c r="I140" s="701">
        <v>0</v>
      </c>
      <c r="J140" s="702">
        <v>-124.740735</v>
      </c>
      <c r="K140" s="705">
        <v>0</v>
      </c>
    </row>
    <row r="141" spans="1:11" ht="14.45" customHeight="1" thickBot="1" x14ac:dyDescent="0.25">
      <c r="A141" s="722" t="s">
        <v>462</v>
      </c>
      <c r="B141" s="706">
        <v>0</v>
      </c>
      <c r="C141" s="706">
        <v>0</v>
      </c>
      <c r="D141" s="707">
        <v>0</v>
      </c>
      <c r="E141" s="713">
        <v>1</v>
      </c>
      <c r="F141" s="706">
        <v>249.48147</v>
      </c>
      <c r="G141" s="707">
        <v>124.740735</v>
      </c>
      <c r="H141" s="709">
        <v>0</v>
      </c>
      <c r="I141" s="706">
        <v>0</v>
      </c>
      <c r="J141" s="707">
        <v>-124.740735</v>
      </c>
      <c r="K141" s="714">
        <v>0</v>
      </c>
    </row>
    <row r="142" spans="1:11" ht="14.45" customHeight="1" thickBot="1" x14ac:dyDescent="0.25">
      <c r="A142" s="723" t="s">
        <v>463</v>
      </c>
      <c r="B142" s="701">
        <v>0</v>
      </c>
      <c r="C142" s="701">
        <v>0</v>
      </c>
      <c r="D142" s="702">
        <v>0</v>
      </c>
      <c r="E142" s="703">
        <v>1</v>
      </c>
      <c r="F142" s="701">
        <v>249.48147</v>
      </c>
      <c r="G142" s="702">
        <v>124.740735</v>
      </c>
      <c r="H142" s="704">
        <v>0</v>
      </c>
      <c r="I142" s="701">
        <v>0</v>
      </c>
      <c r="J142" s="702">
        <v>-124.740735</v>
      </c>
      <c r="K142" s="705">
        <v>0</v>
      </c>
    </row>
    <row r="143" spans="1:11" ht="14.45" customHeight="1" thickBot="1" x14ac:dyDescent="0.25">
      <c r="A143" s="721" t="s">
        <v>464</v>
      </c>
      <c r="B143" s="701">
        <v>1009.4</v>
      </c>
      <c r="C143" s="701">
        <v>1095.2389900000001</v>
      </c>
      <c r="D143" s="702">
        <v>85.838989999998006</v>
      </c>
      <c r="E143" s="703">
        <v>1.085039617594</v>
      </c>
      <c r="F143" s="701">
        <v>1190.02</v>
      </c>
      <c r="G143" s="702">
        <v>595.00999999999897</v>
      </c>
      <c r="H143" s="704">
        <v>93.284139999998999</v>
      </c>
      <c r="I143" s="701">
        <v>562.76801999999896</v>
      </c>
      <c r="J143" s="702">
        <v>-32.241979999999003</v>
      </c>
      <c r="K143" s="705">
        <v>0.47290635451500002</v>
      </c>
    </row>
    <row r="144" spans="1:11" ht="14.45" customHeight="1" thickBot="1" x14ac:dyDescent="0.25">
      <c r="A144" s="722" t="s">
        <v>465</v>
      </c>
      <c r="B144" s="706">
        <v>1009.4</v>
      </c>
      <c r="C144" s="706">
        <v>1095.2389900000001</v>
      </c>
      <c r="D144" s="707">
        <v>85.838989999998006</v>
      </c>
      <c r="E144" s="713">
        <v>1.085039617594</v>
      </c>
      <c r="F144" s="706">
        <v>1190.02</v>
      </c>
      <c r="G144" s="707">
        <v>595.00999999999897</v>
      </c>
      <c r="H144" s="709">
        <v>93.284139999998999</v>
      </c>
      <c r="I144" s="706">
        <v>562.76801999999896</v>
      </c>
      <c r="J144" s="707">
        <v>-32.241979999999003</v>
      </c>
      <c r="K144" s="714">
        <v>0.47290635451500002</v>
      </c>
    </row>
    <row r="145" spans="1:11" ht="14.45" customHeight="1" thickBot="1" x14ac:dyDescent="0.25">
      <c r="A145" s="723" t="s">
        <v>466</v>
      </c>
      <c r="B145" s="701">
        <v>1009.4</v>
      </c>
      <c r="C145" s="701">
        <v>1095.2389900000001</v>
      </c>
      <c r="D145" s="702">
        <v>85.838989999998006</v>
      </c>
      <c r="E145" s="703">
        <v>1.085039617594</v>
      </c>
      <c r="F145" s="701">
        <v>1190.02</v>
      </c>
      <c r="G145" s="702">
        <v>595.00999999999897</v>
      </c>
      <c r="H145" s="704">
        <v>93.284139999998999</v>
      </c>
      <c r="I145" s="701">
        <v>562.76801999999896</v>
      </c>
      <c r="J145" s="702">
        <v>-32.241979999999003</v>
      </c>
      <c r="K145" s="705">
        <v>0.47290635451500002</v>
      </c>
    </row>
    <row r="146" spans="1:11" ht="14.45" customHeight="1" thickBot="1" x14ac:dyDescent="0.25">
      <c r="A146" s="720" t="s">
        <v>467</v>
      </c>
      <c r="B146" s="701">
        <v>0</v>
      </c>
      <c r="C146" s="701">
        <v>132.91968</v>
      </c>
      <c r="D146" s="702">
        <v>132.91968</v>
      </c>
      <c r="E146" s="711" t="s">
        <v>329</v>
      </c>
      <c r="F146" s="701">
        <v>0</v>
      </c>
      <c r="G146" s="702">
        <v>0</v>
      </c>
      <c r="H146" s="704">
        <v>15.823999999999</v>
      </c>
      <c r="I146" s="701">
        <v>79.874799999998999</v>
      </c>
      <c r="J146" s="702">
        <v>79.874799999998999</v>
      </c>
      <c r="K146" s="712" t="s">
        <v>329</v>
      </c>
    </row>
    <row r="147" spans="1:11" ht="14.45" customHeight="1" thickBot="1" x14ac:dyDescent="0.25">
      <c r="A147" s="721" t="s">
        <v>468</v>
      </c>
      <c r="B147" s="701">
        <v>0</v>
      </c>
      <c r="C147" s="701">
        <v>132.91968</v>
      </c>
      <c r="D147" s="702">
        <v>132.91968</v>
      </c>
      <c r="E147" s="711" t="s">
        <v>329</v>
      </c>
      <c r="F147" s="701">
        <v>0</v>
      </c>
      <c r="G147" s="702">
        <v>0</v>
      </c>
      <c r="H147" s="704">
        <v>15.823999999999</v>
      </c>
      <c r="I147" s="701">
        <v>79.874799999998999</v>
      </c>
      <c r="J147" s="702">
        <v>79.874799999998999</v>
      </c>
      <c r="K147" s="712" t="s">
        <v>329</v>
      </c>
    </row>
    <row r="148" spans="1:11" ht="14.45" customHeight="1" thickBot="1" x14ac:dyDescent="0.25">
      <c r="A148" s="722" t="s">
        <v>469</v>
      </c>
      <c r="B148" s="706">
        <v>0</v>
      </c>
      <c r="C148" s="706">
        <v>113.31368000000001</v>
      </c>
      <c r="D148" s="707">
        <v>113.31368000000001</v>
      </c>
      <c r="E148" s="708" t="s">
        <v>329</v>
      </c>
      <c r="F148" s="706">
        <v>0</v>
      </c>
      <c r="G148" s="707">
        <v>0</v>
      </c>
      <c r="H148" s="709">
        <v>15.823999999999</v>
      </c>
      <c r="I148" s="706">
        <v>64.874799999998999</v>
      </c>
      <c r="J148" s="707">
        <v>64.874799999998999</v>
      </c>
      <c r="K148" s="710" t="s">
        <v>329</v>
      </c>
    </row>
    <row r="149" spans="1:11" ht="14.45" customHeight="1" thickBot="1" x14ac:dyDescent="0.25">
      <c r="A149" s="723" t="s">
        <v>470</v>
      </c>
      <c r="B149" s="701">
        <v>0</v>
      </c>
      <c r="C149" s="701">
        <v>0.77349999999999997</v>
      </c>
      <c r="D149" s="702">
        <v>0.77349999999999997</v>
      </c>
      <c r="E149" s="711" t="s">
        <v>329</v>
      </c>
      <c r="F149" s="701">
        <v>0</v>
      </c>
      <c r="G149" s="702">
        <v>0</v>
      </c>
      <c r="H149" s="704">
        <v>0</v>
      </c>
      <c r="I149" s="701">
        <v>7.5648</v>
      </c>
      <c r="J149" s="702">
        <v>7.5648</v>
      </c>
      <c r="K149" s="712" t="s">
        <v>329</v>
      </c>
    </row>
    <row r="150" spans="1:11" ht="14.45" customHeight="1" thickBot="1" x14ac:dyDescent="0.25">
      <c r="A150" s="723" t="s">
        <v>471</v>
      </c>
      <c r="B150" s="701">
        <v>0</v>
      </c>
      <c r="C150" s="701">
        <v>42.86918</v>
      </c>
      <c r="D150" s="702">
        <v>42.86918</v>
      </c>
      <c r="E150" s="711" t="s">
        <v>329</v>
      </c>
      <c r="F150" s="701">
        <v>0</v>
      </c>
      <c r="G150" s="702">
        <v>0</v>
      </c>
      <c r="H150" s="704">
        <v>3.8999999999989998</v>
      </c>
      <c r="I150" s="701">
        <v>24.45</v>
      </c>
      <c r="J150" s="702">
        <v>24.45</v>
      </c>
      <c r="K150" s="712" t="s">
        <v>329</v>
      </c>
    </row>
    <row r="151" spans="1:11" ht="14.45" customHeight="1" thickBot="1" x14ac:dyDescent="0.25">
      <c r="A151" s="723" t="s">
        <v>472</v>
      </c>
      <c r="B151" s="701">
        <v>0</v>
      </c>
      <c r="C151" s="701">
        <v>69.671000000000006</v>
      </c>
      <c r="D151" s="702">
        <v>69.671000000000006</v>
      </c>
      <c r="E151" s="711" t="s">
        <v>329</v>
      </c>
      <c r="F151" s="701">
        <v>0</v>
      </c>
      <c r="G151" s="702">
        <v>0</v>
      </c>
      <c r="H151" s="704">
        <v>11.923999999999999</v>
      </c>
      <c r="I151" s="701">
        <v>32.859999999998998</v>
      </c>
      <c r="J151" s="702">
        <v>32.859999999998998</v>
      </c>
      <c r="K151" s="712" t="s">
        <v>329</v>
      </c>
    </row>
    <row r="152" spans="1:11" ht="14.45" customHeight="1" thickBot="1" x14ac:dyDescent="0.25">
      <c r="A152" s="725" t="s">
        <v>473</v>
      </c>
      <c r="B152" s="701">
        <v>0</v>
      </c>
      <c r="C152" s="701">
        <v>14.006</v>
      </c>
      <c r="D152" s="702">
        <v>14.006</v>
      </c>
      <c r="E152" s="711" t="s">
        <v>356</v>
      </c>
      <c r="F152" s="701">
        <v>0</v>
      </c>
      <c r="G152" s="702">
        <v>0</v>
      </c>
      <c r="H152" s="704">
        <v>0</v>
      </c>
      <c r="I152" s="701">
        <v>10.199999999999999</v>
      </c>
      <c r="J152" s="702">
        <v>10.199999999999999</v>
      </c>
      <c r="K152" s="712" t="s">
        <v>329</v>
      </c>
    </row>
    <row r="153" spans="1:11" ht="14.45" customHeight="1" thickBot="1" x14ac:dyDescent="0.25">
      <c r="A153" s="723" t="s">
        <v>474</v>
      </c>
      <c r="B153" s="701">
        <v>0</v>
      </c>
      <c r="C153" s="701">
        <v>14.006</v>
      </c>
      <c r="D153" s="702">
        <v>14.006</v>
      </c>
      <c r="E153" s="711" t="s">
        <v>356</v>
      </c>
      <c r="F153" s="701">
        <v>0</v>
      </c>
      <c r="G153" s="702">
        <v>0</v>
      </c>
      <c r="H153" s="704">
        <v>0</v>
      </c>
      <c r="I153" s="701">
        <v>10.199999999999999</v>
      </c>
      <c r="J153" s="702">
        <v>10.199999999999999</v>
      </c>
      <c r="K153" s="712" t="s">
        <v>329</v>
      </c>
    </row>
    <row r="154" spans="1:11" ht="14.45" customHeight="1" thickBot="1" x14ac:dyDescent="0.25">
      <c r="A154" s="725" t="s">
        <v>475</v>
      </c>
      <c r="B154" s="701">
        <v>0</v>
      </c>
      <c r="C154" s="701">
        <v>5.6</v>
      </c>
      <c r="D154" s="702">
        <v>5.6</v>
      </c>
      <c r="E154" s="711" t="s">
        <v>329</v>
      </c>
      <c r="F154" s="701">
        <v>0</v>
      </c>
      <c r="G154" s="702">
        <v>0</v>
      </c>
      <c r="H154" s="704">
        <v>0</v>
      </c>
      <c r="I154" s="701">
        <v>4.8</v>
      </c>
      <c r="J154" s="702">
        <v>4.8</v>
      </c>
      <c r="K154" s="712" t="s">
        <v>329</v>
      </c>
    </row>
    <row r="155" spans="1:11" ht="14.45" customHeight="1" thickBot="1" x14ac:dyDescent="0.25">
      <c r="A155" s="723" t="s">
        <v>476</v>
      </c>
      <c r="B155" s="701">
        <v>0</v>
      </c>
      <c r="C155" s="701">
        <v>5.6</v>
      </c>
      <c r="D155" s="702">
        <v>5.6</v>
      </c>
      <c r="E155" s="711" t="s">
        <v>329</v>
      </c>
      <c r="F155" s="701">
        <v>0</v>
      </c>
      <c r="G155" s="702">
        <v>0</v>
      </c>
      <c r="H155" s="704">
        <v>0</v>
      </c>
      <c r="I155" s="701">
        <v>4.8</v>
      </c>
      <c r="J155" s="702">
        <v>4.8</v>
      </c>
      <c r="K155" s="712" t="s">
        <v>329</v>
      </c>
    </row>
    <row r="156" spans="1:11" ht="14.45" customHeight="1" thickBot="1" x14ac:dyDescent="0.25">
      <c r="A156" s="720" t="s">
        <v>477</v>
      </c>
      <c r="B156" s="701">
        <v>6362.6676319958397</v>
      </c>
      <c r="C156" s="701">
        <v>6628.5718000000097</v>
      </c>
      <c r="D156" s="702">
        <v>265.90416800417</v>
      </c>
      <c r="E156" s="703">
        <v>1.0417913025450001</v>
      </c>
      <c r="F156" s="701">
        <v>4480.99999999994</v>
      </c>
      <c r="G156" s="702">
        <v>2240.49999999997</v>
      </c>
      <c r="H156" s="704">
        <v>319.261359999999</v>
      </c>
      <c r="I156" s="701">
        <v>2780.8800099999999</v>
      </c>
      <c r="J156" s="702">
        <v>540.38001000002896</v>
      </c>
      <c r="K156" s="705">
        <v>0.620593619727</v>
      </c>
    </row>
    <row r="157" spans="1:11" ht="14.45" customHeight="1" thickBot="1" x14ac:dyDescent="0.25">
      <c r="A157" s="721" t="s">
        <v>478</v>
      </c>
      <c r="B157" s="701">
        <v>6293.6676319958397</v>
      </c>
      <c r="C157" s="701">
        <v>5573.0990000000102</v>
      </c>
      <c r="D157" s="702">
        <v>-720.56863199583097</v>
      </c>
      <c r="E157" s="703">
        <v>0.88550894738499997</v>
      </c>
      <c r="F157" s="701">
        <v>4346.99999999994</v>
      </c>
      <c r="G157" s="702">
        <v>2173.49999999997</v>
      </c>
      <c r="H157" s="704">
        <v>276.96655999999899</v>
      </c>
      <c r="I157" s="701">
        <v>2243.95048</v>
      </c>
      <c r="J157" s="702">
        <v>70.450480000029998</v>
      </c>
      <c r="K157" s="705">
        <v>0.51620668967100003</v>
      </c>
    </row>
    <row r="158" spans="1:11" ht="14.45" customHeight="1" thickBot="1" x14ac:dyDescent="0.25">
      <c r="A158" s="722" t="s">
        <v>479</v>
      </c>
      <c r="B158" s="706">
        <v>6293.6676319958397</v>
      </c>
      <c r="C158" s="706">
        <v>5573.0990000000102</v>
      </c>
      <c r="D158" s="707">
        <v>-720.56863199583097</v>
      </c>
      <c r="E158" s="713">
        <v>0.88550894738499997</v>
      </c>
      <c r="F158" s="706">
        <v>4346.99999999994</v>
      </c>
      <c r="G158" s="707">
        <v>2173.49999999997</v>
      </c>
      <c r="H158" s="709">
        <v>276.96655999999899</v>
      </c>
      <c r="I158" s="706">
        <v>2243.95048</v>
      </c>
      <c r="J158" s="707">
        <v>70.450480000029998</v>
      </c>
      <c r="K158" s="714">
        <v>0.51620668967100003</v>
      </c>
    </row>
    <row r="159" spans="1:11" ht="14.45" customHeight="1" thickBot="1" x14ac:dyDescent="0.25">
      <c r="A159" s="723" t="s">
        <v>480</v>
      </c>
      <c r="B159" s="701">
        <v>525.18426062683795</v>
      </c>
      <c r="C159" s="701">
        <v>502.68000000000097</v>
      </c>
      <c r="D159" s="702">
        <v>-22.504260626836</v>
      </c>
      <c r="E159" s="703">
        <v>0.957149780916</v>
      </c>
      <c r="F159" s="701">
        <v>506.99999999999301</v>
      </c>
      <c r="G159" s="702">
        <v>253.49999999999599</v>
      </c>
      <c r="H159" s="704">
        <v>42.186649999998998</v>
      </c>
      <c r="I159" s="701">
        <v>253.11986999999999</v>
      </c>
      <c r="J159" s="702">
        <v>-0.380129999996</v>
      </c>
      <c r="K159" s="705">
        <v>0.49925023668599999</v>
      </c>
    </row>
    <row r="160" spans="1:11" ht="14.45" customHeight="1" thickBot="1" x14ac:dyDescent="0.25">
      <c r="A160" s="723" t="s">
        <v>481</v>
      </c>
      <c r="B160" s="701">
        <v>1787.7968464451701</v>
      </c>
      <c r="C160" s="701">
        <v>1983.24</v>
      </c>
      <c r="D160" s="702">
        <v>195.44315355483201</v>
      </c>
      <c r="E160" s="703">
        <v>1.1093206725039999</v>
      </c>
      <c r="F160" s="701">
        <v>1978.99999999997</v>
      </c>
      <c r="G160" s="702">
        <v>989.49999999998499</v>
      </c>
      <c r="H160" s="704">
        <v>115.98558</v>
      </c>
      <c r="I160" s="701">
        <v>843.76165999999898</v>
      </c>
      <c r="J160" s="702">
        <v>-145.73833999998601</v>
      </c>
      <c r="K160" s="705">
        <v>0.426357584638</v>
      </c>
    </row>
    <row r="161" spans="1:11" ht="14.45" customHeight="1" thickBot="1" x14ac:dyDescent="0.25">
      <c r="A161" s="723" t="s">
        <v>482</v>
      </c>
      <c r="B161" s="701">
        <v>84.049121431271004</v>
      </c>
      <c r="C161" s="701">
        <v>122.916</v>
      </c>
      <c r="D161" s="702">
        <v>38.866878568729</v>
      </c>
      <c r="E161" s="703">
        <v>1.462430515713</v>
      </c>
      <c r="F161" s="701">
        <v>121.999999999998</v>
      </c>
      <c r="G161" s="702">
        <v>60.999999999998998</v>
      </c>
      <c r="H161" s="704">
        <v>10.243</v>
      </c>
      <c r="I161" s="701">
        <v>61.457999999998997</v>
      </c>
      <c r="J161" s="702">
        <v>0.45800000000000002</v>
      </c>
      <c r="K161" s="705">
        <v>0.50375409835999996</v>
      </c>
    </row>
    <row r="162" spans="1:11" ht="14.45" customHeight="1" thickBot="1" x14ac:dyDescent="0.25">
      <c r="A162" s="723" t="s">
        <v>483</v>
      </c>
      <c r="B162" s="701">
        <v>9.9984084973999998</v>
      </c>
      <c r="C162" s="701">
        <v>9.4529999999999994</v>
      </c>
      <c r="D162" s="702">
        <v>-0.54540849739999997</v>
      </c>
      <c r="E162" s="703">
        <v>0.945450468687</v>
      </c>
      <c r="F162" s="701">
        <v>10.999999999999</v>
      </c>
      <c r="G162" s="702">
        <v>5.4999999999989999</v>
      </c>
      <c r="H162" s="704">
        <v>0.79090999999900002</v>
      </c>
      <c r="I162" s="701">
        <v>4.745609999999</v>
      </c>
      <c r="J162" s="702">
        <v>-0.75438999999900003</v>
      </c>
      <c r="K162" s="705">
        <v>0.43141909090899999</v>
      </c>
    </row>
    <row r="163" spans="1:11" ht="14.45" customHeight="1" thickBot="1" x14ac:dyDescent="0.25">
      <c r="A163" s="723" t="s">
        <v>484</v>
      </c>
      <c r="B163" s="701">
        <v>3884.15214594287</v>
      </c>
      <c r="C163" s="701">
        <v>2954.81</v>
      </c>
      <c r="D163" s="702">
        <v>-929.34214594286902</v>
      </c>
      <c r="E163" s="703">
        <v>0.760734875714</v>
      </c>
      <c r="F163" s="701">
        <v>1727.99999999997</v>
      </c>
      <c r="G163" s="702">
        <v>863.99999999998704</v>
      </c>
      <c r="H163" s="704">
        <v>107.76042</v>
      </c>
      <c r="I163" s="701">
        <v>1080.8653400000001</v>
      </c>
      <c r="J163" s="702">
        <v>216.865340000012</v>
      </c>
      <c r="K163" s="705">
        <v>0.625500775462</v>
      </c>
    </row>
    <row r="164" spans="1:11" ht="14.45" customHeight="1" thickBot="1" x14ac:dyDescent="0.25">
      <c r="A164" s="723" t="s">
        <v>485</v>
      </c>
      <c r="B164" s="701">
        <v>2.4868490522869999</v>
      </c>
      <c r="C164" s="701">
        <v>0</v>
      </c>
      <c r="D164" s="702">
        <v>-2.4868490522869999</v>
      </c>
      <c r="E164" s="703">
        <v>0</v>
      </c>
      <c r="F164" s="701">
        <v>0</v>
      </c>
      <c r="G164" s="702">
        <v>0</v>
      </c>
      <c r="H164" s="704">
        <v>0</v>
      </c>
      <c r="I164" s="701">
        <v>0</v>
      </c>
      <c r="J164" s="702">
        <v>0</v>
      </c>
      <c r="K164" s="705">
        <v>6</v>
      </c>
    </row>
    <row r="165" spans="1:11" ht="14.45" customHeight="1" thickBot="1" x14ac:dyDescent="0.25">
      <c r="A165" s="721" t="s">
        <v>486</v>
      </c>
      <c r="B165" s="701">
        <v>69</v>
      </c>
      <c r="C165" s="701">
        <v>1055.4728</v>
      </c>
      <c r="D165" s="702">
        <v>986.47280000000103</v>
      </c>
      <c r="E165" s="703">
        <v>15.296707246376</v>
      </c>
      <c r="F165" s="701">
        <v>134</v>
      </c>
      <c r="G165" s="702">
        <v>67</v>
      </c>
      <c r="H165" s="704">
        <v>42.294799999999</v>
      </c>
      <c r="I165" s="701">
        <v>536.92952999999898</v>
      </c>
      <c r="J165" s="702">
        <v>469.92952999999898</v>
      </c>
      <c r="K165" s="705">
        <v>4.0069367910439997</v>
      </c>
    </row>
    <row r="166" spans="1:11" ht="14.45" customHeight="1" thickBot="1" x14ac:dyDescent="0.25">
      <c r="A166" s="722" t="s">
        <v>487</v>
      </c>
      <c r="B166" s="706">
        <v>69</v>
      </c>
      <c r="C166" s="706">
        <v>783.34362000000101</v>
      </c>
      <c r="D166" s="707">
        <v>714.34362000000101</v>
      </c>
      <c r="E166" s="713">
        <v>11.352806086956001</v>
      </c>
      <c r="F166" s="706">
        <v>134</v>
      </c>
      <c r="G166" s="707">
        <v>67</v>
      </c>
      <c r="H166" s="709">
        <v>13.430999999999001</v>
      </c>
      <c r="I166" s="706">
        <v>464.106729999999</v>
      </c>
      <c r="J166" s="707">
        <v>397.106729999999</v>
      </c>
      <c r="K166" s="714">
        <v>3.4634830597009998</v>
      </c>
    </row>
    <row r="167" spans="1:11" ht="14.45" customHeight="1" thickBot="1" x14ac:dyDescent="0.25">
      <c r="A167" s="723" t="s">
        <v>488</v>
      </c>
      <c r="B167" s="701">
        <v>69</v>
      </c>
      <c r="C167" s="701">
        <v>99.214870000000005</v>
      </c>
      <c r="D167" s="702">
        <v>30.214870000000001</v>
      </c>
      <c r="E167" s="703">
        <v>1.437896666666</v>
      </c>
      <c r="F167" s="701">
        <v>134</v>
      </c>
      <c r="G167" s="702">
        <v>67</v>
      </c>
      <c r="H167" s="704">
        <v>0</v>
      </c>
      <c r="I167" s="701">
        <v>16.724609999999998</v>
      </c>
      <c r="J167" s="702">
        <v>-50.275390000000002</v>
      </c>
      <c r="K167" s="705">
        <v>0.124810522388</v>
      </c>
    </row>
    <row r="168" spans="1:11" ht="14.45" customHeight="1" thickBot="1" x14ac:dyDescent="0.25">
      <c r="A168" s="723" t="s">
        <v>489</v>
      </c>
      <c r="B168" s="701">
        <v>0</v>
      </c>
      <c r="C168" s="701">
        <v>684.12875000000099</v>
      </c>
      <c r="D168" s="702">
        <v>684.12875000000099</v>
      </c>
      <c r="E168" s="711" t="s">
        <v>329</v>
      </c>
      <c r="F168" s="701">
        <v>0</v>
      </c>
      <c r="G168" s="702">
        <v>0</v>
      </c>
      <c r="H168" s="704">
        <v>13.430999999999001</v>
      </c>
      <c r="I168" s="701">
        <v>447.38211999999902</v>
      </c>
      <c r="J168" s="702">
        <v>447.38211999999902</v>
      </c>
      <c r="K168" s="712" t="s">
        <v>329</v>
      </c>
    </row>
    <row r="169" spans="1:11" ht="14.45" customHeight="1" thickBot="1" x14ac:dyDescent="0.25">
      <c r="A169" s="722" t="s">
        <v>490</v>
      </c>
      <c r="B169" s="706">
        <v>0</v>
      </c>
      <c r="C169" s="706">
        <v>4.2632564145605999E-14</v>
      </c>
      <c r="D169" s="707">
        <v>4.2632564145605999E-14</v>
      </c>
      <c r="E169" s="708" t="s">
        <v>329</v>
      </c>
      <c r="F169" s="706">
        <v>0</v>
      </c>
      <c r="G169" s="707">
        <v>0</v>
      </c>
      <c r="H169" s="709">
        <v>19.008799999998999</v>
      </c>
      <c r="I169" s="706">
        <v>19.008799999998999</v>
      </c>
      <c r="J169" s="707">
        <v>19.008799999998999</v>
      </c>
      <c r="K169" s="710" t="s">
        <v>329</v>
      </c>
    </row>
    <row r="170" spans="1:11" ht="14.45" customHeight="1" thickBot="1" x14ac:dyDescent="0.25">
      <c r="A170" s="723" t="s">
        <v>491</v>
      </c>
      <c r="B170" s="701">
        <v>0</v>
      </c>
      <c r="C170" s="701">
        <v>0</v>
      </c>
      <c r="D170" s="702">
        <v>0</v>
      </c>
      <c r="E170" s="711" t="s">
        <v>329</v>
      </c>
      <c r="F170" s="701">
        <v>0</v>
      </c>
      <c r="G170" s="702">
        <v>0</v>
      </c>
      <c r="H170" s="704">
        <v>19.008799999998999</v>
      </c>
      <c r="I170" s="701">
        <v>19.008799999998999</v>
      </c>
      <c r="J170" s="702">
        <v>19.008799999998999</v>
      </c>
      <c r="K170" s="712" t="s">
        <v>356</v>
      </c>
    </row>
    <row r="171" spans="1:11" ht="14.45" customHeight="1" thickBot="1" x14ac:dyDescent="0.25">
      <c r="A171" s="722" t="s">
        <v>492</v>
      </c>
      <c r="B171" s="706">
        <v>0</v>
      </c>
      <c r="C171" s="706">
        <v>25.760899999999999</v>
      </c>
      <c r="D171" s="707">
        <v>25.760899999999999</v>
      </c>
      <c r="E171" s="708" t="s">
        <v>329</v>
      </c>
      <c r="F171" s="706">
        <v>0</v>
      </c>
      <c r="G171" s="707">
        <v>0</v>
      </c>
      <c r="H171" s="709">
        <v>0</v>
      </c>
      <c r="I171" s="706">
        <v>0</v>
      </c>
      <c r="J171" s="707">
        <v>0</v>
      </c>
      <c r="K171" s="710" t="s">
        <v>329</v>
      </c>
    </row>
    <row r="172" spans="1:11" ht="14.45" customHeight="1" thickBot="1" x14ac:dyDescent="0.25">
      <c r="A172" s="723" t="s">
        <v>493</v>
      </c>
      <c r="B172" s="701">
        <v>0</v>
      </c>
      <c r="C172" s="701">
        <v>25.760899999999999</v>
      </c>
      <c r="D172" s="702">
        <v>25.760899999999999</v>
      </c>
      <c r="E172" s="711" t="s">
        <v>329</v>
      </c>
      <c r="F172" s="701">
        <v>0</v>
      </c>
      <c r="G172" s="702">
        <v>0</v>
      </c>
      <c r="H172" s="704">
        <v>0</v>
      </c>
      <c r="I172" s="701">
        <v>0</v>
      </c>
      <c r="J172" s="702">
        <v>0</v>
      </c>
      <c r="K172" s="712" t="s">
        <v>329</v>
      </c>
    </row>
    <row r="173" spans="1:11" ht="14.45" customHeight="1" thickBot="1" x14ac:dyDescent="0.25">
      <c r="A173" s="722" t="s">
        <v>494</v>
      </c>
      <c r="B173" s="706">
        <v>0</v>
      </c>
      <c r="C173" s="706">
        <v>242.87827999999999</v>
      </c>
      <c r="D173" s="707">
        <v>242.87827999999999</v>
      </c>
      <c r="E173" s="708" t="s">
        <v>329</v>
      </c>
      <c r="F173" s="706">
        <v>0</v>
      </c>
      <c r="G173" s="707">
        <v>0</v>
      </c>
      <c r="H173" s="709">
        <v>9.8549999999990003</v>
      </c>
      <c r="I173" s="706">
        <v>37.079999999999004</v>
      </c>
      <c r="J173" s="707">
        <v>37.079999999999004</v>
      </c>
      <c r="K173" s="710" t="s">
        <v>329</v>
      </c>
    </row>
    <row r="174" spans="1:11" ht="14.45" customHeight="1" thickBot="1" x14ac:dyDescent="0.25">
      <c r="A174" s="723" t="s">
        <v>495</v>
      </c>
      <c r="B174" s="701">
        <v>0</v>
      </c>
      <c r="C174" s="701">
        <v>67.760000000000005</v>
      </c>
      <c r="D174" s="702">
        <v>67.760000000000005</v>
      </c>
      <c r="E174" s="711" t="s">
        <v>356</v>
      </c>
      <c r="F174" s="701">
        <v>0</v>
      </c>
      <c r="G174" s="702">
        <v>0</v>
      </c>
      <c r="H174" s="704">
        <v>0</v>
      </c>
      <c r="I174" s="701">
        <v>0</v>
      </c>
      <c r="J174" s="702">
        <v>0</v>
      </c>
      <c r="K174" s="712" t="s">
        <v>329</v>
      </c>
    </row>
    <row r="175" spans="1:11" ht="14.45" customHeight="1" thickBot="1" x14ac:dyDescent="0.25">
      <c r="A175" s="723" t="s">
        <v>496</v>
      </c>
      <c r="B175" s="701">
        <v>0</v>
      </c>
      <c r="C175" s="701">
        <v>175.11828</v>
      </c>
      <c r="D175" s="702">
        <v>175.11828</v>
      </c>
      <c r="E175" s="711" t="s">
        <v>329</v>
      </c>
      <c r="F175" s="701">
        <v>0</v>
      </c>
      <c r="G175" s="702">
        <v>0</v>
      </c>
      <c r="H175" s="704">
        <v>0</v>
      </c>
      <c r="I175" s="701">
        <v>27.224999999999</v>
      </c>
      <c r="J175" s="702">
        <v>27.224999999999</v>
      </c>
      <c r="K175" s="712" t="s">
        <v>329</v>
      </c>
    </row>
    <row r="176" spans="1:11" ht="14.45" customHeight="1" thickBot="1" x14ac:dyDescent="0.25">
      <c r="A176" s="723" t="s">
        <v>497</v>
      </c>
      <c r="B176" s="701">
        <v>0</v>
      </c>
      <c r="C176" s="701">
        <v>0</v>
      </c>
      <c r="D176" s="702">
        <v>0</v>
      </c>
      <c r="E176" s="703">
        <v>1</v>
      </c>
      <c r="F176" s="701">
        <v>0</v>
      </c>
      <c r="G176" s="702">
        <v>0</v>
      </c>
      <c r="H176" s="704">
        <v>9.8549999999990003</v>
      </c>
      <c r="I176" s="701">
        <v>9.8549999999990003</v>
      </c>
      <c r="J176" s="702">
        <v>9.8549999999990003</v>
      </c>
      <c r="K176" s="712" t="s">
        <v>356</v>
      </c>
    </row>
    <row r="177" spans="1:11" ht="14.45" customHeight="1" thickBot="1" x14ac:dyDescent="0.25">
      <c r="A177" s="722" t="s">
        <v>498</v>
      </c>
      <c r="B177" s="706">
        <v>0</v>
      </c>
      <c r="C177" s="706">
        <v>3.49</v>
      </c>
      <c r="D177" s="707">
        <v>3.49</v>
      </c>
      <c r="E177" s="708" t="s">
        <v>356</v>
      </c>
      <c r="F177" s="706">
        <v>0</v>
      </c>
      <c r="G177" s="707">
        <v>0</v>
      </c>
      <c r="H177" s="709">
        <v>0</v>
      </c>
      <c r="I177" s="706">
        <v>16.734000000000002</v>
      </c>
      <c r="J177" s="707">
        <v>16.734000000000002</v>
      </c>
      <c r="K177" s="710" t="s">
        <v>329</v>
      </c>
    </row>
    <row r="178" spans="1:11" ht="14.45" customHeight="1" thickBot="1" x14ac:dyDescent="0.25">
      <c r="A178" s="723" t="s">
        <v>499</v>
      </c>
      <c r="B178" s="701">
        <v>0</v>
      </c>
      <c r="C178" s="701">
        <v>3.49</v>
      </c>
      <c r="D178" s="702">
        <v>3.49</v>
      </c>
      <c r="E178" s="711" t="s">
        <v>356</v>
      </c>
      <c r="F178" s="701">
        <v>0</v>
      </c>
      <c r="G178" s="702">
        <v>0</v>
      </c>
      <c r="H178" s="704">
        <v>-8.9899999999990001</v>
      </c>
      <c r="I178" s="701">
        <v>7.7439999999999998</v>
      </c>
      <c r="J178" s="702">
        <v>7.7439999999999998</v>
      </c>
      <c r="K178" s="712" t="s">
        <v>329</v>
      </c>
    </row>
    <row r="179" spans="1:11" ht="14.45" customHeight="1" thickBot="1" x14ac:dyDescent="0.25">
      <c r="A179" s="723" t="s">
        <v>500</v>
      </c>
      <c r="B179" s="701">
        <v>0</v>
      </c>
      <c r="C179" s="701">
        <v>0</v>
      </c>
      <c r="D179" s="702">
        <v>0</v>
      </c>
      <c r="E179" s="703">
        <v>1</v>
      </c>
      <c r="F179" s="701">
        <v>0</v>
      </c>
      <c r="G179" s="702">
        <v>0</v>
      </c>
      <c r="H179" s="704">
        <v>8.9899999999990001</v>
      </c>
      <c r="I179" s="701">
        <v>8.9899999999990001</v>
      </c>
      <c r="J179" s="702">
        <v>8.9899999999990001</v>
      </c>
      <c r="K179" s="712" t="s">
        <v>356</v>
      </c>
    </row>
    <row r="180" spans="1:11" ht="14.45" customHeight="1" thickBot="1" x14ac:dyDescent="0.25">
      <c r="A180" s="720" t="s">
        <v>501</v>
      </c>
      <c r="B180" s="701">
        <v>0</v>
      </c>
      <c r="C180" s="701">
        <v>0.39352999999999999</v>
      </c>
      <c r="D180" s="702">
        <v>0.39352999999999999</v>
      </c>
      <c r="E180" s="711" t="s">
        <v>356</v>
      </c>
      <c r="F180" s="701">
        <v>0</v>
      </c>
      <c r="G180" s="702">
        <v>0</v>
      </c>
      <c r="H180" s="704">
        <v>0</v>
      </c>
      <c r="I180" s="701">
        <v>0</v>
      </c>
      <c r="J180" s="702">
        <v>0</v>
      </c>
      <c r="K180" s="712" t="s">
        <v>329</v>
      </c>
    </row>
    <row r="181" spans="1:11" ht="14.45" customHeight="1" thickBot="1" x14ac:dyDescent="0.25">
      <c r="A181" s="721" t="s">
        <v>502</v>
      </c>
      <c r="B181" s="701">
        <v>0</v>
      </c>
      <c r="C181" s="701">
        <v>0.39352999999999999</v>
      </c>
      <c r="D181" s="702">
        <v>0.39352999999999999</v>
      </c>
      <c r="E181" s="711" t="s">
        <v>356</v>
      </c>
      <c r="F181" s="701">
        <v>0</v>
      </c>
      <c r="G181" s="702">
        <v>0</v>
      </c>
      <c r="H181" s="704">
        <v>0</v>
      </c>
      <c r="I181" s="701">
        <v>0</v>
      </c>
      <c r="J181" s="702">
        <v>0</v>
      </c>
      <c r="K181" s="712" t="s">
        <v>329</v>
      </c>
    </row>
    <row r="182" spans="1:11" ht="14.45" customHeight="1" thickBot="1" x14ac:dyDescent="0.25">
      <c r="A182" s="722" t="s">
        <v>503</v>
      </c>
      <c r="B182" s="706">
        <v>0</v>
      </c>
      <c r="C182" s="706">
        <v>0.39352999999999999</v>
      </c>
      <c r="D182" s="707">
        <v>0.39352999999999999</v>
      </c>
      <c r="E182" s="708" t="s">
        <v>356</v>
      </c>
      <c r="F182" s="706">
        <v>0</v>
      </c>
      <c r="G182" s="707">
        <v>0</v>
      </c>
      <c r="H182" s="709">
        <v>0</v>
      </c>
      <c r="I182" s="706">
        <v>0</v>
      </c>
      <c r="J182" s="707">
        <v>0</v>
      </c>
      <c r="K182" s="710" t="s">
        <v>329</v>
      </c>
    </row>
    <row r="183" spans="1:11" ht="14.45" customHeight="1" thickBot="1" x14ac:dyDescent="0.25">
      <c r="A183" s="723" t="s">
        <v>504</v>
      </c>
      <c r="B183" s="701">
        <v>0</v>
      </c>
      <c r="C183" s="701">
        <v>0.39352999999999999</v>
      </c>
      <c r="D183" s="702">
        <v>0.39352999999999999</v>
      </c>
      <c r="E183" s="711" t="s">
        <v>356</v>
      </c>
      <c r="F183" s="701">
        <v>0</v>
      </c>
      <c r="G183" s="702">
        <v>0</v>
      </c>
      <c r="H183" s="704">
        <v>0</v>
      </c>
      <c r="I183" s="701">
        <v>0</v>
      </c>
      <c r="J183" s="702">
        <v>0</v>
      </c>
      <c r="K183" s="712" t="s">
        <v>329</v>
      </c>
    </row>
    <row r="184" spans="1:11" ht="14.45" customHeight="1" thickBot="1" x14ac:dyDescent="0.25">
      <c r="A184" s="719" t="s">
        <v>505</v>
      </c>
      <c r="B184" s="701">
        <v>125736.748811364</v>
      </c>
      <c r="C184" s="701">
        <v>146766.11382</v>
      </c>
      <c r="D184" s="702">
        <v>21029.365008636101</v>
      </c>
      <c r="E184" s="703">
        <v>1.1672491551390001</v>
      </c>
      <c r="F184" s="701">
        <v>154950.36813168699</v>
      </c>
      <c r="G184" s="702">
        <v>77475.184065843307</v>
      </c>
      <c r="H184" s="704">
        <v>10241.56465</v>
      </c>
      <c r="I184" s="701">
        <v>65373.895949999998</v>
      </c>
      <c r="J184" s="702">
        <v>-12101.288115843299</v>
      </c>
      <c r="K184" s="705">
        <v>0.42190216608199999</v>
      </c>
    </row>
    <row r="185" spans="1:11" ht="14.45" customHeight="1" thickBot="1" x14ac:dyDescent="0.25">
      <c r="A185" s="720" t="s">
        <v>506</v>
      </c>
      <c r="B185" s="701">
        <v>125459.15361924301</v>
      </c>
      <c r="C185" s="701">
        <v>146605.55257</v>
      </c>
      <c r="D185" s="702">
        <v>21146.398950757</v>
      </c>
      <c r="E185" s="703">
        <v>1.1685520612939999</v>
      </c>
      <c r="F185" s="701">
        <v>154852.765655419</v>
      </c>
      <c r="G185" s="702">
        <v>77426.382827709298</v>
      </c>
      <c r="H185" s="704">
        <v>10214.51922</v>
      </c>
      <c r="I185" s="701">
        <v>65311.605020000003</v>
      </c>
      <c r="J185" s="702">
        <v>-12114.777807709301</v>
      </c>
      <c r="K185" s="705">
        <v>0.421765828615</v>
      </c>
    </row>
    <row r="186" spans="1:11" ht="14.45" customHeight="1" thickBot="1" x14ac:dyDescent="0.25">
      <c r="A186" s="721" t="s">
        <v>507</v>
      </c>
      <c r="B186" s="701">
        <v>125459.15361924301</v>
      </c>
      <c r="C186" s="701">
        <v>146605.55257</v>
      </c>
      <c r="D186" s="702">
        <v>21146.398950757</v>
      </c>
      <c r="E186" s="703">
        <v>1.1685520612939999</v>
      </c>
      <c r="F186" s="701">
        <v>154852.765655419</v>
      </c>
      <c r="G186" s="702">
        <v>77426.382827709298</v>
      </c>
      <c r="H186" s="704">
        <v>10214.51922</v>
      </c>
      <c r="I186" s="701">
        <v>65311.605020000003</v>
      </c>
      <c r="J186" s="702">
        <v>-12114.777807709301</v>
      </c>
      <c r="K186" s="705">
        <v>0.421765828615</v>
      </c>
    </row>
    <row r="187" spans="1:11" ht="14.45" customHeight="1" thickBot="1" x14ac:dyDescent="0.25">
      <c r="A187" s="722" t="s">
        <v>508</v>
      </c>
      <c r="B187" s="706">
        <v>207.23327640504399</v>
      </c>
      <c r="C187" s="706">
        <v>648.34222</v>
      </c>
      <c r="D187" s="707">
        <v>441.10894359495597</v>
      </c>
      <c r="E187" s="713">
        <v>3.1285623199470001</v>
      </c>
      <c r="F187" s="706">
        <v>617.95305263268096</v>
      </c>
      <c r="G187" s="707">
        <v>308.97652631634099</v>
      </c>
      <c r="H187" s="709">
        <v>102.69383000000001</v>
      </c>
      <c r="I187" s="706">
        <v>191.63925</v>
      </c>
      <c r="J187" s="707">
        <v>-117.337276316341</v>
      </c>
      <c r="K187" s="714">
        <v>0.31011943250899998</v>
      </c>
    </row>
    <row r="188" spans="1:11" ht="14.45" customHeight="1" thickBot="1" x14ac:dyDescent="0.25">
      <c r="A188" s="723" t="s">
        <v>509</v>
      </c>
      <c r="B188" s="701">
        <v>1.0332534051010001</v>
      </c>
      <c r="C188" s="701">
        <v>10.192550000000001</v>
      </c>
      <c r="D188" s="702">
        <v>9.1592965948980005</v>
      </c>
      <c r="E188" s="703">
        <v>9.8645210842549993</v>
      </c>
      <c r="F188" s="701">
        <v>10.276540660295</v>
      </c>
      <c r="G188" s="702">
        <v>5.1382703301469999</v>
      </c>
      <c r="H188" s="704">
        <v>0</v>
      </c>
      <c r="I188" s="701">
        <v>0.25129000000000001</v>
      </c>
      <c r="J188" s="702">
        <v>-4.8869803301469998</v>
      </c>
      <c r="K188" s="705">
        <v>2.4452781174000002E-2</v>
      </c>
    </row>
    <row r="189" spans="1:11" ht="14.45" customHeight="1" thickBot="1" x14ac:dyDescent="0.25">
      <c r="A189" s="723" t="s">
        <v>510</v>
      </c>
      <c r="B189" s="701">
        <v>0.319514780326</v>
      </c>
      <c r="C189" s="701">
        <v>2.0310000000000001</v>
      </c>
      <c r="D189" s="702">
        <v>1.7114852196729999</v>
      </c>
      <c r="E189" s="703">
        <v>6.3565134543299999</v>
      </c>
      <c r="F189" s="701">
        <v>2.5897068776849999</v>
      </c>
      <c r="G189" s="702">
        <v>1.2948534388420001</v>
      </c>
      <c r="H189" s="704">
        <v>0.27600000000000002</v>
      </c>
      <c r="I189" s="701">
        <v>2.0815199999999998</v>
      </c>
      <c r="J189" s="702">
        <v>0.78666656115699995</v>
      </c>
      <c r="K189" s="705">
        <v>0.80376664167400003</v>
      </c>
    </row>
    <row r="190" spans="1:11" ht="14.45" customHeight="1" thickBot="1" x14ac:dyDescent="0.25">
      <c r="A190" s="723" t="s">
        <v>511</v>
      </c>
      <c r="B190" s="701">
        <v>202.815565657744</v>
      </c>
      <c r="C190" s="701">
        <v>633.72398999999996</v>
      </c>
      <c r="D190" s="702">
        <v>430.90842434225601</v>
      </c>
      <c r="E190" s="703">
        <v>3.1246319183870002</v>
      </c>
      <c r="F190" s="701">
        <v>603.14510812523304</v>
      </c>
      <c r="G190" s="702">
        <v>301.57255406261601</v>
      </c>
      <c r="H190" s="704">
        <v>102.06483</v>
      </c>
      <c r="I190" s="701">
        <v>188.46487999999999</v>
      </c>
      <c r="J190" s="702">
        <v>-113.107674062616</v>
      </c>
      <c r="K190" s="705">
        <v>0.31247021232700001</v>
      </c>
    </row>
    <row r="191" spans="1:11" ht="14.45" customHeight="1" thickBot="1" x14ac:dyDescent="0.25">
      <c r="A191" s="723" t="s">
        <v>512</v>
      </c>
      <c r="B191" s="701">
        <v>3.0649425618719999</v>
      </c>
      <c r="C191" s="701">
        <v>2.3946800000000001</v>
      </c>
      <c r="D191" s="702">
        <v>-0.67026256187199995</v>
      </c>
      <c r="E191" s="703">
        <v>0.78131317362599995</v>
      </c>
      <c r="F191" s="701">
        <v>1.941696969466</v>
      </c>
      <c r="G191" s="702">
        <v>0.97084848473300001</v>
      </c>
      <c r="H191" s="704">
        <v>0.35299999999999998</v>
      </c>
      <c r="I191" s="701">
        <v>0.84155999999999997</v>
      </c>
      <c r="J191" s="702">
        <v>-0.129288484733</v>
      </c>
      <c r="K191" s="705">
        <v>0.433414695101</v>
      </c>
    </row>
    <row r="192" spans="1:11" ht="14.45" customHeight="1" thickBot="1" x14ac:dyDescent="0.25">
      <c r="A192" s="722" t="s">
        <v>513</v>
      </c>
      <c r="B192" s="706">
        <v>1149.2374164156899</v>
      </c>
      <c r="C192" s="706">
        <v>1877.2689800000001</v>
      </c>
      <c r="D192" s="707">
        <v>728.03156358430601</v>
      </c>
      <c r="E192" s="713">
        <v>1.633491002977</v>
      </c>
      <c r="F192" s="706">
        <v>0</v>
      </c>
      <c r="G192" s="707">
        <v>0</v>
      </c>
      <c r="H192" s="709">
        <v>0</v>
      </c>
      <c r="I192" s="706">
        <v>0</v>
      </c>
      <c r="J192" s="707">
        <v>0</v>
      </c>
      <c r="K192" s="710" t="s">
        <v>329</v>
      </c>
    </row>
    <row r="193" spans="1:11" ht="14.45" customHeight="1" thickBot="1" x14ac:dyDescent="0.25">
      <c r="A193" s="723" t="s">
        <v>514</v>
      </c>
      <c r="B193" s="701">
        <v>1149.2374164156899</v>
      </c>
      <c r="C193" s="701">
        <v>1877.2689800000001</v>
      </c>
      <c r="D193" s="702">
        <v>728.03156358430601</v>
      </c>
      <c r="E193" s="703">
        <v>1.633491002977</v>
      </c>
      <c r="F193" s="701">
        <v>0</v>
      </c>
      <c r="G193" s="702">
        <v>0</v>
      </c>
      <c r="H193" s="704">
        <v>0</v>
      </c>
      <c r="I193" s="701">
        <v>0</v>
      </c>
      <c r="J193" s="702">
        <v>0</v>
      </c>
      <c r="K193" s="712" t="s">
        <v>329</v>
      </c>
    </row>
    <row r="194" spans="1:11" ht="14.45" customHeight="1" thickBot="1" x14ac:dyDescent="0.25">
      <c r="A194" s="725" t="s">
        <v>515</v>
      </c>
      <c r="B194" s="701">
        <v>101.199122203996</v>
      </c>
      <c r="C194" s="701">
        <v>448.16874999999999</v>
      </c>
      <c r="D194" s="702">
        <v>346.96962779600398</v>
      </c>
      <c r="E194" s="703">
        <v>4.4285833734460001</v>
      </c>
      <c r="F194" s="701">
        <v>1860.6352142742901</v>
      </c>
      <c r="G194" s="702">
        <v>930.31760713714596</v>
      </c>
      <c r="H194" s="704">
        <v>21.240259999999999</v>
      </c>
      <c r="I194" s="701">
        <v>672.43103000000099</v>
      </c>
      <c r="J194" s="702">
        <v>-257.88657713714599</v>
      </c>
      <c r="K194" s="705">
        <v>0.36139863678799999</v>
      </c>
    </row>
    <row r="195" spans="1:11" ht="14.45" customHeight="1" thickBot="1" x14ac:dyDescent="0.25">
      <c r="A195" s="723" t="s">
        <v>516</v>
      </c>
      <c r="B195" s="701">
        <v>0</v>
      </c>
      <c r="C195" s="701">
        <v>0</v>
      </c>
      <c r="D195" s="702">
        <v>0</v>
      </c>
      <c r="E195" s="703">
        <v>1</v>
      </c>
      <c r="F195" s="701">
        <v>1860.6352142742901</v>
      </c>
      <c r="G195" s="702">
        <v>930.31760713714596</v>
      </c>
      <c r="H195" s="704">
        <v>21.240259999999999</v>
      </c>
      <c r="I195" s="701">
        <v>672.43103000000099</v>
      </c>
      <c r="J195" s="702">
        <v>-257.88657713714599</v>
      </c>
      <c r="K195" s="705">
        <v>0.36139863678799999</v>
      </c>
    </row>
    <row r="196" spans="1:11" ht="14.45" customHeight="1" thickBot="1" x14ac:dyDescent="0.25">
      <c r="A196" s="723" t="s">
        <v>517</v>
      </c>
      <c r="B196" s="701">
        <v>0</v>
      </c>
      <c r="C196" s="701">
        <v>1.1696299999999999</v>
      </c>
      <c r="D196" s="702">
        <v>1.1696299999999999</v>
      </c>
      <c r="E196" s="711" t="s">
        <v>329</v>
      </c>
      <c r="F196" s="701">
        <v>0</v>
      </c>
      <c r="G196" s="702">
        <v>0</v>
      </c>
      <c r="H196" s="704">
        <v>0</v>
      </c>
      <c r="I196" s="701">
        <v>0</v>
      </c>
      <c r="J196" s="702">
        <v>0</v>
      </c>
      <c r="K196" s="712" t="s">
        <v>329</v>
      </c>
    </row>
    <row r="197" spans="1:11" ht="14.45" customHeight="1" thickBot="1" x14ac:dyDescent="0.25">
      <c r="A197" s="723" t="s">
        <v>518</v>
      </c>
      <c r="B197" s="701">
        <v>101.199122203996</v>
      </c>
      <c r="C197" s="701">
        <v>446.99912</v>
      </c>
      <c r="D197" s="702">
        <v>345.79999779600399</v>
      </c>
      <c r="E197" s="703">
        <v>4.4170256644999997</v>
      </c>
      <c r="F197" s="701">
        <v>0</v>
      </c>
      <c r="G197" s="702">
        <v>0</v>
      </c>
      <c r="H197" s="704">
        <v>0</v>
      </c>
      <c r="I197" s="701">
        <v>0</v>
      </c>
      <c r="J197" s="702">
        <v>0</v>
      </c>
      <c r="K197" s="712" t="s">
        <v>329</v>
      </c>
    </row>
    <row r="198" spans="1:11" ht="14.45" customHeight="1" thickBot="1" x14ac:dyDescent="0.25">
      <c r="A198" s="722" t="s">
        <v>519</v>
      </c>
      <c r="B198" s="706">
        <v>0</v>
      </c>
      <c r="C198" s="706">
        <v>0</v>
      </c>
      <c r="D198" s="707">
        <v>0</v>
      </c>
      <c r="E198" s="708" t="s">
        <v>329</v>
      </c>
      <c r="F198" s="706">
        <v>0</v>
      </c>
      <c r="G198" s="707">
        <v>0</v>
      </c>
      <c r="H198" s="709">
        <v>0</v>
      </c>
      <c r="I198" s="706">
        <v>-45.739569999998999</v>
      </c>
      <c r="J198" s="707">
        <v>-45.739569999998999</v>
      </c>
      <c r="K198" s="710" t="s">
        <v>356</v>
      </c>
    </row>
    <row r="199" spans="1:11" ht="14.45" customHeight="1" thickBot="1" x14ac:dyDescent="0.25">
      <c r="A199" s="723" t="s">
        <v>520</v>
      </c>
      <c r="B199" s="701">
        <v>0</v>
      </c>
      <c r="C199" s="701">
        <v>0</v>
      </c>
      <c r="D199" s="702">
        <v>0</v>
      </c>
      <c r="E199" s="703">
        <v>1</v>
      </c>
      <c r="F199" s="701">
        <v>0</v>
      </c>
      <c r="G199" s="702">
        <v>0</v>
      </c>
      <c r="H199" s="704">
        <v>0</v>
      </c>
      <c r="I199" s="701">
        <v>-45.739569999998999</v>
      </c>
      <c r="J199" s="702">
        <v>-45.739569999998999</v>
      </c>
      <c r="K199" s="712" t="s">
        <v>356</v>
      </c>
    </row>
    <row r="200" spans="1:11" ht="14.45" customHeight="1" thickBot="1" x14ac:dyDescent="0.25">
      <c r="A200" s="722" t="s">
        <v>521</v>
      </c>
      <c r="B200" s="706">
        <v>0</v>
      </c>
      <c r="C200" s="706">
        <v>7.4700000000000003E-2</v>
      </c>
      <c r="D200" s="707">
        <v>7.4700000000000003E-2</v>
      </c>
      <c r="E200" s="708" t="s">
        <v>356</v>
      </c>
      <c r="F200" s="706">
        <v>7.8289552494999998E-2</v>
      </c>
      <c r="G200" s="707">
        <v>3.9144776247000003E-2</v>
      </c>
      <c r="H200" s="709">
        <v>0</v>
      </c>
      <c r="I200" s="706">
        <v>0</v>
      </c>
      <c r="J200" s="707">
        <v>-3.9144776247000003E-2</v>
      </c>
      <c r="K200" s="714">
        <v>0</v>
      </c>
    </row>
    <row r="201" spans="1:11" ht="14.45" customHeight="1" thickBot="1" x14ac:dyDescent="0.25">
      <c r="A201" s="723" t="s">
        <v>522</v>
      </c>
      <c r="B201" s="701">
        <v>0</v>
      </c>
      <c r="C201" s="701">
        <v>7.4700000000000003E-2</v>
      </c>
      <c r="D201" s="702">
        <v>7.4700000000000003E-2</v>
      </c>
      <c r="E201" s="711" t="s">
        <v>356</v>
      </c>
      <c r="F201" s="701">
        <v>7.8289552494999998E-2</v>
      </c>
      <c r="G201" s="702">
        <v>3.9144776247000003E-2</v>
      </c>
      <c r="H201" s="704">
        <v>0</v>
      </c>
      <c r="I201" s="701">
        <v>0</v>
      </c>
      <c r="J201" s="702">
        <v>-3.9144776247000003E-2</v>
      </c>
      <c r="K201" s="705">
        <v>0</v>
      </c>
    </row>
    <row r="202" spans="1:11" ht="14.45" customHeight="1" thickBot="1" x14ac:dyDescent="0.25">
      <c r="A202" s="722" t="s">
        <v>523</v>
      </c>
      <c r="B202" s="706">
        <v>124001.48380421801</v>
      </c>
      <c r="C202" s="706">
        <v>138824.29430000001</v>
      </c>
      <c r="D202" s="707">
        <v>14822.8104957817</v>
      </c>
      <c r="E202" s="713">
        <v>1.1195373639170001</v>
      </c>
      <c r="F202" s="706">
        <v>152374.09909895901</v>
      </c>
      <c r="G202" s="707">
        <v>76187.049549479503</v>
      </c>
      <c r="H202" s="709">
        <v>9911.3512300000093</v>
      </c>
      <c r="I202" s="706">
        <v>62627.924469999998</v>
      </c>
      <c r="J202" s="707">
        <v>-13559.1250794795</v>
      </c>
      <c r="K202" s="714">
        <v>0.41101423956100003</v>
      </c>
    </row>
    <row r="203" spans="1:11" ht="14.45" customHeight="1" thickBot="1" x14ac:dyDescent="0.25">
      <c r="A203" s="723" t="s">
        <v>524</v>
      </c>
      <c r="B203" s="701">
        <v>55765.752827095901</v>
      </c>
      <c r="C203" s="701">
        <v>63177.091560000001</v>
      </c>
      <c r="D203" s="702">
        <v>7411.3387329041398</v>
      </c>
      <c r="E203" s="703">
        <v>1.132901258517</v>
      </c>
      <c r="F203" s="701">
        <v>0</v>
      </c>
      <c r="G203" s="702">
        <v>0</v>
      </c>
      <c r="H203" s="704">
        <v>0</v>
      </c>
      <c r="I203" s="701">
        <v>0</v>
      </c>
      <c r="J203" s="702">
        <v>0</v>
      </c>
      <c r="K203" s="712" t="s">
        <v>329</v>
      </c>
    </row>
    <row r="204" spans="1:11" ht="14.45" customHeight="1" thickBot="1" x14ac:dyDescent="0.25">
      <c r="A204" s="723" t="s">
        <v>525</v>
      </c>
      <c r="B204" s="701">
        <v>68235.730977122395</v>
      </c>
      <c r="C204" s="701">
        <v>75647.202739999993</v>
      </c>
      <c r="D204" s="702">
        <v>7411.4717628775697</v>
      </c>
      <c r="E204" s="703">
        <v>1.1086157011390001</v>
      </c>
      <c r="F204" s="701">
        <v>152374.09909895901</v>
      </c>
      <c r="G204" s="702">
        <v>76187.049549479503</v>
      </c>
      <c r="H204" s="704">
        <v>9911.3512300000093</v>
      </c>
      <c r="I204" s="701">
        <v>62627.924469999998</v>
      </c>
      <c r="J204" s="702">
        <v>-13559.1250794795</v>
      </c>
      <c r="K204" s="705">
        <v>0.41101423956100003</v>
      </c>
    </row>
    <row r="205" spans="1:11" ht="14.45" customHeight="1" thickBot="1" x14ac:dyDescent="0.25">
      <c r="A205" s="722" t="s">
        <v>526</v>
      </c>
      <c r="B205" s="706">
        <v>0</v>
      </c>
      <c r="C205" s="706">
        <v>4807.40362</v>
      </c>
      <c r="D205" s="707">
        <v>4807.40362</v>
      </c>
      <c r="E205" s="708" t="s">
        <v>329</v>
      </c>
      <c r="F205" s="706">
        <v>0</v>
      </c>
      <c r="G205" s="707">
        <v>0</v>
      </c>
      <c r="H205" s="709">
        <v>179.23390000000001</v>
      </c>
      <c r="I205" s="706">
        <v>1865.3498400000001</v>
      </c>
      <c r="J205" s="707">
        <v>1865.3498400000001</v>
      </c>
      <c r="K205" s="710" t="s">
        <v>329</v>
      </c>
    </row>
    <row r="206" spans="1:11" ht="14.45" customHeight="1" thickBot="1" x14ac:dyDescent="0.25">
      <c r="A206" s="723" t="s">
        <v>527</v>
      </c>
      <c r="B206" s="701">
        <v>0</v>
      </c>
      <c r="C206" s="701">
        <v>1737.4284299999999</v>
      </c>
      <c r="D206" s="702">
        <v>1737.4284299999999</v>
      </c>
      <c r="E206" s="711" t="s">
        <v>329</v>
      </c>
      <c r="F206" s="701">
        <v>0</v>
      </c>
      <c r="G206" s="702">
        <v>0</v>
      </c>
      <c r="H206" s="704">
        <v>0</v>
      </c>
      <c r="I206" s="701">
        <v>0</v>
      </c>
      <c r="J206" s="702">
        <v>0</v>
      </c>
      <c r="K206" s="712" t="s">
        <v>329</v>
      </c>
    </row>
    <row r="207" spans="1:11" ht="14.45" customHeight="1" thickBot="1" x14ac:dyDescent="0.25">
      <c r="A207" s="723" t="s">
        <v>528</v>
      </c>
      <c r="B207" s="701">
        <v>0</v>
      </c>
      <c r="C207" s="701">
        <v>3069.9751900000001</v>
      </c>
      <c r="D207" s="702">
        <v>3069.9751900000001</v>
      </c>
      <c r="E207" s="711" t="s">
        <v>329</v>
      </c>
      <c r="F207" s="701">
        <v>0</v>
      </c>
      <c r="G207" s="702">
        <v>0</v>
      </c>
      <c r="H207" s="704">
        <v>179.23390000000001</v>
      </c>
      <c r="I207" s="701">
        <v>1865.3498400000001</v>
      </c>
      <c r="J207" s="702">
        <v>1865.3498400000001</v>
      </c>
      <c r="K207" s="712" t="s">
        <v>329</v>
      </c>
    </row>
    <row r="208" spans="1:11" ht="14.45" customHeight="1" thickBot="1" x14ac:dyDescent="0.25">
      <c r="A208" s="720" t="s">
        <v>529</v>
      </c>
      <c r="B208" s="701">
        <v>11.341063210762</v>
      </c>
      <c r="C208" s="701">
        <v>57.777250000000002</v>
      </c>
      <c r="D208" s="702">
        <v>46.436186789236999</v>
      </c>
      <c r="E208" s="703">
        <v>5.0945179412429997</v>
      </c>
      <c r="F208" s="701">
        <v>0</v>
      </c>
      <c r="G208" s="702">
        <v>0</v>
      </c>
      <c r="H208" s="704">
        <v>20.34543</v>
      </c>
      <c r="I208" s="701">
        <v>54.358699999999999</v>
      </c>
      <c r="J208" s="702">
        <v>54.358699999999999</v>
      </c>
      <c r="K208" s="712" t="s">
        <v>329</v>
      </c>
    </row>
    <row r="209" spans="1:11" ht="14.45" customHeight="1" thickBot="1" x14ac:dyDescent="0.25">
      <c r="A209" s="721" t="s">
        <v>530</v>
      </c>
      <c r="B209" s="701">
        <v>0</v>
      </c>
      <c r="C209" s="701">
        <v>37</v>
      </c>
      <c r="D209" s="702">
        <v>37</v>
      </c>
      <c r="E209" s="711" t="s">
        <v>329</v>
      </c>
      <c r="F209" s="701">
        <v>0</v>
      </c>
      <c r="G209" s="702">
        <v>0</v>
      </c>
      <c r="H209" s="704">
        <v>20.344999999999999</v>
      </c>
      <c r="I209" s="701">
        <v>43.094999999999999</v>
      </c>
      <c r="J209" s="702">
        <v>43.094999999999999</v>
      </c>
      <c r="K209" s="712" t="s">
        <v>329</v>
      </c>
    </row>
    <row r="210" spans="1:11" ht="14.45" customHeight="1" thickBot="1" x14ac:dyDescent="0.25">
      <c r="A210" s="722" t="s">
        <v>531</v>
      </c>
      <c r="B210" s="706">
        <v>0</v>
      </c>
      <c r="C210" s="706">
        <v>0</v>
      </c>
      <c r="D210" s="707">
        <v>0</v>
      </c>
      <c r="E210" s="713">
        <v>1</v>
      </c>
      <c r="F210" s="706">
        <v>0</v>
      </c>
      <c r="G210" s="707">
        <v>0</v>
      </c>
      <c r="H210" s="709">
        <v>18.844999999999999</v>
      </c>
      <c r="I210" s="706">
        <v>18.844999999999999</v>
      </c>
      <c r="J210" s="707">
        <v>18.844999999999999</v>
      </c>
      <c r="K210" s="710" t="s">
        <v>356</v>
      </c>
    </row>
    <row r="211" spans="1:11" ht="14.45" customHeight="1" thickBot="1" x14ac:dyDescent="0.25">
      <c r="A211" s="723" t="s">
        <v>532</v>
      </c>
      <c r="B211" s="701">
        <v>0</v>
      </c>
      <c r="C211" s="701">
        <v>0</v>
      </c>
      <c r="D211" s="702">
        <v>0</v>
      </c>
      <c r="E211" s="703">
        <v>1</v>
      </c>
      <c r="F211" s="701">
        <v>0</v>
      </c>
      <c r="G211" s="702">
        <v>0</v>
      </c>
      <c r="H211" s="704">
        <v>18.844999999999999</v>
      </c>
      <c r="I211" s="701">
        <v>18.844999999999999</v>
      </c>
      <c r="J211" s="702">
        <v>18.844999999999999</v>
      </c>
      <c r="K211" s="712" t="s">
        <v>356</v>
      </c>
    </row>
    <row r="212" spans="1:11" ht="14.45" customHeight="1" thickBot="1" x14ac:dyDescent="0.25">
      <c r="A212" s="722" t="s">
        <v>533</v>
      </c>
      <c r="B212" s="706">
        <v>0</v>
      </c>
      <c r="C212" s="706">
        <v>37</v>
      </c>
      <c r="D212" s="707">
        <v>37</v>
      </c>
      <c r="E212" s="708" t="s">
        <v>329</v>
      </c>
      <c r="F212" s="706">
        <v>0</v>
      </c>
      <c r="G212" s="707">
        <v>0</v>
      </c>
      <c r="H212" s="709">
        <v>1.5</v>
      </c>
      <c r="I212" s="706">
        <v>24.25</v>
      </c>
      <c r="J212" s="707">
        <v>24.25</v>
      </c>
      <c r="K212" s="710" t="s">
        <v>329</v>
      </c>
    </row>
    <row r="213" spans="1:11" ht="14.45" customHeight="1" thickBot="1" x14ac:dyDescent="0.25">
      <c r="A213" s="723" t="s">
        <v>534</v>
      </c>
      <c r="B213" s="701">
        <v>0</v>
      </c>
      <c r="C213" s="701">
        <v>37</v>
      </c>
      <c r="D213" s="702">
        <v>37</v>
      </c>
      <c r="E213" s="711" t="s">
        <v>329</v>
      </c>
      <c r="F213" s="701">
        <v>0</v>
      </c>
      <c r="G213" s="702">
        <v>0</v>
      </c>
      <c r="H213" s="704">
        <v>1.5</v>
      </c>
      <c r="I213" s="701">
        <v>24.25</v>
      </c>
      <c r="J213" s="702">
        <v>24.25</v>
      </c>
      <c r="K213" s="712" t="s">
        <v>329</v>
      </c>
    </row>
    <row r="214" spans="1:11" ht="14.45" customHeight="1" thickBot="1" x14ac:dyDescent="0.25">
      <c r="A214" s="726" t="s">
        <v>535</v>
      </c>
      <c r="B214" s="706">
        <v>11.341063210762</v>
      </c>
      <c r="C214" s="706">
        <v>20.777249999999999</v>
      </c>
      <c r="D214" s="707">
        <v>9.4361867892370004</v>
      </c>
      <c r="E214" s="713">
        <v>1.8320372273629999</v>
      </c>
      <c r="F214" s="706">
        <v>0</v>
      </c>
      <c r="G214" s="707">
        <v>0</v>
      </c>
      <c r="H214" s="709">
        <v>4.2999999999999999E-4</v>
      </c>
      <c r="I214" s="706">
        <v>11.2637</v>
      </c>
      <c r="J214" s="707">
        <v>11.2637</v>
      </c>
      <c r="K214" s="710" t="s">
        <v>329</v>
      </c>
    </row>
    <row r="215" spans="1:11" ht="14.45" customHeight="1" thickBot="1" x14ac:dyDescent="0.25">
      <c r="A215" s="722" t="s">
        <v>536</v>
      </c>
      <c r="B215" s="706">
        <v>0</v>
      </c>
      <c r="C215" s="706">
        <v>-2.6999999900000001E-4</v>
      </c>
      <c r="D215" s="707">
        <v>-2.6999999900000001E-4</v>
      </c>
      <c r="E215" s="708" t="s">
        <v>329</v>
      </c>
      <c r="F215" s="706">
        <v>0</v>
      </c>
      <c r="G215" s="707">
        <v>0</v>
      </c>
      <c r="H215" s="709">
        <v>4.2999999999999999E-4</v>
      </c>
      <c r="I215" s="706">
        <v>6.0000000000000401E-5</v>
      </c>
      <c r="J215" s="707">
        <v>6.0000000000000401E-5</v>
      </c>
      <c r="K215" s="710" t="s">
        <v>329</v>
      </c>
    </row>
    <row r="216" spans="1:11" ht="14.45" customHeight="1" thickBot="1" x14ac:dyDescent="0.25">
      <c r="A216" s="723" t="s">
        <v>537</v>
      </c>
      <c r="B216" s="701">
        <v>0</v>
      </c>
      <c r="C216" s="701">
        <v>-2.6999999900000001E-4</v>
      </c>
      <c r="D216" s="702">
        <v>-2.6999999900000001E-4</v>
      </c>
      <c r="E216" s="711" t="s">
        <v>329</v>
      </c>
      <c r="F216" s="701">
        <v>0</v>
      </c>
      <c r="G216" s="702">
        <v>0</v>
      </c>
      <c r="H216" s="704">
        <v>4.2999999999999999E-4</v>
      </c>
      <c r="I216" s="701">
        <v>6.0000000000000401E-5</v>
      </c>
      <c r="J216" s="702">
        <v>6.0000000000000401E-5</v>
      </c>
      <c r="K216" s="712" t="s">
        <v>329</v>
      </c>
    </row>
    <row r="217" spans="1:11" ht="14.45" customHeight="1" thickBot="1" x14ac:dyDescent="0.25">
      <c r="A217" s="722" t="s">
        <v>538</v>
      </c>
      <c r="B217" s="706">
        <v>11.341063210762</v>
      </c>
      <c r="C217" s="706">
        <v>20.777519999999999</v>
      </c>
      <c r="D217" s="707">
        <v>9.4364567892370008</v>
      </c>
      <c r="E217" s="713">
        <v>1.8320610346549999</v>
      </c>
      <c r="F217" s="706">
        <v>0</v>
      </c>
      <c r="G217" s="707">
        <v>0</v>
      </c>
      <c r="H217" s="709">
        <v>0</v>
      </c>
      <c r="I217" s="706">
        <v>11.263640000000001</v>
      </c>
      <c r="J217" s="707">
        <v>11.263640000000001</v>
      </c>
      <c r="K217" s="710" t="s">
        <v>329</v>
      </c>
    </row>
    <row r="218" spans="1:11" ht="14.45" customHeight="1" thickBot="1" x14ac:dyDescent="0.25">
      <c r="A218" s="723" t="s">
        <v>539</v>
      </c>
      <c r="B218" s="701">
        <v>0.63192208140100004</v>
      </c>
      <c r="C218" s="701">
        <v>1.006</v>
      </c>
      <c r="D218" s="702">
        <v>0.37407791859799999</v>
      </c>
      <c r="E218" s="703">
        <v>1.591968423969</v>
      </c>
      <c r="F218" s="701">
        <v>0</v>
      </c>
      <c r="G218" s="702">
        <v>0</v>
      </c>
      <c r="H218" s="704">
        <v>0</v>
      </c>
      <c r="I218" s="701">
        <v>1.2470000000000001</v>
      </c>
      <c r="J218" s="702">
        <v>1.2470000000000001</v>
      </c>
      <c r="K218" s="712" t="s">
        <v>329</v>
      </c>
    </row>
    <row r="219" spans="1:11" ht="14.45" customHeight="1" thickBot="1" x14ac:dyDescent="0.25">
      <c r="A219" s="723" t="s">
        <v>540</v>
      </c>
      <c r="B219" s="701">
        <v>6.5668288630999994E-2</v>
      </c>
      <c r="C219" s="701">
        <v>0.3715</v>
      </c>
      <c r="D219" s="702">
        <v>0.30583171136800003</v>
      </c>
      <c r="E219" s="703">
        <v>5.6572206728819996</v>
      </c>
      <c r="F219" s="701">
        <v>0</v>
      </c>
      <c r="G219" s="702">
        <v>0</v>
      </c>
      <c r="H219" s="704">
        <v>0</v>
      </c>
      <c r="I219" s="701">
        <v>0</v>
      </c>
      <c r="J219" s="702">
        <v>0</v>
      </c>
      <c r="K219" s="712" t="s">
        <v>329</v>
      </c>
    </row>
    <row r="220" spans="1:11" ht="14.45" customHeight="1" thickBot="1" x14ac:dyDescent="0.25">
      <c r="A220" s="723" t="s">
        <v>541</v>
      </c>
      <c r="B220" s="701">
        <v>10.643472840729</v>
      </c>
      <c r="C220" s="701">
        <v>19.400020000000001</v>
      </c>
      <c r="D220" s="702">
        <v>8.7565471592699993</v>
      </c>
      <c r="E220" s="703">
        <v>1.822715225594</v>
      </c>
      <c r="F220" s="701">
        <v>0</v>
      </c>
      <c r="G220" s="702">
        <v>0</v>
      </c>
      <c r="H220" s="704">
        <v>0</v>
      </c>
      <c r="I220" s="701">
        <v>10.016640000000001</v>
      </c>
      <c r="J220" s="702">
        <v>10.016640000000001</v>
      </c>
      <c r="K220" s="712" t="s">
        <v>329</v>
      </c>
    </row>
    <row r="221" spans="1:11" ht="14.45" customHeight="1" thickBot="1" x14ac:dyDescent="0.25">
      <c r="A221" s="720" t="s">
        <v>542</v>
      </c>
      <c r="B221" s="701">
        <v>0</v>
      </c>
      <c r="C221" s="701">
        <v>0</v>
      </c>
      <c r="D221" s="702">
        <v>0</v>
      </c>
      <c r="E221" s="703">
        <v>1</v>
      </c>
      <c r="F221" s="701">
        <v>0</v>
      </c>
      <c r="G221" s="702">
        <v>0</v>
      </c>
      <c r="H221" s="704">
        <v>0</v>
      </c>
      <c r="I221" s="701">
        <v>1.2322299999999999</v>
      </c>
      <c r="J221" s="702">
        <v>1.2322299999999999</v>
      </c>
      <c r="K221" s="712" t="s">
        <v>356</v>
      </c>
    </row>
    <row r="222" spans="1:11" ht="14.45" customHeight="1" thickBot="1" x14ac:dyDescent="0.25">
      <c r="A222" s="726" t="s">
        <v>543</v>
      </c>
      <c r="B222" s="706">
        <v>0</v>
      </c>
      <c r="C222" s="706">
        <v>0</v>
      </c>
      <c r="D222" s="707">
        <v>0</v>
      </c>
      <c r="E222" s="713">
        <v>1</v>
      </c>
      <c r="F222" s="706">
        <v>0</v>
      </c>
      <c r="G222" s="707">
        <v>0</v>
      </c>
      <c r="H222" s="709">
        <v>0</v>
      </c>
      <c r="I222" s="706">
        <v>1.2322299999999999</v>
      </c>
      <c r="J222" s="707">
        <v>1.2322299999999999</v>
      </c>
      <c r="K222" s="710" t="s">
        <v>356</v>
      </c>
    </row>
    <row r="223" spans="1:11" ht="14.45" customHeight="1" thickBot="1" x14ac:dyDescent="0.25">
      <c r="A223" s="722" t="s">
        <v>544</v>
      </c>
      <c r="B223" s="706">
        <v>0</v>
      </c>
      <c r="C223" s="706">
        <v>0</v>
      </c>
      <c r="D223" s="707">
        <v>0</v>
      </c>
      <c r="E223" s="713">
        <v>1</v>
      </c>
      <c r="F223" s="706">
        <v>0</v>
      </c>
      <c r="G223" s="707">
        <v>0</v>
      </c>
      <c r="H223" s="709">
        <v>0</v>
      </c>
      <c r="I223" s="706">
        <v>1.2322299999999999</v>
      </c>
      <c r="J223" s="707">
        <v>1.2322299999999999</v>
      </c>
      <c r="K223" s="710" t="s">
        <v>356</v>
      </c>
    </row>
    <row r="224" spans="1:11" ht="14.45" customHeight="1" thickBot="1" x14ac:dyDescent="0.25">
      <c r="A224" s="723" t="s">
        <v>545</v>
      </c>
      <c r="B224" s="701">
        <v>0</v>
      </c>
      <c r="C224" s="701">
        <v>0</v>
      </c>
      <c r="D224" s="702">
        <v>0</v>
      </c>
      <c r="E224" s="703">
        <v>1</v>
      </c>
      <c r="F224" s="701">
        <v>0</v>
      </c>
      <c r="G224" s="702">
        <v>0</v>
      </c>
      <c r="H224" s="704">
        <v>0</v>
      </c>
      <c r="I224" s="701">
        <v>1.2322299999999999</v>
      </c>
      <c r="J224" s="702">
        <v>1.2322299999999999</v>
      </c>
      <c r="K224" s="712" t="s">
        <v>356</v>
      </c>
    </row>
    <row r="225" spans="1:11" ht="14.45" customHeight="1" thickBot="1" x14ac:dyDescent="0.25">
      <c r="A225" s="720" t="s">
        <v>546</v>
      </c>
      <c r="B225" s="701">
        <v>266.25412891014298</v>
      </c>
      <c r="C225" s="701">
        <v>102.78400000000001</v>
      </c>
      <c r="D225" s="702">
        <v>-163.47012891014299</v>
      </c>
      <c r="E225" s="703">
        <v>0.38603720596000002</v>
      </c>
      <c r="F225" s="701">
        <v>97.602476268139</v>
      </c>
      <c r="G225" s="702">
        <v>48.801238134069003</v>
      </c>
      <c r="H225" s="704">
        <v>6.7</v>
      </c>
      <c r="I225" s="701">
        <v>6.7</v>
      </c>
      <c r="J225" s="702">
        <v>-42.101238134069</v>
      </c>
      <c r="K225" s="705">
        <v>6.8645799329000001E-2</v>
      </c>
    </row>
    <row r="226" spans="1:11" ht="14.45" customHeight="1" thickBot="1" x14ac:dyDescent="0.25">
      <c r="A226" s="726" t="s">
        <v>547</v>
      </c>
      <c r="B226" s="706">
        <v>266.25412891014298</v>
      </c>
      <c r="C226" s="706">
        <v>102.78400000000001</v>
      </c>
      <c r="D226" s="707">
        <v>-163.47012891014299</v>
      </c>
      <c r="E226" s="713">
        <v>0.38603720596000002</v>
      </c>
      <c r="F226" s="706">
        <v>97.602476268139</v>
      </c>
      <c r="G226" s="707">
        <v>48.801238134069003</v>
      </c>
      <c r="H226" s="709">
        <v>6.7</v>
      </c>
      <c r="I226" s="706">
        <v>6.7</v>
      </c>
      <c r="J226" s="707">
        <v>-42.101238134069</v>
      </c>
      <c r="K226" s="714">
        <v>6.8645799329000001E-2</v>
      </c>
    </row>
    <row r="227" spans="1:11" ht="14.45" customHeight="1" thickBot="1" x14ac:dyDescent="0.25">
      <c r="A227" s="722" t="s">
        <v>548</v>
      </c>
      <c r="B227" s="706">
        <v>266.25412891014298</v>
      </c>
      <c r="C227" s="706">
        <v>102.78400000000001</v>
      </c>
      <c r="D227" s="707">
        <v>-163.47012891014299</v>
      </c>
      <c r="E227" s="713">
        <v>0.38603720596000002</v>
      </c>
      <c r="F227" s="706">
        <v>97.602476268139</v>
      </c>
      <c r="G227" s="707">
        <v>48.801238134069003</v>
      </c>
      <c r="H227" s="709">
        <v>6.7</v>
      </c>
      <c r="I227" s="706">
        <v>6.7</v>
      </c>
      <c r="J227" s="707">
        <v>-42.101238134069</v>
      </c>
      <c r="K227" s="714">
        <v>6.8645799329000001E-2</v>
      </c>
    </row>
    <row r="228" spans="1:11" ht="14.45" customHeight="1" thickBot="1" x14ac:dyDescent="0.25">
      <c r="A228" s="723" t="s">
        <v>549</v>
      </c>
      <c r="B228" s="701">
        <v>266.25412891014298</v>
      </c>
      <c r="C228" s="701">
        <v>102.78400000000001</v>
      </c>
      <c r="D228" s="702">
        <v>-163.47012891014299</v>
      </c>
      <c r="E228" s="703">
        <v>0.38603720596000002</v>
      </c>
      <c r="F228" s="701">
        <v>97.602476268139</v>
      </c>
      <c r="G228" s="702">
        <v>48.801238134069003</v>
      </c>
      <c r="H228" s="704">
        <v>6.7</v>
      </c>
      <c r="I228" s="701">
        <v>6.7</v>
      </c>
      <c r="J228" s="702">
        <v>-42.101238134069</v>
      </c>
      <c r="K228" s="705">
        <v>6.8645799329000001E-2</v>
      </c>
    </row>
    <row r="229" spans="1:11" ht="14.45" customHeight="1" thickBot="1" x14ac:dyDescent="0.25">
      <c r="A229" s="719" t="s">
        <v>550</v>
      </c>
      <c r="B229" s="701">
        <v>11231.022196186599</v>
      </c>
      <c r="C229" s="701">
        <v>12557.763360000001</v>
      </c>
      <c r="D229" s="702">
        <v>1326.7411638134399</v>
      </c>
      <c r="E229" s="703">
        <v>1.11813182635</v>
      </c>
      <c r="F229" s="701">
        <v>12316.504160509499</v>
      </c>
      <c r="G229" s="702">
        <v>6158.2520802547697</v>
      </c>
      <c r="H229" s="704">
        <v>1186.3536799999999</v>
      </c>
      <c r="I229" s="701">
        <v>6344.3404399999999</v>
      </c>
      <c r="J229" s="702">
        <v>186.08835974523399</v>
      </c>
      <c r="K229" s="705">
        <v>0.515108861842</v>
      </c>
    </row>
    <row r="230" spans="1:11" ht="14.45" customHeight="1" thickBot="1" x14ac:dyDescent="0.25">
      <c r="A230" s="724" t="s">
        <v>551</v>
      </c>
      <c r="B230" s="706">
        <v>11231.022196186599</v>
      </c>
      <c r="C230" s="706">
        <v>12557.763360000001</v>
      </c>
      <c r="D230" s="707">
        <v>1326.7411638134399</v>
      </c>
      <c r="E230" s="713">
        <v>1.11813182635</v>
      </c>
      <c r="F230" s="706">
        <v>12316.504160509499</v>
      </c>
      <c r="G230" s="707">
        <v>6158.2520802547697</v>
      </c>
      <c r="H230" s="709">
        <v>1186.3536799999999</v>
      </c>
      <c r="I230" s="706">
        <v>6344.3404399999999</v>
      </c>
      <c r="J230" s="707">
        <v>186.08835974523399</v>
      </c>
      <c r="K230" s="714">
        <v>0.515108861842</v>
      </c>
    </row>
    <row r="231" spans="1:11" ht="14.45" customHeight="1" thickBot="1" x14ac:dyDescent="0.25">
      <c r="A231" s="726" t="s">
        <v>54</v>
      </c>
      <c r="B231" s="706">
        <v>11231.022196186599</v>
      </c>
      <c r="C231" s="706">
        <v>12557.763360000001</v>
      </c>
      <c r="D231" s="707">
        <v>1326.7411638134399</v>
      </c>
      <c r="E231" s="713">
        <v>1.11813182635</v>
      </c>
      <c r="F231" s="706">
        <v>12316.504160509499</v>
      </c>
      <c r="G231" s="707">
        <v>6158.2520802547697</v>
      </c>
      <c r="H231" s="709">
        <v>1186.3536799999999</v>
      </c>
      <c r="I231" s="706">
        <v>6344.3404399999999</v>
      </c>
      <c r="J231" s="707">
        <v>186.08835974523399</v>
      </c>
      <c r="K231" s="714">
        <v>0.515108861842</v>
      </c>
    </row>
    <row r="232" spans="1:11" ht="14.45" customHeight="1" thickBot="1" x14ac:dyDescent="0.25">
      <c r="A232" s="725" t="s">
        <v>552</v>
      </c>
      <c r="B232" s="701">
        <v>0</v>
      </c>
      <c r="C232" s="701">
        <v>246.95964000000001</v>
      </c>
      <c r="D232" s="702">
        <v>246.95964000000001</v>
      </c>
      <c r="E232" s="711" t="s">
        <v>356</v>
      </c>
      <c r="F232" s="701">
        <v>374.839489339029</v>
      </c>
      <c r="G232" s="702">
        <v>187.41974466951399</v>
      </c>
      <c r="H232" s="704">
        <v>35.194800000000001</v>
      </c>
      <c r="I232" s="701">
        <v>182.51285999999999</v>
      </c>
      <c r="J232" s="702">
        <v>-4.9068846695139996</v>
      </c>
      <c r="K232" s="705">
        <v>0.48690937105299997</v>
      </c>
    </row>
    <row r="233" spans="1:11" ht="14.45" customHeight="1" thickBot="1" x14ac:dyDescent="0.25">
      <c r="A233" s="723" t="s">
        <v>553</v>
      </c>
      <c r="B233" s="701">
        <v>0</v>
      </c>
      <c r="C233" s="701">
        <v>246.95964000000001</v>
      </c>
      <c r="D233" s="702">
        <v>246.95964000000001</v>
      </c>
      <c r="E233" s="711" t="s">
        <v>356</v>
      </c>
      <c r="F233" s="701">
        <v>374.839489339029</v>
      </c>
      <c r="G233" s="702">
        <v>187.41974466951399</v>
      </c>
      <c r="H233" s="704">
        <v>35.194800000000001</v>
      </c>
      <c r="I233" s="701">
        <v>182.51285999999999</v>
      </c>
      <c r="J233" s="702">
        <v>-4.9068846695139996</v>
      </c>
      <c r="K233" s="705">
        <v>0.48690937105299997</v>
      </c>
    </row>
    <row r="234" spans="1:11" ht="14.45" customHeight="1" thickBot="1" x14ac:dyDescent="0.25">
      <c r="A234" s="722" t="s">
        <v>554</v>
      </c>
      <c r="B234" s="706">
        <v>195.73638505603799</v>
      </c>
      <c r="C234" s="706">
        <v>92.224999999999994</v>
      </c>
      <c r="D234" s="707">
        <v>-103.51138505603799</v>
      </c>
      <c r="E234" s="713">
        <v>0.47116942500800002</v>
      </c>
      <c r="F234" s="706">
        <v>120.897356933814</v>
      </c>
      <c r="G234" s="707">
        <v>60.448678466906998</v>
      </c>
      <c r="H234" s="709">
        <v>2.97</v>
      </c>
      <c r="I234" s="706">
        <v>25.1935</v>
      </c>
      <c r="J234" s="707">
        <v>-35.255178466906997</v>
      </c>
      <c r="K234" s="714">
        <v>0.20838751680699999</v>
      </c>
    </row>
    <row r="235" spans="1:11" ht="14.45" customHeight="1" thickBot="1" x14ac:dyDescent="0.25">
      <c r="A235" s="723" t="s">
        <v>555</v>
      </c>
      <c r="B235" s="701">
        <v>195.73638505603799</v>
      </c>
      <c r="C235" s="701">
        <v>92.224999999999994</v>
      </c>
      <c r="D235" s="702">
        <v>-103.51138505603799</v>
      </c>
      <c r="E235" s="703">
        <v>0.47116942500800002</v>
      </c>
      <c r="F235" s="701">
        <v>120.897356933814</v>
      </c>
      <c r="G235" s="702">
        <v>60.448678466906998</v>
      </c>
      <c r="H235" s="704">
        <v>2.97</v>
      </c>
      <c r="I235" s="701">
        <v>25.1935</v>
      </c>
      <c r="J235" s="702">
        <v>-35.255178466906997</v>
      </c>
      <c r="K235" s="705">
        <v>0.20838751680699999</v>
      </c>
    </row>
    <row r="236" spans="1:11" ht="14.45" customHeight="1" thickBot="1" x14ac:dyDescent="0.25">
      <c r="A236" s="722" t="s">
        <v>556</v>
      </c>
      <c r="B236" s="706">
        <v>1984.4514378912299</v>
      </c>
      <c r="C236" s="706">
        <v>1511.3658399999999</v>
      </c>
      <c r="D236" s="707">
        <v>-473.08559789123098</v>
      </c>
      <c r="E236" s="713">
        <v>0.76160384232199996</v>
      </c>
      <c r="F236" s="706">
        <v>2337.0873364009299</v>
      </c>
      <c r="G236" s="707">
        <v>1168.5436682004599</v>
      </c>
      <c r="H236" s="709">
        <v>123.05234</v>
      </c>
      <c r="I236" s="706">
        <v>709.26229999999998</v>
      </c>
      <c r="J236" s="707">
        <v>-459.28136820046399</v>
      </c>
      <c r="K236" s="714">
        <v>0.303481298688</v>
      </c>
    </row>
    <row r="237" spans="1:11" ht="14.45" customHeight="1" thickBot="1" x14ac:dyDescent="0.25">
      <c r="A237" s="723" t="s">
        <v>557</v>
      </c>
      <c r="B237" s="701">
        <v>1566.00532097207</v>
      </c>
      <c r="C237" s="701">
        <v>1338.508</v>
      </c>
      <c r="D237" s="702">
        <v>-227.49732097207101</v>
      </c>
      <c r="E237" s="703">
        <v>0.854727619424</v>
      </c>
      <c r="F237" s="701">
        <v>1862.8989832283</v>
      </c>
      <c r="G237" s="702">
        <v>931.44949161415195</v>
      </c>
      <c r="H237" s="704">
        <v>108.386</v>
      </c>
      <c r="I237" s="701">
        <v>614.54200000000003</v>
      </c>
      <c r="J237" s="702">
        <v>-316.90749161415101</v>
      </c>
      <c r="K237" s="705">
        <v>0.32988476859600002</v>
      </c>
    </row>
    <row r="238" spans="1:11" ht="14.45" customHeight="1" thickBot="1" x14ac:dyDescent="0.25">
      <c r="A238" s="723" t="s">
        <v>558</v>
      </c>
      <c r="B238" s="701">
        <v>362.18151930945697</v>
      </c>
      <c r="C238" s="701">
        <v>128.13749999999999</v>
      </c>
      <c r="D238" s="702">
        <v>-234.04401930945701</v>
      </c>
      <c r="E238" s="703">
        <v>0.35379359014299999</v>
      </c>
      <c r="F238" s="701">
        <v>423.848279472934</v>
      </c>
      <c r="G238" s="702">
        <v>211.924139736467</v>
      </c>
      <c r="H238" s="704">
        <v>10.826700000000001</v>
      </c>
      <c r="I238" s="701">
        <v>74.478399999999993</v>
      </c>
      <c r="J238" s="702">
        <v>-137.445739736467</v>
      </c>
      <c r="K238" s="705">
        <v>0.175719481727</v>
      </c>
    </row>
    <row r="239" spans="1:11" ht="14.45" customHeight="1" thickBot="1" x14ac:dyDescent="0.25">
      <c r="A239" s="723" t="s">
        <v>559</v>
      </c>
      <c r="B239" s="701">
        <v>56.264597609702001</v>
      </c>
      <c r="C239" s="701">
        <v>44.72034</v>
      </c>
      <c r="D239" s="702">
        <v>-11.544257609702001</v>
      </c>
      <c r="E239" s="703">
        <v>0.794821999976</v>
      </c>
      <c r="F239" s="701">
        <v>50.340073699690997</v>
      </c>
      <c r="G239" s="702">
        <v>25.170036849845001</v>
      </c>
      <c r="H239" s="704">
        <v>3.8396400000000002</v>
      </c>
      <c r="I239" s="701">
        <v>20.241900000000001</v>
      </c>
      <c r="J239" s="702">
        <v>-4.928136849845</v>
      </c>
      <c r="K239" s="705">
        <v>0.40210310618</v>
      </c>
    </row>
    <row r="240" spans="1:11" ht="14.45" customHeight="1" thickBot="1" x14ac:dyDescent="0.25">
      <c r="A240" s="725" t="s">
        <v>560</v>
      </c>
      <c r="B240" s="701">
        <v>0</v>
      </c>
      <c r="C240" s="701">
        <v>0</v>
      </c>
      <c r="D240" s="702">
        <v>0</v>
      </c>
      <c r="E240" s="703">
        <v>1</v>
      </c>
      <c r="F240" s="701">
        <v>0</v>
      </c>
      <c r="G240" s="702">
        <v>0</v>
      </c>
      <c r="H240" s="704">
        <v>3.1823700000000001</v>
      </c>
      <c r="I240" s="701">
        <v>7.2670399999999997</v>
      </c>
      <c r="J240" s="702">
        <v>7.2670399999999997</v>
      </c>
      <c r="K240" s="712" t="s">
        <v>356</v>
      </c>
    </row>
    <row r="241" spans="1:11" ht="14.45" customHeight="1" thickBot="1" x14ac:dyDescent="0.25">
      <c r="A241" s="723" t="s">
        <v>561</v>
      </c>
      <c r="B241" s="701">
        <v>0</v>
      </c>
      <c r="C241" s="701">
        <v>0</v>
      </c>
      <c r="D241" s="702">
        <v>0</v>
      </c>
      <c r="E241" s="703">
        <v>1</v>
      </c>
      <c r="F241" s="701">
        <v>0</v>
      </c>
      <c r="G241" s="702">
        <v>0</v>
      </c>
      <c r="H241" s="704">
        <v>3.1823700000000001</v>
      </c>
      <c r="I241" s="701">
        <v>7.2670399999999997</v>
      </c>
      <c r="J241" s="702">
        <v>7.2670399999999997</v>
      </c>
      <c r="K241" s="712" t="s">
        <v>356</v>
      </c>
    </row>
    <row r="242" spans="1:11" ht="14.45" customHeight="1" thickBot="1" x14ac:dyDescent="0.25">
      <c r="A242" s="722" t="s">
        <v>562</v>
      </c>
      <c r="B242" s="706">
        <v>1126.80790885126</v>
      </c>
      <c r="C242" s="706">
        <v>1322.26758</v>
      </c>
      <c r="D242" s="707">
        <v>195.45967114873599</v>
      </c>
      <c r="E242" s="713">
        <v>1.1734631693769999</v>
      </c>
      <c r="F242" s="706">
        <v>1232.66131741408</v>
      </c>
      <c r="G242" s="707">
        <v>616.33065870704002</v>
      </c>
      <c r="H242" s="709">
        <v>0</v>
      </c>
      <c r="I242" s="706">
        <v>314.56918000000002</v>
      </c>
      <c r="J242" s="707">
        <v>-301.76147870704</v>
      </c>
      <c r="K242" s="714">
        <v>0.255195142052</v>
      </c>
    </row>
    <row r="243" spans="1:11" ht="14.45" customHeight="1" thickBot="1" x14ac:dyDescent="0.25">
      <c r="A243" s="723" t="s">
        <v>563</v>
      </c>
      <c r="B243" s="701">
        <v>1126.80790885126</v>
      </c>
      <c r="C243" s="701">
        <v>1322.26758</v>
      </c>
      <c r="D243" s="702">
        <v>195.45967114873599</v>
      </c>
      <c r="E243" s="703">
        <v>1.1734631693769999</v>
      </c>
      <c r="F243" s="701">
        <v>1232.66131741408</v>
      </c>
      <c r="G243" s="702">
        <v>616.33065870704002</v>
      </c>
      <c r="H243" s="704">
        <v>0</v>
      </c>
      <c r="I243" s="701">
        <v>314.56918000000002</v>
      </c>
      <c r="J243" s="702">
        <v>-301.76147870704</v>
      </c>
      <c r="K243" s="705">
        <v>0.255195142052</v>
      </c>
    </row>
    <row r="244" spans="1:11" ht="14.45" customHeight="1" thickBot="1" x14ac:dyDescent="0.25">
      <c r="A244" s="722" t="s">
        <v>564</v>
      </c>
      <c r="B244" s="706">
        <v>0</v>
      </c>
      <c r="C244" s="706">
        <v>4.22</v>
      </c>
      <c r="D244" s="707">
        <v>4.22</v>
      </c>
      <c r="E244" s="708" t="s">
        <v>356</v>
      </c>
      <c r="F244" s="706">
        <v>0</v>
      </c>
      <c r="G244" s="707">
        <v>0</v>
      </c>
      <c r="H244" s="709">
        <v>0.45</v>
      </c>
      <c r="I244" s="706">
        <v>1.732</v>
      </c>
      <c r="J244" s="707">
        <v>1.732</v>
      </c>
      <c r="K244" s="710" t="s">
        <v>356</v>
      </c>
    </row>
    <row r="245" spans="1:11" ht="14.45" customHeight="1" thickBot="1" x14ac:dyDescent="0.25">
      <c r="A245" s="723" t="s">
        <v>565</v>
      </c>
      <c r="B245" s="701">
        <v>0</v>
      </c>
      <c r="C245" s="701">
        <v>4.22</v>
      </c>
      <c r="D245" s="702">
        <v>4.22</v>
      </c>
      <c r="E245" s="711" t="s">
        <v>356</v>
      </c>
      <c r="F245" s="701">
        <v>0</v>
      </c>
      <c r="G245" s="702">
        <v>0</v>
      </c>
      <c r="H245" s="704">
        <v>0.45</v>
      </c>
      <c r="I245" s="701">
        <v>1.732</v>
      </c>
      <c r="J245" s="702">
        <v>1.732</v>
      </c>
      <c r="K245" s="712" t="s">
        <v>356</v>
      </c>
    </row>
    <row r="246" spans="1:11" ht="14.45" customHeight="1" thickBot="1" x14ac:dyDescent="0.25">
      <c r="A246" s="722" t="s">
        <v>566</v>
      </c>
      <c r="B246" s="706">
        <v>1071.1168218871601</v>
      </c>
      <c r="C246" s="706">
        <v>897.11527000000001</v>
      </c>
      <c r="D246" s="707">
        <v>-174.001551887159</v>
      </c>
      <c r="E246" s="713">
        <v>0.83755128448000005</v>
      </c>
      <c r="F246" s="706">
        <v>1204.55675136901</v>
      </c>
      <c r="G246" s="707">
        <v>602.27837568450605</v>
      </c>
      <c r="H246" s="709">
        <v>179.46430000000001</v>
      </c>
      <c r="I246" s="706">
        <v>579.51311999999996</v>
      </c>
      <c r="J246" s="707">
        <v>-22.765255684505998</v>
      </c>
      <c r="K246" s="714">
        <v>0.48110071969700002</v>
      </c>
    </row>
    <row r="247" spans="1:11" ht="14.45" customHeight="1" thickBot="1" x14ac:dyDescent="0.25">
      <c r="A247" s="723" t="s">
        <v>567</v>
      </c>
      <c r="B247" s="701">
        <v>1071.1168218871601</v>
      </c>
      <c r="C247" s="701">
        <v>897.11527000000001</v>
      </c>
      <c r="D247" s="702">
        <v>-174.001551887159</v>
      </c>
      <c r="E247" s="703">
        <v>0.83755128448000005</v>
      </c>
      <c r="F247" s="701">
        <v>1204.55675136901</v>
      </c>
      <c r="G247" s="702">
        <v>602.27837568450605</v>
      </c>
      <c r="H247" s="704">
        <v>179.46430000000001</v>
      </c>
      <c r="I247" s="701">
        <v>579.51311999999996</v>
      </c>
      <c r="J247" s="702">
        <v>-22.765255684505998</v>
      </c>
      <c r="K247" s="705">
        <v>0.48110071969700002</v>
      </c>
    </row>
    <row r="248" spans="1:11" ht="14.45" customHeight="1" thickBot="1" x14ac:dyDescent="0.25">
      <c r="A248" s="722" t="s">
        <v>568</v>
      </c>
      <c r="B248" s="706">
        <v>0</v>
      </c>
      <c r="C248" s="706">
        <v>860.33862999999997</v>
      </c>
      <c r="D248" s="707">
        <v>860.33862999999997</v>
      </c>
      <c r="E248" s="708" t="s">
        <v>356</v>
      </c>
      <c r="F248" s="706">
        <v>0</v>
      </c>
      <c r="G248" s="707">
        <v>0</v>
      </c>
      <c r="H248" s="709">
        <v>76.516289999999998</v>
      </c>
      <c r="I248" s="706">
        <v>377.01116999999999</v>
      </c>
      <c r="J248" s="707">
        <v>377.01116999999999</v>
      </c>
      <c r="K248" s="710" t="s">
        <v>356</v>
      </c>
    </row>
    <row r="249" spans="1:11" ht="14.45" customHeight="1" thickBot="1" x14ac:dyDescent="0.25">
      <c r="A249" s="723" t="s">
        <v>569</v>
      </c>
      <c r="B249" s="701">
        <v>0</v>
      </c>
      <c r="C249" s="701">
        <v>860.33862999999997</v>
      </c>
      <c r="D249" s="702">
        <v>860.33862999999997</v>
      </c>
      <c r="E249" s="711" t="s">
        <v>356</v>
      </c>
      <c r="F249" s="701">
        <v>0</v>
      </c>
      <c r="G249" s="702">
        <v>0</v>
      </c>
      <c r="H249" s="704">
        <v>76.516289999999998</v>
      </c>
      <c r="I249" s="701">
        <v>377.01116999999999</v>
      </c>
      <c r="J249" s="702">
        <v>377.01116999999999</v>
      </c>
      <c r="K249" s="712" t="s">
        <v>356</v>
      </c>
    </row>
    <row r="250" spans="1:11" ht="14.45" customHeight="1" thickBot="1" x14ac:dyDescent="0.25">
      <c r="A250" s="722" t="s">
        <v>570</v>
      </c>
      <c r="B250" s="706">
        <v>6852.9096425008702</v>
      </c>
      <c r="C250" s="706">
        <v>7623.2713999999996</v>
      </c>
      <c r="D250" s="707">
        <v>770.36175749913104</v>
      </c>
      <c r="E250" s="713">
        <v>1.112413820944</v>
      </c>
      <c r="F250" s="706">
        <v>7046.4619090526703</v>
      </c>
      <c r="G250" s="707">
        <v>3523.2309545263402</v>
      </c>
      <c r="H250" s="709">
        <v>765.52358000000004</v>
      </c>
      <c r="I250" s="706">
        <v>4147.27927</v>
      </c>
      <c r="J250" s="707">
        <v>624.04831547366405</v>
      </c>
      <c r="K250" s="714">
        <v>0.58856193697299997</v>
      </c>
    </row>
    <row r="251" spans="1:11" ht="14.45" customHeight="1" thickBot="1" x14ac:dyDescent="0.25">
      <c r="A251" s="723" t="s">
        <v>571</v>
      </c>
      <c r="B251" s="701">
        <v>6852.9096425008702</v>
      </c>
      <c r="C251" s="701">
        <v>7623.2713999999996</v>
      </c>
      <c r="D251" s="702">
        <v>770.36175749913104</v>
      </c>
      <c r="E251" s="703">
        <v>1.112413820944</v>
      </c>
      <c r="F251" s="701">
        <v>7046.4619090526703</v>
      </c>
      <c r="G251" s="702">
        <v>3523.2309545263402</v>
      </c>
      <c r="H251" s="704">
        <v>765.52358000000004</v>
      </c>
      <c r="I251" s="701">
        <v>4147.27927</v>
      </c>
      <c r="J251" s="702">
        <v>624.04831547366405</v>
      </c>
      <c r="K251" s="705">
        <v>0.58856193697299997</v>
      </c>
    </row>
    <row r="252" spans="1:11" ht="14.45" customHeight="1" thickBot="1" x14ac:dyDescent="0.25">
      <c r="A252" s="719" t="s">
        <v>572</v>
      </c>
      <c r="B252" s="701">
        <v>0</v>
      </c>
      <c r="C252" s="701">
        <v>0</v>
      </c>
      <c r="D252" s="702">
        <v>0</v>
      </c>
      <c r="E252" s="711" t="s">
        <v>329</v>
      </c>
      <c r="F252" s="701">
        <v>0</v>
      </c>
      <c r="G252" s="702">
        <v>0</v>
      </c>
      <c r="H252" s="704">
        <v>0</v>
      </c>
      <c r="I252" s="701">
        <v>0.30353000000000002</v>
      </c>
      <c r="J252" s="702">
        <v>0.30353000000000002</v>
      </c>
      <c r="K252" s="712" t="s">
        <v>356</v>
      </c>
    </row>
    <row r="253" spans="1:11" ht="14.45" customHeight="1" thickBot="1" x14ac:dyDescent="0.25">
      <c r="A253" s="724" t="s">
        <v>573</v>
      </c>
      <c r="B253" s="706">
        <v>0</v>
      </c>
      <c r="C253" s="706">
        <v>0</v>
      </c>
      <c r="D253" s="707">
        <v>0</v>
      </c>
      <c r="E253" s="708" t="s">
        <v>329</v>
      </c>
      <c r="F253" s="706">
        <v>0</v>
      </c>
      <c r="G253" s="707">
        <v>0</v>
      </c>
      <c r="H253" s="709">
        <v>0</v>
      </c>
      <c r="I253" s="706">
        <v>0.30353000000000002</v>
      </c>
      <c r="J253" s="707">
        <v>0.30353000000000002</v>
      </c>
      <c r="K253" s="710" t="s">
        <v>356</v>
      </c>
    </row>
    <row r="254" spans="1:11" ht="14.45" customHeight="1" thickBot="1" x14ac:dyDescent="0.25">
      <c r="A254" s="726" t="s">
        <v>574</v>
      </c>
      <c r="B254" s="706">
        <v>0</v>
      </c>
      <c r="C254" s="706">
        <v>0</v>
      </c>
      <c r="D254" s="707">
        <v>0</v>
      </c>
      <c r="E254" s="708" t="s">
        <v>329</v>
      </c>
      <c r="F254" s="706">
        <v>0</v>
      </c>
      <c r="G254" s="707">
        <v>0</v>
      </c>
      <c r="H254" s="709">
        <v>0</v>
      </c>
      <c r="I254" s="706">
        <v>0.30353000000000002</v>
      </c>
      <c r="J254" s="707">
        <v>0.30353000000000002</v>
      </c>
      <c r="K254" s="710" t="s">
        <v>356</v>
      </c>
    </row>
    <row r="255" spans="1:11" ht="14.45" customHeight="1" thickBot="1" x14ac:dyDescent="0.25">
      <c r="A255" s="722" t="s">
        <v>575</v>
      </c>
      <c r="B255" s="706">
        <v>0</v>
      </c>
      <c r="C255" s="706">
        <v>0</v>
      </c>
      <c r="D255" s="707">
        <v>0</v>
      </c>
      <c r="E255" s="713">
        <v>1</v>
      </c>
      <c r="F255" s="706">
        <v>0</v>
      </c>
      <c r="G255" s="707">
        <v>0</v>
      </c>
      <c r="H255" s="709">
        <v>0</v>
      </c>
      <c r="I255" s="706">
        <v>0.30353000000000002</v>
      </c>
      <c r="J255" s="707">
        <v>0.30353000000000002</v>
      </c>
      <c r="K255" s="710" t="s">
        <v>356</v>
      </c>
    </row>
    <row r="256" spans="1:11" ht="14.45" customHeight="1" thickBot="1" x14ac:dyDescent="0.25">
      <c r="A256" s="723" t="s">
        <v>576</v>
      </c>
      <c r="B256" s="701">
        <v>0</v>
      </c>
      <c r="C256" s="701">
        <v>0</v>
      </c>
      <c r="D256" s="702">
        <v>0</v>
      </c>
      <c r="E256" s="703">
        <v>1</v>
      </c>
      <c r="F256" s="701">
        <v>0</v>
      </c>
      <c r="G256" s="702">
        <v>0</v>
      </c>
      <c r="H256" s="704">
        <v>0</v>
      </c>
      <c r="I256" s="701">
        <v>0.30353000000000002</v>
      </c>
      <c r="J256" s="702">
        <v>0.30353000000000002</v>
      </c>
      <c r="K256" s="712" t="s">
        <v>356</v>
      </c>
    </row>
    <row r="257" spans="1:11" ht="14.45" customHeight="1" thickBot="1" x14ac:dyDescent="0.25">
      <c r="A257" s="727"/>
      <c r="B257" s="701">
        <v>-40386.516708626397</v>
      </c>
      <c r="C257" s="701">
        <v>-24819.7991900003</v>
      </c>
      <c r="D257" s="702">
        <v>15566.717518626099</v>
      </c>
      <c r="E257" s="703">
        <v>0.61455657017999998</v>
      </c>
      <c r="F257" s="701">
        <v>-21710.973405733301</v>
      </c>
      <c r="G257" s="702">
        <v>-10855.486702866599</v>
      </c>
      <c r="H257" s="704">
        <v>-4652.8426499999396</v>
      </c>
      <c r="I257" s="701">
        <v>-22220.5240999999</v>
      </c>
      <c r="J257" s="702">
        <v>-11365.037397133299</v>
      </c>
      <c r="K257" s="705">
        <v>1.0234697304780001</v>
      </c>
    </row>
    <row r="258" spans="1:11" ht="14.45" customHeight="1" thickBot="1" x14ac:dyDescent="0.25">
      <c r="A258" s="728" t="s">
        <v>66</v>
      </c>
      <c r="B258" s="715">
        <v>-40386.516708626397</v>
      </c>
      <c r="C258" s="715">
        <v>-24819.7991900003</v>
      </c>
      <c r="D258" s="716">
        <v>15566.717518626099</v>
      </c>
      <c r="E258" s="717" t="s">
        <v>329</v>
      </c>
      <c r="F258" s="715">
        <v>-21710.973405733301</v>
      </c>
      <c r="G258" s="716">
        <v>-10855.486702866599</v>
      </c>
      <c r="H258" s="715">
        <v>-4652.8426499999396</v>
      </c>
      <c r="I258" s="715">
        <v>-22220.5240999999</v>
      </c>
      <c r="J258" s="716">
        <v>-11365.037397133299</v>
      </c>
      <c r="K258" s="718">
        <v>1.0234697304780001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C3DDF094-E477-4837-AE17-AD56B528DF4C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5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29" t="s">
        <v>577</v>
      </c>
      <c r="B5" s="730" t="s">
        <v>578</v>
      </c>
      <c r="C5" s="731" t="s">
        <v>579</v>
      </c>
      <c r="D5" s="731" t="s">
        <v>579</v>
      </c>
      <c r="E5" s="731"/>
      <c r="F5" s="731" t="s">
        <v>579</v>
      </c>
      <c r="G5" s="731" t="s">
        <v>579</v>
      </c>
      <c r="H5" s="731" t="s">
        <v>579</v>
      </c>
      <c r="I5" s="732" t="s">
        <v>579</v>
      </c>
      <c r="J5" s="733" t="s">
        <v>73</v>
      </c>
    </row>
    <row r="6" spans="1:10" ht="14.45" customHeight="1" x14ac:dyDescent="0.2">
      <c r="A6" s="729" t="s">
        <v>577</v>
      </c>
      <c r="B6" s="730" t="s">
        <v>580</v>
      </c>
      <c r="C6" s="731">
        <v>2400.6502399999999</v>
      </c>
      <c r="D6" s="731">
        <v>1789.50578</v>
      </c>
      <c r="E6" s="731"/>
      <c r="F6" s="731">
        <v>2022.1662400000005</v>
      </c>
      <c r="G6" s="731">
        <v>1959.9999843749999</v>
      </c>
      <c r="H6" s="731">
        <v>62.166255625000531</v>
      </c>
      <c r="I6" s="732">
        <v>1.031717477612544</v>
      </c>
      <c r="J6" s="733" t="s">
        <v>1</v>
      </c>
    </row>
    <row r="7" spans="1:10" ht="14.45" customHeight="1" x14ac:dyDescent="0.2">
      <c r="A7" s="729" t="s">
        <v>577</v>
      </c>
      <c r="B7" s="730" t="s">
        <v>581</v>
      </c>
      <c r="C7" s="731">
        <v>151.64744999999999</v>
      </c>
      <c r="D7" s="731">
        <v>58.511380000000003</v>
      </c>
      <c r="E7" s="731"/>
      <c r="F7" s="731">
        <v>66.863210000000009</v>
      </c>
      <c r="G7" s="731">
        <v>65</v>
      </c>
      <c r="H7" s="731">
        <v>1.8632100000000094</v>
      </c>
      <c r="I7" s="732">
        <v>1.0286647692307693</v>
      </c>
      <c r="J7" s="733" t="s">
        <v>1</v>
      </c>
    </row>
    <row r="8" spans="1:10" ht="14.45" customHeight="1" x14ac:dyDescent="0.2">
      <c r="A8" s="729" t="s">
        <v>577</v>
      </c>
      <c r="B8" s="730" t="s">
        <v>582</v>
      </c>
      <c r="C8" s="731">
        <v>100.57135</v>
      </c>
      <c r="D8" s="731">
        <v>62.901979999999995</v>
      </c>
      <c r="E8" s="731"/>
      <c r="F8" s="731">
        <v>50.739269999999998</v>
      </c>
      <c r="G8" s="731">
        <v>69.999994232177741</v>
      </c>
      <c r="H8" s="731">
        <v>-19.260724232177743</v>
      </c>
      <c r="I8" s="732">
        <v>0.72484677401124797</v>
      </c>
      <c r="J8" s="733" t="s">
        <v>1</v>
      </c>
    </row>
    <row r="9" spans="1:10" ht="14.45" customHeight="1" x14ac:dyDescent="0.2">
      <c r="A9" s="729" t="s">
        <v>577</v>
      </c>
      <c r="B9" s="730" t="s">
        <v>583</v>
      </c>
      <c r="C9" s="731">
        <v>285.25031999999993</v>
      </c>
      <c r="D9" s="731">
        <v>353.04280000000006</v>
      </c>
      <c r="E9" s="731"/>
      <c r="F9" s="731">
        <v>308.74873999999983</v>
      </c>
      <c r="G9" s="731">
        <v>395.00001953125002</v>
      </c>
      <c r="H9" s="731">
        <v>-86.251279531250191</v>
      </c>
      <c r="I9" s="732">
        <v>0.78164234109758945</v>
      </c>
      <c r="J9" s="733" t="s">
        <v>1</v>
      </c>
    </row>
    <row r="10" spans="1:10" ht="14.45" customHeight="1" x14ac:dyDescent="0.2">
      <c r="A10" s="729" t="s">
        <v>577</v>
      </c>
      <c r="B10" s="730" t="s">
        <v>584</v>
      </c>
      <c r="C10" s="731">
        <v>0</v>
      </c>
      <c r="D10" s="731">
        <v>621.80124000000001</v>
      </c>
      <c r="E10" s="731"/>
      <c r="F10" s="731">
        <v>679.7309200000002</v>
      </c>
      <c r="G10" s="731">
        <v>604.89643750000005</v>
      </c>
      <c r="H10" s="731">
        <v>74.834482500000149</v>
      </c>
      <c r="I10" s="732">
        <v>1.1237145366722385</v>
      </c>
      <c r="J10" s="733" t="s">
        <v>1</v>
      </c>
    </row>
    <row r="11" spans="1:10" ht="14.45" customHeight="1" x14ac:dyDescent="0.2">
      <c r="A11" s="729" t="s">
        <v>577</v>
      </c>
      <c r="B11" s="730" t="s">
        <v>585</v>
      </c>
      <c r="C11" s="731">
        <v>276.3043899999999</v>
      </c>
      <c r="D11" s="731">
        <v>176.06114000000008</v>
      </c>
      <c r="E11" s="731"/>
      <c r="F11" s="731">
        <v>218.75768000000002</v>
      </c>
      <c r="G11" s="731">
        <v>214.99999645996093</v>
      </c>
      <c r="H11" s="731">
        <v>3.7576835400390962</v>
      </c>
      <c r="I11" s="732">
        <v>1.0174775981484208</v>
      </c>
      <c r="J11" s="733" t="s">
        <v>1</v>
      </c>
    </row>
    <row r="12" spans="1:10" ht="14.45" customHeight="1" x14ac:dyDescent="0.2">
      <c r="A12" s="729" t="s">
        <v>577</v>
      </c>
      <c r="B12" s="730" t="s">
        <v>586</v>
      </c>
      <c r="C12" s="731">
        <v>2.9923500000000005</v>
      </c>
      <c r="D12" s="731">
        <v>9.0715600000000016</v>
      </c>
      <c r="E12" s="731"/>
      <c r="F12" s="731">
        <v>3.98834</v>
      </c>
      <c r="G12" s="731">
        <v>9.9999999847412102</v>
      </c>
      <c r="H12" s="731">
        <v>-6.0116599847412102</v>
      </c>
      <c r="I12" s="732">
        <v>0.39883400060857244</v>
      </c>
      <c r="J12" s="733" t="s">
        <v>1</v>
      </c>
    </row>
    <row r="13" spans="1:10" ht="14.45" customHeight="1" x14ac:dyDescent="0.2">
      <c r="A13" s="729" t="s">
        <v>577</v>
      </c>
      <c r="B13" s="730" t="s">
        <v>587</v>
      </c>
      <c r="C13" s="731">
        <v>76.642359999999996</v>
      </c>
      <c r="D13" s="731">
        <v>88.98648</v>
      </c>
      <c r="E13" s="731"/>
      <c r="F13" s="731">
        <v>0</v>
      </c>
      <c r="G13" s="731">
        <v>0</v>
      </c>
      <c r="H13" s="731">
        <v>0</v>
      </c>
      <c r="I13" s="732" t="s">
        <v>579</v>
      </c>
      <c r="J13" s="733" t="s">
        <v>1</v>
      </c>
    </row>
    <row r="14" spans="1:10" ht="14.45" customHeight="1" x14ac:dyDescent="0.2">
      <c r="A14" s="729" t="s">
        <v>577</v>
      </c>
      <c r="B14" s="730" t="s">
        <v>588</v>
      </c>
      <c r="C14" s="731">
        <v>140.52913999999998</v>
      </c>
      <c r="D14" s="731">
        <v>113.44677</v>
      </c>
      <c r="E14" s="731"/>
      <c r="F14" s="731">
        <v>87.513369999999995</v>
      </c>
      <c r="G14" s="731">
        <v>130.00000390624999</v>
      </c>
      <c r="H14" s="731">
        <v>-42.486633906249992</v>
      </c>
      <c r="I14" s="732">
        <v>0.67317974900301236</v>
      </c>
      <c r="J14" s="733" t="s">
        <v>1</v>
      </c>
    </row>
    <row r="15" spans="1:10" ht="14.45" customHeight="1" x14ac:dyDescent="0.2">
      <c r="A15" s="729" t="s">
        <v>577</v>
      </c>
      <c r="B15" s="730" t="s">
        <v>589</v>
      </c>
      <c r="C15" s="731">
        <v>3434.5875999999998</v>
      </c>
      <c r="D15" s="731">
        <v>3273.3291300000001</v>
      </c>
      <c r="E15" s="731"/>
      <c r="F15" s="731">
        <v>3438.5077700000011</v>
      </c>
      <c r="G15" s="731">
        <v>3449.8964359893803</v>
      </c>
      <c r="H15" s="731">
        <v>-11.388665989379206</v>
      </c>
      <c r="I15" s="732">
        <v>0.99669883829828265</v>
      </c>
      <c r="J15" s="733" t="s">
        <v>590</v>
      </c>
    </row>
    <row r="17" spans="1:10" ht="14.45" customHeight="1" x14ac:dyDescent="0.2">
      <c r="A17" s="729" t="s">
        <v>577</v>
      </c>
      <c r="B17" s="730" t="s">
        <v>578</v>
      </c>
      <c r="C17" s="731" t="s">
        <v>579</v>
      </c>
      <c r="D17" s="731" t="s">
        <v>579</v>
      </c>
      <c r="E17" s="731"/>
      <c r="F17" s="731" t="s">
        <v>579</v>
      </c>
      <c r="G17" s="731" t="s">
        <v>579</v>
      </c>
      <c r="H17" s="731" t="s">
        <v>579</v>
      </c>
      <c r="I17" s="732" t="s">
        <v>579</v>
      </c>
      <c r="J17" s="733" t="s">
        <v>73</v>
      </c>
    </row>
    <row r="18" spans="1:10" ht="14.45" customHeight="1" x14ac:dyDescent="0.2">
      <c r="A18" s="729" t="s">
        <v>591</v>
      </c>
      <c r="B18" s="730" t="s">
        <v>592</v>
      </c>
      <c r="C18" s="731" t="s">
        <v>579</v>
      </c>
      <c r="D18" s="731" t="s">
        <v>579</v>
      </c>
      <c r="E18" s="731"/>
      <c r="F18" s="731" t="s">
        <v>579</v>
      </c>
      <c r="G18" s="731" t="s">
        <v>579</v>
      </c>
      <c r="H18" s="731" t="s">
        <v>579</v>
      </c>
      <c r="I18" s="732" t="s">
        <v>579</v>
      </c>
      <c r="J18" s="733" t="s">
        <v>0</v>
      </c>
    </row>
    <row r="19" spans="1:10" ht="14.45" customHeight="1" x14ac:dyDescent="0.2">
      <c r="A19" s="729" t="s">
        <v>591</v>
      </c>
      <c r="B19" s="730" t="s">
        <v>580</v>
      </c>
      <c r="C19" s="731">
        <v>100.51778000000002</v>
      </c>
      <c r="D19" s="731">
        <v>97.578139999999991</v>
      </c>
      <c r="E19" s="731"/>
      <c r="F19" s="731">
        <v>131.26257999999993</v>
      </c>
      <c r="G19" s="731">
        <v>106</v>
      </c>
      <c r="H19" s="731">
        <v>25.262579999999929</v>
      </c>
      <c r="I19" s="732">
        <v>1.2383262264150936</v>
      </c>
      <c r="J19" s="733" t="s">
        <v>1</v>
      </c>
    </row>
    <row r="20" spans="1:10" ht="14.45" customHeight="1" x14ac:dyDescent="0.2">
      <c r="A20" s="729" t="s">
        <v>591</v>
      </c>
      <c r="B20" s="730" t="s">
        <v>583</v>
      </c>
      <c r="C20" s="731">
        <v>0</v>
      </c>
      <c r="D20" s="731">
        <v>0</v>
      </c>
      <c r="E20" s="731"/>
      <c r="F20" s="731">
        <v>0</v>
      </c>
      <c r="G20" s="731">
        <v>17</v>
      </c>
      <c r="H20" s="731">
        <v>-17</v>
      </c>
      <c r="I20" s="732">
        <v>0</v>
      </c>
      <c r="J20" s="733" t="s">
        <v>1</v>
      </c>
    </row>
    <row r="21" spans="1:10" ht="14.45" customHeight="1" x14ac:dyDescent="0.2">
      <c r="A21" s="729" t="s">
        <v>591</v>
      </c>
      <c r="B21" s="730" t="s">
        <v>585</v>
      </c>
      <c r="C21" s="731">
        <v>12.641890000000004</v>
      </c>
      <c r="D21" s="731">
        <v>23.191199999999991</v>
      </c>
      <c r="E21" s="731"/>
      <c r="F21" s="731">
        <v>58.91761000000001</v>
      </c>
      <c r="G21" s="731">
        <v>32</v>
      </c>
      <c r="H21" s="731">
        <v>26.91761000000001</v>
      </c>
      <c r="I21" s="732">
        <v>1.8411753125000003</v>
      </c>
      <c r="J21" s="733" t="s">
        <v>1</v>
      </c>
    </row>
    <row r="22" spans="1:10" ht="14.45" customHeight="1" x14ac:dyDescent="0.2">
      <c r="A22" s="729" t="s">
        <v>591</v>
      </c>
      <c r="B22" s="730" t="s">
        <v>586</v>
      </c>
      <c r="C22" s="731">
        <v>0.28523999999999999</v>
      </c>
      <c r="D22" s="731">
        <v>0.13371</v>
      </c>
      <c r="E22" s="731"/>
      <c r="F22" s="731">
        <v>0</v>
      </c>
      <c r="G22" s="731">
        <v>0</v>
      </c>
      <c r="H22" s="731">
        <v>0</v>
      </c>
      <c r="I22" s="732" t="s">
        <v>579</v>
      </c>
      <c r="J22" s="733" t="s">
        <v>1</v>
      </c>
    </row>
    <row r="23" spans="1:10" ht="14.45" customHeight="1" x14ac:dyDescent="0.2">
      <c r="A23" s="729" t="s">
        <v>591</v>
      </c>
      <c r="B23" s="730" t="s">
        <v>588</v>
      </c>
      <c r="C23" s="731">
        <v>15.3102</v>
      </c>
      <c r="D23" s="731">
        <v>13.027460000000001</v>
      </c>
      <c r="E23" s="731"/>
      <c r="F23" s="731">
        <v>10.541400000000001</v>
      </c>
      <c r="G23" s="731">
        <v>15</v>
      </c>
      <c r="H23" s="731">
        <v>-4.4585999999999988</v>
      </c>
      <c r="I23" s="732">
        <v>0.70276000000000005</v>
      </c>
      <c r="J23" s="733" t="s">
        <v>1</v>
      </c>
    </row>
    <row r="24" spans="1:10" ht="14.45" customHeight="1" x14ac:dyDescent="0.2">
      <c r="A24" s="729" t="s">
        <v>591</v>
      </c>
      <c r="B24" s="730" t="s">
        <v>593</v>
      </c>
      <c r="C24" s="731">
        <v>128.75511000000003</v>
      </c>
      <c r="D24" s="731">
        <v>133.93050999999997</v>
      </c>
      <c r="E24" s="731"/>
      <c r="F24" s="731">
        <v>200.72158999999994</v>
      </c>
      <c r="G24" s="731">
        <v>170</v>
      </c>
      <c r="H24" s="731">
        <v>30.721589999999935</v>
      </c>
      <c r="I24" s="732">
        <v>1.1807152352941173</v>
      </c>
      <c r="J24" s="733" t="s">
        <v>594</v>
      </c>
    </row>
    <row r="25" spans="1:10" ht="14.45" customHeight="1" x14ac:dyDescent="0.2">
      <c r="A25" s="729" t="s">
        <v>579</v>
      </c>
      <c r="B25" s="730" t="s">
        <v>579</v>
      </c>
      <c r="C25" s="731" t="s">
        <v>579</v>
      </c>
      <c r="D25" s="731" t="s">
        <v>579</v>
      </c>
      <c r="E25" s="731"/>
      <c r="F25" s="731" t="s">
        <v>579</v>
      </c>
      <c r="G25" s="731" t="s">
        <v>579</v>
      </c>
      <c r="H25" s="731" t="s">
        <v>579</v>
      </c>
      <c r="I25" s="732" t="s">
        <v>579</v>
      </c>
      <c r="J25" s="733" t="s">
        <v>595</v>
      </c>
    </row>
    <row r="26" spans="1:10" ht="14.45" customHeight="1" x14ac:dyDescent="0.2">
      <c r="A26" s="729" t="s">
        <v>596</v>
      </c>
      <c r="B26" s="730" t="s">
        <v>597</v>
      </c>
      <c r="C26" s="731" t="s">
        <v>579</v>
      </c>
      <c r="D26" s="731" t="s">
        <v>579</v>
      </c>
      <c r="E26" s="731"/>
      <c r="F26" s="731" t="s">
        <v>579</v>
      </c>
      <c r="G26" s="731" t="s">
        <v>579</v>
      </c>
      <c r="H26" s="731" t="s">
        <v>579</v>
      </c>
      <c r="I26" s="732" t="s">
        <v>579</v>
      </c>
      <c r="J26" s="733" t="s">
        <v>0</v>
      </c>
    </row>
    <row r="27" spans="1:10" ht="14.45" customHeight="1" x14ac:dyDescent="0.2">
      <c r="A27" s="729" t="s">
        <v>596</v>
      </c>
      <c r="B27" s="730" t="s">
        <v>580</v>
      </c>
      <c r="C27" s="731">
        <v>115.68245</v>
      </c>
      <c r="D27" s="731">
        <v>116.68494000000001</v>
      </c>
      <c r="E27" s="731"/>
      <c r="F27" s="731">
        <v>108.31088999999999</v>
      </c>
      <c r="G27" s="731">
        <v>110</v>
      </c>
      <c r="H27" s="731">
        <v>-1.6891100000000137</v>
      </c>
      <c r="I27" s="732">
        <v>0.98464445454545446</v>
      </c>
      <c r="J27" s="733" t="s">
        <v>1</v>
      </c>
    </row>
    <row r="28" spans="1:10" ht="14.45" customHeight="1" x14ac:dyDescent="0.2">
      <c r="A28" s="729" t="s">
        <v>596</v>
      </c>
      <c r="B28" s="730" t="s">
        <v>582</v>
      </c>
      <c r="C28" s="731">
        <v>0</v>
      </c>
      <c r="D28" s="731">
        <v>0.13125000000000001</v>
      </c>
      <c r="E28" s="731"/>
      <c r="F28" s="731">
        <v>0</v>
      </c>
      <c r="G28" s="731">
        <v>0</v>
      </c>
      <c r="H28" s="731">
        <v>0</v>
      </c>
      <c r="I28" s="732" t="s">
        <v>579</v>
      </c>
      <c r="J28" s="733" t="s">
        <v>1</v>
      </c>
    </row>
    <row r="29" spans="1:10" ht="14.45" customHeight="1" x14ac:dyDescent="0.2">
      <c r="A29" s="729" t="s">
        <v>596</v>
      </c>
      <c r="B29" s="730" t="s">
        <v>585</v>
      </c>
      <c r="C29" s="731">
        <v>52.765719999999959</v>
      </c>
      <c r="D29" s="731">
        <v>38.020699999999984</v>
      </c>
      <c r="E29" s="731"/>
      <c r="F29" s="731">
        <v>53.601439999999997</v>
      </c>
      <c r="G29" s="731">
        <v>50</v>
      </c>
      <c r="H29" s="731">
        <v>3.6014399999999966</v>
      </c>
      <c r="I29" s="732">
        <v>1.0720288</v>
      </c>
      <c r="J29" s="733" t="s">
        <v>1</v>
      </c>
    </row>
    <row r="30" spans="1:10" ht="14.45" customHeight="1" x14ac:dyDescent="0.2">
      <c r="A30" s="729" t="s">
        <v>596</v>
      </c>
      <c r="B30" s="730" t="s">
        <v>598</v>
      </c>
      <c r="C30" s="731">
        <v>168.44816999999995</v>
      </c>
      <c r="D30" s="731">
        <v>154.83688999999998</v>
      </c>
      <c r="E30" s="731"/>
      <c r="F30" s="731">
        <v>161.91233</v>
      </c>
      <c r="G30" s="731">
        <v>160</v>
      </c>
      <c r="H30" s="731">
        <v>1.9123299999999972</v>
      </c>
      <c r="I30" s="732">
        <v>1.0119520625</v>
      </c>
      <c r="J30" s="733" t="s">
        <v>594</v>
      </c>
    </row>
    <row r="31" spans="1:10" ht="14.45" customHeight="1" x14ac:dyDescent="0.2">
      <c r="A31" s="729" t="s">
        <v>579</v>
      </c>
      <c r="B31" s="730" t="s">
        <v>579</v>
      </c>
      <c r="C31" s="731" t="s">
        <v>579</v>
      </c>
      <c r="D31" s="731" t="s">
        <v>579</v>
      </c>
      <c r="E31" s="731"/>
      <c r="F31" s="731" t="s">
        <v>579</v>
      </c>
      <c r="G31" s="731" t="s">
        <v>579</v>
      </c>
      <c r="H31" s="731" t="s">
        <v>579</v>
      </c>
      <c r="I31" s="732" t="s">
        <v>579</v>
      </c>
      <c r="J31" s="733" t="s">
        <v>595</v>
      </c>
    </row>
    <row r="32" spans="1:10" ht="14.45" customHeight="1" x14ac:dyDescent="0.2">
      <c r="A32" s="729" t="s">
        <v>599</v>
      </c>
      <c r="B32" s="730" t="s">
        <v>600</v>
      </c>
      <c r="C32" s="731" t="s">
        <v>579</v>
      </c>
      <c r="D32" s="731" t="s">
        <v>579</v>
      </c>
      <c r="E32" s="731"/>
      <c r="F32" s="731" t="s">
        <v>579</v>
      </c>
      <c r="G32" s="731" t="s">
        <v>579</v>
      </c>
      <c r="H32" s="731" t="s">
        <v>579</v>
      </c>
      <c r="I32" s="732" t="s">
        <v>579</v>
      </c>
      <c r="J32" s="733" t="s">
        <v>0</v>
      </c>
    </row>
    <row r="33" spans="1:10" ht="14.45" customHeight="1" x14ac:dyDescent="0.2">
      <c r="A33" s="729" t="s">
        <v>599</v>
      </c>
      <c r="B33" s="730" t="s">
        <v>580</v>
      </c>
      <c r="C33" s="731">
        <v>1.2542599999999999</v>
      </c>
      <c r="D33" s="731">
        <v>2.3961000000000001</v>
      </c>
      <c r="E33" s="731"/>
      <c r="F33" s="731">
        <v>113.82023999999998</v>
      </c>
      <c r="G33" s="731">
        <v>94</v>
      </c>
      <c r="H33" s="731">
        <v>19.820239999999984</v>
      </c>
      <c r="I33" s="732">
        <v>1.2108536170212765</v>
      </c>
      <c r="J33" s="733" t="s">
        <v>1</v>
      </c>
    </row>
    <row r="34" spans="1:10" ht="14.45" customHeight="1" x14ac:dyDescent="0.2">
      <c r="A34" s="729" t="s">
        <v>599</v>
      </c>
      <c r="B34" s="730" t="s">
        <v>585</v>
      </c>
      <c r="C34" s="731">
        <v>0</v>
      </c>
      <c r="D34" s="731">
        <v>0</v>
      </c>
      <c r="E34" s="731"/>
      <c r="F34" s="731">
        <v>0</v>
      </c>
      <c r="G34" s="731">
        <v>0</v>
      </c>
      <c r="H34" s="731">
        <v>0</v>
      </c>
      <c r="I34" s="732" t="s">
        <v>579</v>
      </c>
      <c r="J34" s="733" t="s">
        <v>1</v>
      </c>
    </row>
    <row r="35" spans="1:10" ht="14.45" customHeight="1" x14ac:dyDescent="0.2">
      <c r="A35" s="729" t="s">
        <v>599</v>
      </c>
      <c r="B35" s="730" t="s">
        <v>587</v>
      </c>
      <c r="C35" s="731">
        <v>76.642359999999996</v>
      </c>
      <c r="D35" s="731">
        <v>88.98648</v>
      </c>
      <c r="E35" s="731"/>
      <c r="F35" s="731">
        <v>0</v>
      </c>
      <c r="G35" s="731">
        <v>0</v>
      </c>
      <c r="H35" s="731">
        <v>0</v>
      </c>
      <c r="I35" s="732" t="s">
        <v>579</v>
      </c>
      <c r="J35" s="733" t="s">
        <v>1</v>
      </c>
    </row>
    <row r="36" spans="1:10" ht="14.45" customHeight="1" x14ac:dyDescent="0.2">
      <c r="A36" s="729" t="s">
        <v>599</v>
      </c>
      <c r="B36" s="730" t="s">
        <v>601</v>
      </c>
      <c r="C36" s="731">
        <v>77.896619999999999</v>
      </c>
      <c r="D36" s="731">
        <v>91.382580000000004</v>
      </c>
      <c r="E36" s="731"/>
      <c r="F36" s="731">
        <v>113.82023999999998</v>
      </c>
      <c r="G36" s="731">
        <v>94</v>
      </c>
      <c r="H36" s="731">
        <v>19.820239999999984</v>
      </c>
      <c r="I36" s="732">
        <v>1.2108536170212765</v>
      </c>
      <c r="J36" s="733" t="s">
        <v>594</v>
      </c>
    </row>
    <row r="37" spans="1:10" ht="14.45" customHeight="1" x14ac:dyDescent="0.2">
      <c r="A37" s="729" t="s">
        <v>579</v>
      </c>
      <c r="B37" s="730" t="s">
        <v>579</v>
      </c>
      <c r="C37" s="731" t="s">
        <v>579</v>
      </c>
      <c r="D37" s="731" t="s">
        <v>579</v>
      </c>
      <c r="E37" s="731"/>
      <c r="F37" s="731" t="s">
        <v>579</v>
      </c>
      <c r="G37" s="731" t="s">
        <v>579</v>
      </c>
      <c r="H37" s="731" t="s">
        <v>579</v>
      </c>
      <c r="I37" s="732" t="s">
        <v>579</v>
      </c>
      <c r="J37" s="733" t="s">
        <v>595</v>
      </c>
    </row>
    <row r="38" spans="1:10" ht="14.45" customHeight="1" x14ac:dyDescent="0.2">
      <c r="A38" s="729" t="s">
        <v>602</v>
      </c>
      <c r="B38" s="730" t="s">
        <v>603</v>
      </c>
      <c r="C38" s="731" t="s">
        <v>579</v>
      </c>
      <c r="D38" s="731" t="s">
        <v>579</v>
      </c>
      <c r="E38" s="731"/>
      <c r="F38" s="731" t="s">
        <v>579</v>
      </c>
      <c r="G38" s="731" t="s">
        <v>579</v>
      </c>
      <c r="H38" s="731" t="s">
        <v>579</v>
      </c>
      <c r="I38" s="732" t="s">
        <v>579</v>
      </c>
      <c r="J38" s="733" t="s">
        <v>0</v>
      </c>
    </row>
    <row r="39" spans="1:10" ht="14.45" customHeight="1" x14ac:dyDescent="0.2">
      <c r="A39" s="729" t="s">
        <v>602</v>
      </c>
      <c r="B39" s="730" t="s">
        <v>580</v>
      </c>
      <c r="C39" s="731">
        <v>926.21460999999988</v>
      </c>
      <c r="D39" s="731">
        <v>759.00696000000005</v>
      </c>
      <c r="E39" s="731"/>
      <c r="F39" s="731">
        <v>796.15363000000025</v>
      </c>
      <c r="G39" s="731">
        <v>772</v>
      </c>
      <c r="H39" s="731">
        <v>24.153630000000248</v>
      </c>
      <c r="I39" s="732">
        <v>1.0312870854922283</v>
      </c>
      <c r="J39" s="733" t="s">
        <v>1</v>
      </c>
    </row>
    <row r="40" spans="1:10" ht="14.45" customHeight="1" x14ac:dyDescent="0.2">
      <c r="A40" s="729" t="s">
        <v>602</v>
      </c>
      <c r="B40" s="730" t="s">
        <v>581</v>
      </c>
      <c r="C40" s="731">
        <v>151.64744999999999</v>
      </c>
      <c r="D40" s="731">
        <v>58.511380000000003</v>
      </c>
      <c r="E40" s="731"/>
      <c r="F40" s="731">
        <v>66.863210000000009</v>
      </c>
      <c r="G40" s="731">
        <v>65</v>
      </c>
      <c r="H40" s="731">
        <v>1.8632100000000094</v>
      </c>
      <c r="I40" s="732">
        <v>1.0286647692307693</v>
      </c>
      <c r="J40" s="733" t="s">
        <v>1</v>
      </c>
    </row>
    <row r="41" spans="1:10" ht="14.45" customHeight="1" x14ac:dyDescent="0.2">
      <c r="A41" s="729" t="s">
        <v>602</v>
      </c>
      <c r="B41" s="730" t="s">
        <v>582</v>
      </c>
      <c r="C41" s="731">
        <v>100.57135</v>
      </c>
      <c r="D41" s="731">
        <v>62.770729999999993</v>
      </c>
      <c r="E41" s="731"/>
      <c r="F41" s="731">
        <v>50.739269999999998</v>
      </c>
      <c r="G41" s="731">
        <v>70</v>
      </c>
      <c r="H41" s="731">
        <v>-19.260730000000002</v>
      </c>
      <c r="I41" s="732">
        <v>0.72484671428571423</v>
      </c>
      <c r="J41" s="733" t="s">
        <v>1</v>
      </c>
    </row>
    <row r="42" spans="1:10" ht="14.45" customHeight="1" x14ac:dyDescent="0.2">
      <c r="A42" s="729" t="s">
        <v>602</v>
      </c>
      <c r="B42" s="730" t="s">
        <v>583</v>
      </c>
      <c r="C42" s="731">
        <v>285.25031999999993</v>
      </c>
      <c r="D42" s="731">
        <v>353.04280000000006</v>
      </c>
      <c r="E42" s="731"/>
      <c r="F42" s="731">
        <v>308.74873999999983</v>
      </c>
      <c r="G42" s="731">
        <v>378</v>
      </c>
      <c r="H42" s="731">
        <v>-69.251260000000173</v>
      </c>
      <c r="I42" s="732">
        <v>0.81679560846560806</v>
      </c>
      <c r="J42" s="733" t="s">
        <v>1</v>
      </c>
    </row>
    <row r="43" spans="1:10" ht="14.45" customHeight="1" x14ac:dyDescent="0.2">
      <c r="A43" s="729" t="s">
        <v>602</v>
      </c>
      <c r="B43" s="730" t="s">
        <v>585</v>
      </c>
      <c r="C43" s="731">
        <v>210.48915999999997</v>
      </c>
      <c r="D43" s="731">
        <v>113.95071000000011</v>
      </c>
      <c r="E43" s="731"/>
      <c r="F43" s="731">
        <v>105.26478</v>
      </c>
      <c r="G43" s="731">
        <v>132</v>
      </c>
      <c r="H43" s="731">
        <v>-26.735219999999998</v>
      </c>
      <c r="I43" s="732">
        <v>0.79746045454545456</v>
      </c>
      <c r="J43" s="733" t="s">
        <v>1</v>
      </c>
    </row>
    <row r="44" spans="1:10" ht="14.45" customHeight="1" x14ac:dyDescent="0.2">
      <c r="A44" s="729" t="s">
        <v>602</v>
      </c>
      <c r="B44" s="730" t="s">
        <v>586</v>
      </c>
      <c r="C44" s="731">
        <v>2.7071100000000006</v>
      </c>
      <c r="D44" s="731">
        <v>8.937850000000001</v>
      </c>
      <c r="E44" s="731"/>
      <c r="F44" s="731">
        <v>3.98834</v>
      </c>
      <c r="G44" s="731">
        <v>10</v>
      </c>
      <c r="H44" s="731">
        <v>-6.01166</v>
      </c>
      <c r="I44" s="732">
        <v>0.39883400000000002</v>
      </c>
      <c r="J44" s="733" t="s">
        <v>1</v>
      </c>
    </row>
    <row r="45" spans="1:10" ht="14.45" customHeight="1" x14ac:dyDescent="0.2">
      <c r="A45" s="729" t="s">
        <v>602</v>
      </c>
      <c r="B45" s="730" t="s">
        <v>588</v>
      </c>
      <c r="C45" s="731">
        <v>58.358369999999994</v>
      </c>
      <c r="D45" s="731">
        <v>40.40692</v>
      </c>
      <c r="E45" s="731"/>
      <c r="F45" s="731">
        <v>34.882789999999993</v>
      </c>
      <c r="G45" s="731">
        <v>49</v>
      </c>
      <c r="H45" s="731">
        <v>-14.117210000000007</v>
      </c>
      <c r="I45" s="732">
        <v>0.71189367346938759</v>
      </c>
      <c r="J45" s="733" t="s">
        <v>1</v>
      </c>
    </row>
    <row r="46" spans="1:10" ht="14.45" customHeight="1" x14ac:dyDescent="0.2">
      <c r="A46" s="729" t="s">
        <v>602</v>
      </c>
      <c r="B46" s="730" t="s">
        <v>604</v>
      </c>
      <c r="C46" s="731">
        <v>1735.2383699999998</v>
      </c>
      <c r="D46" s="731">
        <v>1396.62735</v>
      </c>
      <c r="E46" s="731"/>
      <c r="F46" s="731">
        <v>1366.64076</v>
      </c>
      <c r="G46" s="731">
        <v>1474</v>
      </c>
      <c r="H46" s="731">
        <v>-107.35924</v>
      </c>
      <c r="I46" s="732">
        <v>0.92716469470827678</v>
      </c>
      <c r="J46" s="733" t="s">
        <v>594</v>
      </c>
    </row>
    <row r="47" spans="1:10" ht="14.45" customHeight="1" x14ac:dyDescent="0.2">
      <c r="A47" s="729" t="s">
        <v>579</v>
      </c>
      <c r="B47" s="730" t="s">
        <v>579</v>
      </c>
      <c r="C47" s="731" t="s">
        <v>579</v>
      </c>
      <c r="D47" s="731" t="s">
        <v>579</v>
      </c>
      <c r="E47" s="731"/>
      <c r="F47" s="731" t="s">
        <v>579</v>
      </c>
      <c r="G47" s="731" t="s">
        <v>579</v>
      </c>
      <c r="H47" s="731" t="s">
        <v>579</v>
      </c>
      <c r="I47" s="732" t="s">
        <v>579</v>
      </c>
      <c r="J47" s="733" t="s">
        <v>595</v>
      </c>
    </row>
    <row r="48" spans="1:10" ht="14.45" customHeight="1" x14ac:dyDescent="0.2">
      <c r="A48" s="729" t="s">
        <v>605</v>
      </c>
      <c r="B48" s="730" t="s">
        <v>606</v>
      </c>
      <c r="C48" s="731" t="s">
        <v>579</v>
      </c>
      <c r="D48" s="731" t="s">
        <v>579</v>
      </c>
      <c r="E48" s="731"/>
      <c r="F48" s="731" t="s">
        <v>579</v>
      </c>
      <c r="G48" s="731" t="s">
        <v>579</v>
      </c>
      <c r="H48" s="731" t="s">
        <v>579</v>
      </c>
      <c r="I48" s="732" t="s">
        <v>579</v>
      </c>
      <c r="J48" s="733" t="s">
        <v>0</v>
      </c>
    </row>
    <row r="49" spans="1:10" ht="14.45" customHeight="1" x14ac:dyDescent="0.2">
      <c r="A49" s="729" t="s">
        <v>605</v>
      </c>
      <c r="B49" s="730" t="s">
        <v>580</v>
      </c>
      <c r="C49" s="731">
        <v>1256.9811400000001</v>
      </c>
      <c r="D49" s="731">
        <v>813.83963999999969</v>
      </c>
      <c r="E49" s="731"/>
      <c r="F49" s="731">
        <v>872.61890000000039</v>
      </c>
      <c r="G49" s="731">
        <v>879</v>
      </c>
      <c r="H49" s="731">
        <v>-6.3810999999996056</v>
      </c>
      <c r="I49" s="732">
        <v>0.99274050056882868</v>
      </c>
      <c r="J49" s="733" t="s">
        <v>1</v>
      </c>
    </row>
    <row r="50" spans="1:10" ht="14.45" customHeight="1" x14ac:dyDescent="0.2">
      <c r="A50" s="729" t="s">
        <v>605</v>
      </c>
      <c r="B50" s="730" t="s">
        <v>584</v>
      </c>
      <c r="C50" s="731">
        <v>0</v>
      </c>
      <c r="D50" s="731">
        <v>621.80124000000001</v>
      </c>
      <c r="E50" s="731"/>
      <c r="F50" s="731">
        <v>679.7309200000002</v>
      </c>
      <c r="G50" s="731">
        <v>605</v>
      </c>
      <c r="H50" s="731">
        <v>74.730920000000197</v>
      </c>
      <c r="I50" s="732">
        <v>1.1235221818181822</v>
      </c>
      <c r="J50" s="733" t="s">
        <v>1</v>
      </c>
    </row>
    <row r="51" spans="1:10" ht="14.45" customHeight="1" x14ac:dyDescent="0.2">
      <c r="A51" s="729" t="s">
        <v>605</v>
      </c>
      <c r="B51" s="730" t="s">
        <v>585</v>
      </c>
      <c r="C51" s="731">
        <v>0.40761999999999998</v>
      </c>
      <c r="D51" s="731">
        <v>0.89852999999999994</v>
      </c>
      <c r="E51" s="731"/>
      <c r="F51" s="731">
        <v>0.9738500000000001</v>
      </c>
      <c r="G51" s="731">
        <v>1</v>
      </c>
      <c r="H51" s="731">
        <v>-2.6149999999999896E-2</v>
      </c>
      <c r="I51" s="732">
        <v>0.9738500000000001</v>
      </c>
      <c r="J51" s="733" t="s">
        <v>1</v>
      </c>
    </row>
    <row r="52" spans="1:10" ht="14.45" customHeight="1" x14ac:dyDescent="0.2">
      <c r="A52" s="729" t="s">
        <v>605</v>
      </c>
      <c r="B52" s="730" t="s">
        <v>588</v>
      </c>
      <c r="C52" s="731">
        <v>66.86057000000001</v>
      </c>
      <c r="D52" s="731">
        <v>60.012389999999996</v>
      </c>
      <c r="E52" s="731"/>
      <c r="F52" s="731">
        <v>42.089179999999999</v>
      </c>
      <c r="G52" s="731">
        <v>67</v>
      </c>
      <c r="H52" s="731">
        <v>-24.910820000000001</v>
      </c>
      <c r="I52" s="732">
        <v>0.62819671641791042</v>
      </c>
      <c r="J52" s="733" t="s">
        <v>1</v>
      </c>
    </row>
    <row r="53" spans="1:10" ht="14.45" customHeight="1" x14ac:dyDescent="0.2">
      <c r="A53" s="729" t="s">
        <v>605</v>
      </c>
      <c r="B53" s="730" t="s">
        <v>607</v>
      </c>
      <c r="C53" s="731">
        <v>1324.2493300000001</v>
      </c>
      <c r="D53" s="731">
        <v>1496.5517999999997</v>
      </c>
      <c r="E53" s="731"/>
      <c r="F53" s="731">
        <v>1595.4128500000006</v>
      </c>
      <c r="G53" s="731">
        <v>1552</v>
      </c>
      <c r="H53" s="731">
        <v>43.412850000000617</v>
      </c>
      <c r="I53" s="732">
        <v>1.0279721971649489</v>
      </c>
      <c r="J53" s="733" t="s">
        <v>594</v>
      </c>
    </row>
    <row r="54" spans="1:10" ht="14.45" customHeight="1" x14ac:dyDescent="0.2">
      <c r="A54" s="729" t="s">
        <v>579</v>
      </c>
      <c r="B54" s="730" t="s">
        <v>579</v>
      </c>
      <c r="C54" s="731" t="s">
        <v>579</v>
      </c>
      <c r="D54" s="731" t="s">
        <v>579</v>
      </c>
      <c r="E54" s="731"/>
      <c r="F54" s="731" t="s">
        <v>579</v>
      </c>
      <c r="G54" s="731" t="s">
        <v>579</v>
      </c>
      <c r="H54" s="731" t="s">
        <v>579</v>
      </c>
      <c r="I54" s="732" t="s">
        <v>579</v>
      </c>
      <c r="J54" s="733" t="s">
        <v>595</v>
      </c>
    </row>
    <row r="55" spans="1:10" ht="14.45" customHeight="1" x14ac:dyDescent="0.2">
      <c r="A55" s="729" t="s">
        <v>577</v>
      </c>
      <c r="B55" s="730" t="s">
        <v>589</v>
      </c>
      <c r="C55" s="731">
        <v>3434.5875999999989</v>
      </c>
      <c r="D55" s="731">
        <v>3273.3291299999987</v>
      </c>
      <c r="E55" s="731"/>
      <c r="F55" s="731">
        <v>3438.5077699999997</v>
      </c>
      <c r="G55" s="731">
        <v>3450</v>
      </c>
      <c r="H55" s="731">
        <v>-11.492230000000291</v>
      </c>
      <c r="I55" s="732">
        <v>0.99666891884057962</v>
      </c>
      <c r="J55" s="733" t="s">
        <v>590</v>
      </c>
    </row>
  </sheetData>
  <mergeCells count="3">
    <mergeCell ref="F3:I3"/>
    <mergeCell ref="C4:D4"/>
    <mergeCell ref="A1:I1"/>
  </mergeCells>
  <conditionalFormatting sqref="F16 F56:F65537">
    <cfRule type="cellIs" dxfId="75" priority="18" stopIfTrue="1" operator="greaterThan">
      <formula>1</formula>
    </cfRule>
  </conditionalFormatting>
  <conditionalFormatting sqref="H5:H15">
    <cfRule type="expression" dxfId="74" priority="14">
      <formula>$H5&gt;0</formula>
    </cfRule>
  </conditionalFormatting>
  <conditionalFormatting sqref="I5:I15">
    <cfRule type="expression" dxfId="73" priority="15">
      <formula>$I5&gt;1</formula>
    </cfRule>
  </conditionalFormatting>
  <conditionalFormatting sqref="B5:B15">
    <cfRule type="expression" dxfId="72" priority="11">
      <formula>OR($J5="NS",$J5="SumaNS",$J5="Účet")</formula>
    </cfRule>
  </conditionalFormatting>
  <conditionalFormatting sqref="B5:D15 F5:I15">
    <cfRule type="expression" dxfId="71" priority="17">
      <formula>AND($J5&lt;&gt;"",$J5&lt;&gt;"mezeraKL")</formula>
    </cfRule>
  </conditionalFormatting>
  <conditionalFormatting sqref="B5:D15 F5:I15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9" priority="13">
      <formula>OR($J5="SumaNS",$J5="NS")</formula>
    </cfRule>
  </conditionalFormatting>
  <conditionalFormatting sqref="A5:A15">
    <cfRule type="expression" dxfId="68" priority="9">
      <formula>AND($J5&lt;&gt;"mezeraKL",$J5&lt;&gt;"")</formula>
    </cfRule>
  </conditionalFormatting>
  <conditionalFormatting sqref="A5:A15">
    <cfRule type="expression" dxfId="67" priority="10">
      <formula>AND($J5&lt;&gt;"",$J5&lt;&gt;"mezeraKL")</formula>
    </cfRule>
  </conditionalFormatting>
  <conditionalFormatting sqref="H17:H55">
    <cfRule type="expression" dxfId="66" priority="5">
      <formula>$H17&gt;0</formula>
    </cfRule>
  </conditionalFormatting>
  <conditionalFormatting sqref="A17:A55">
    <cfRule type="expression" dxfId="65" priority="2">
      <formula>AND($J17&lt;&gt;"mezeraKL",$J17&lt;&gt;"")</formula>
    </cfRule>
  </conditionalFormatting>
  <conditionalFormatting sqref="I17:I55">
    <cfRule type="expression" dxfId="64" priority="6">
      <formula>$I17&gt;1</formula>
    </cfRule>
  </conditionalFormatting>
  <conditionalFormatting sqref="B17:B55">
    <cfRule type="expression" dxfId="63" priority="1">
      <formula>OR($J17="NS",$J17="SumaNS",$J17="Účet")</formula>
    </cfRule>
  </conditionalFormatting>
  <conditionalFormatting sqref="A17:D55 F17:I55">
    <cfRule type="expression" dxfId="62" priority="8">
      <formula>AND($J17&lt;&gt;"",$J17&lt;&gt;"mezeraKL")</formula>
    </cfRule>
  </conditionalFormatting>
  <conditionalFormatting sqref="B17:D55 F17:I55">
    <cfRule type="expression" dxfId="61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5 F17:I55">
    <cfRule type="expression" dxfId="60" priority="4">
      <formula>OR($J17="SumaNS",$J17="NS")</formula>
    </cfRule>
  </conditionalFormatting>
  <hyperlinks>
    <hyperlink ref="A2" location="Obsah!A1" display="Zpět na Obsah  KL 01  1.-4.měsíc" xr:uid="{8A2B5A8C-A7F2-4CE3-A81A-32AC1F63E3BE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0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5" customHeight="1" thickBot="1" x14ac:dyDescent="0.2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275.4220712958969</v>
      </c>
      <c r="M3" s="203">
        <f>SUBTOTAL(9,M5:M1048576)</f>
        <v>12202.55</v>
      </c>
      <c r="N3" s="204">
        <f>SUBTOTAL(9,N5:N1048576)</f>
        <v>3360851.5960917468</v>
      </c>
    </row>
    <row r="4" spans="1:14" s="330" customFormat="1" ht="14.45" customHeight="1" thickBot="1" x14ac:dyDescent="0.2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5" customHeight="1" x14ac:dyDescent="0.2">
      <c r="A5" s="740" t="s">
        <v>577</v>
      </c>
      <c r="B5" s="741" t="s">
        <v>578</v>
      </c>
      <c r="C5" s="742" t="s">
        <v>591</v>
      </c>
      <c r="D5" s="743" t="s">
        <v>592</v>
      </c>
      <c r="E5" s="744">
        <v>50113001</v>
      </c>
      <c r="F5" s="743" t="s">
        <v>608</v>
      </c>
      <c r="G5" s="742" t="s">
        <v>609</v>
      </c>
      <c r="H5" s="742">
        <v>100362</v>
      </c>
      <c r="I5" s="742">
        <v>362</v>
      </c>
      <c r="J5" s="742" t="s">
        <v>610</v>
      </c>
      <c r="K5" s="742" t="s">
        <v>611</v>
      </c>
      <c r="L5" s="745">
        <v>72.765000000000001</v>
      </c>
      <c r="M5" s="745">
        <v>2</v>
      </c>
      <c r="N5" s="746">
        <v>145.53</v>
      </c>
    </row>
    <row r="6" spans="1:14" ht="14.45" customHeight="1" x14ac:dyDescent="0.2">
      <c r="A6" s="747" t="s">
        <v>577</v>
      </c>
      <c r="B6" s="748" t="s">
        <v>578</v>
      </c>
      <c r="C6" s="749" t="s">
        <v>591</v>
      </c>
      <c r="D6" s="750" t="s">
        <v>592</v>
      </c>
      <c r="E6" s="751">
        <v>50113001</v>
      </c>
      <c r="F6" s="750" t="s">
        <v>608</v>
      </c>
      <c r="G6" s="749" t="s">
        <v>609</v>
      </c>
      <c r="H6" s="749">
        <v>845008</v>
      </c>
      <c r="I6" s="749">
        <v>107806</v>
      </c>
      <c r="J6" s="749" t="s">
        <v>612</v>
      </c>
      <c r="K6" s="749" t="s">
        <v>613</v>
      </c>
      <c r="L6" s="752">
        <v>65.998000000000005</v>
      </c>
      <c r="M6" s="752">
        <v>20</v>
      </c>
      <c r="N6" s="753">
        <v>1319.96</v>
      </c>
    </row>
    <row r="7" spans="1:14" ht="14.45" customHeight="1" x14ac:dyDescent="0.2">
      <c r="A7" s="747" t="s">
        <v>577</v>
      </c>
      <c r="B7" s="748" t="s">
        <v>578</v>
      </c>
      <c r="C7" s="749" t="s">
        <v>591</v>
      </c>
      <c r="D7" s="750" t="s">
        <v>592</v>
      </c>
      <c r="E7" s="751">
        <v>50113001</v>
      </c>
      <c r="F7" s="750" t="s">
        <v>608</v>
      </c>
      <c r="G7" s="749" t="s">
        <v>609</v>
      </c>
      <c r="H7" s="749">
        <v>153200</v>
      </c>
      <c r="I7" s="749">
        <v>53200</v>
      </c>
      <c r="J7" s="749" t="s">
        <v>614</v>
      </c>
      <c r="K7" s="749" t="s">
        <v>615</v>
      </c>
      <c r="L7" s="752">
        <v>52.360000000000021</v>
      </c>
      <c r="M7" s="752">
        <v>1</v>
      </c>
      <c r="N7" s="753">
        <v>52.360000000000021</v>
      </c>
    </row>
    <row r="8" spans="1:14" ht="14.45" customHeight="1" x14ac:dyDescent="0.2">
      <c r="A8" s="747" t="s">
        <v>577</v>
      </c>
      <c r="B8" s="748" t="s">
        <v>578</v>
      </c>
      <c r="C8" s="749" t="s">
        <v>591</v>
      </c>
      <c r="D8" s="750" t="s">
        <v>592</v>
      </c>
      <c r="E8" s="751">
        <v>50113001</v>
      </c>
      <c r="F8" s="750" t="s">
        <v>608</v>
      </c>
      <c r="G8" s="749" t="s">
        <v>609</v>
      </c>
      <c r="H8" s="749">
        <v>167547</v>
      </c>
      <c r="I8" s="749">
        <v>67547</v>
      </c>
      <c r="J8" s="749" t="s">
        <v>616</v>
      </c>
      <c r="K8" s="749" t="s">
        <v>617</v>
      </c>
      <c r="L8" s="752">
        <v>47.11999999999999</v>
      </c>
      <c r="M8" s="752">
        <v>5</v>
      </c>
      <c r="N8" s="753">
        <v>235.59999999999997</v>
      </c>
    </row>
    <row r="9" spans="1:14" ht="14.45" customHeight="1" x14ac:dyDescent="0.2">
      <c r="A9" s="747" t="s">
        <v>577</v>
      </c>
      <c r="B9" s="748" t="s">
        <v>578</v>
      </c>
      <c r="C9" s="749" t="s">
        <v>591</v>
      </c>
      <c r="D9" s="750" t="s">
        <v>592</v>
      </c>
      <c r="E9" s="751">
        <v>50113001</v>
      </c>
      <c r="F9" s="750" t="s">
        <v>608</v>
      </c>
      <c r="G9" s="749" t="s">
        <v>618</v>
      </c>
      <c r="H9" s="749">
        <v>127260</v>
      </c>
      <c r="I9" s="749">
        <v>127260</v>
      </c>
      <c r="J9" s="749" t="s">
        <v>619</v>
      </c>
      <c r="K9" s="749" t="s">
        <v>620</v>
      </c>
      <c r="L9" s="752">
        <v>16.200000000000003</v>
      </c>
      <c r="M9" s="752">
        <v>1</v>
      </c>
      <c r="N9" s="753">
        <v>16.200000000000003</v>
      </c>
    </row>
    <row r="10" spans="1:14" ht="14.45" customHeight="1" x14ac:dyDescent="0.2">
      <c r="A10" s="747" t="s">
        <v>577</v>
      </c>
      <c r="B10" s="748" t="s">
        <v>578</v>
      </c>
      <c r="C10" s="749" t="s">
        <v>591</v>
      </c>
      <c r="D10" s="750" t="s">
        <v>592</v>
      </c>
      <c r="E10" s="751">
        <v>50113001</v>
      </c>
      <c r="F10" s="750" t="s">
        <v>608</v>
      </c>
      <c r="G10" s="749" t="s">
        <v>609</v>
      </c>
      <c r="H10" s="749">
        <v>847713</v>
      </c>
      <c r="I10" s="749">
        <v>125526</v>
      </c>
      <c r="J10" s="749" t="s">
        <v>621</v>
      </c>
      <c r="K10" s="749" t="s">
        <v>622</v>
      </c>
      <c r="L10" s="752">
        <v>112.83999999999999</v>
      </c>
      <c r="M10" s="752">
        <v>2</v>
      </c>
      <c r="N10" s="753">
        <v>225.67999999999998</v>
      </c>
    </row>
    <row r="11" spans="1:14" ht="14.45" customHeight="1" x14ac:dyDescent="0.2">
      <c r="A11" s="747" t="s">
        <v>577</v>
      </c>
      <c r="B11" s="748" t="s">
        <v>578</v>
      </c>
      <c r="C11" s="749" t="s">
        <v>591</v>
      </c>
      <c r="D11" s="750" t="s">
        <v>592</v>
      </c>
      <c r="E11" s="751">
        <v>50113001</v>
      </c>
      <c r="F11" s="750" t="s">
        <v>608</v>
      </c>
      <c r="G11" s="749" t="s">
        <v>609</v>
      </c>
      <c r="H11" s="749">
        <v>208456</v>
      </c>
      <c r="I11" s="749">
        <v>208456</v>
      </c>
      <c r="J11" s="749" t="s">
        <v>623</v>
      </c>
      <c r="K11" s="749" t="s">
        <v>624</v>
      </c>
      <c r="L11" s="752">
        <v>738.54</v>
      </c>
      <c r="M11" s="752">
        <v>0.05</v>
      </c>
      <c r="N11" s="753">
        <v>36.927</v>
      </c>
    </row>
    <row r="12" spans="1:14" ht="14.45" customHeight="1" x14ac:dyDescent="0.2">
      <c r="A12" s="747" t="s">
        <v>577</v>
      </c>
      <c r="B12" s="748" t="s">
        <v>578</v>
      </c>
      <c r="C12" s="749" t="s">
        <v>591</v>
      </c>
      <c r="D12" s="750" t="s">
        <v>592</v>
      </c>
      <c r="E12" s="751">
        <v>50113001</v>
      </c>
      <c r="F12" s="750" t="s">
        <v>608</v>
      </c>
      <c r="G12" s="749" t="s">
        <v>609</v>
      </c>
      <c r="H12" s="749">
        <v>173389</v>
      </c>
      <c r="I12" s="749">
        <v>173389</v>
      </c>
      <c r="J12" s="749" t="s">
        <v>625</v>
      </c>
      <c r="K12" s="749" t="s">
        <v>626</v>
      </c>
      <c r="L12" s="752">
        <v>753.28</v>
      </c>
      <c r="M12" s="752">
        <v>2</v>
      </c>
      <c r="N12" s="753">
        <v>1506.56</v>
      </c>
    </row>
    <row r="13" spans="1:14" ht="14.45" customHeight="1" x14ac:dyDescent="0.2">
      <c r="A13" s="747" t="s">
        <v>577</v>
      </c>
      <c r="B13" s="748" t="s">
        <v>578</v>
      </c>
      <c r="C13" s="749" t="s">
        <v>591</v>
      </c>
      <c r="D13" s="750" t="s">
        <v>592</v>
      </c>
      <c r="E13" s="751">
        <v>50113001</v>
      </c>
      <c r="F13" s="750" t="s">
        <v>608</v>
      </c>
      <c r="G13" s="749" t="s">
        <v>609</v>
      </c>
      <c r="H13" s="749">
        <v>100392</v>
      </c>
      <c r="I13" s="749">
        <v>392</v>
      </c>
      <c r="J13" s="749" t="s">
        <v>627</v>
      </c>
      <c r="K13" s="749" t="s">
        <v>628</v>
      </c>
      <c r="L13" s="752">
        <v>57.590000000000011</v>
      </c>
      <c r="M13" s="752">
        <v>1</v>
      </c>
      <c r="N13" s="753">
        <v>57.590000000000011</v>
      </c>
    </row>
    <row r="14" spans="1:14" ht="14.45" customHeight="1" x14ac:dyDescent="0.2">
      <c r="A14" s="747" t="s">
        <v>577</v>
      </c>
      <c r="B14" s="748" t="s">
        <v>578</v>
      </c>
      <c r="C14" s="749" t="s">
        <v>591</v>
      </c>
      <c r="D14" s="750" t="s">
        <v>592</v>
      </c>
      <c r="E14" s="751">
        <v>50113001</v>
      </c>
      <c r="F14" s="750" t="s">
        <v>608</v>
      </c>
      <c r="G14" s="749" t="s">
        <v>609</v>
      </c>
      <c r="H14" s="749">
        <v>112892</v>
      </c>
      <c r="I14" s="749">
        <v>12892</v>
      </c>
      <c r="J14" s="749" t="s">
        <v>629</v>
      </c>
      <c r="K14" s="749" t="s">
        <v>630</v>
      </c>
      <c r="L14" s="752">
        <v>104.345</v>
      </c>
      <c r="M14" s="752">
        <v>2</v>
      </c>
      <c r="N14" s="753">
        <v>208.69</v>
      </c>
    </row>
    <row r="15" spans="1:14" ht="14.45" customHeight="1" x14ac:dyDescent="0.2">
      <c r="A15" s="747" t="s">
        <v>577</v>
      </c>
      <c r="B15" s="748" t="s">
        <v>578</v>
      </c>
      <c r="C15" s="749" t="s">
        <v>591</v>
      </c>
      <c r="D15" s="750" t="s">
        <v>592</v>
      </c>
      <c r="E15" s="751">
        <v>50113001</v>
      </c>
      <c r="F15" s="750" t="s">
        <v>608</v>
      </c>
      <c r="G15" s="749" t="s">
        <v>609</v>
      </c>
      <c r="H15" s="749">
        <v>993603</v>
      </c>
      <c r="I15" s="749">
        <v>0</v>
      </c>
      <c r="J15" s="749" t="s">
        <v>631</v>
      </c>
      <c r="K15" s="749" t="s">
        <v>579</v>
      </c>
      <c r="L15" s="752">
        <v>178.40999504401302</v>
      </c>
      <c r="M15" s="752">
        <v>4</v>
      </c>
      <c r="N15" s="753">
        <v>713.63998017605206</v>
      </c>
    </row>
    <row r="16" spans="1:14" ht="14.45" customHeight="1" x14ac:dyDescent="0.2">
      <c r="A16" s="747" t="s">
        <v>577</v>
      </c>
      <c r="B16" s="748" t="s">
        <v>578</v>
      </c>
      <c r="C16" s="749" t="s">
        <v>591</v>
      </c>
      <c r="D16" s="750" t="s">
        <v>592</v>
      </c>
      <c r="E16" s="751">
        <v>50113001</v>
      </c>
      <c r="F16" s="750" t="s">
        <v>608</v>
      </c>
      <c r="G16" s="749" t="s">
        <v>609</v>
      </c>
      <c r="H16" s="749">
        <v>196620</v>
      </c>
      <c r="I16" s="749">
        <v>96620</v>
      </c>
      <c r="J16" s="749" t="s">
        <v>632</v>
      </c>
      <c r="K16" s="749" t="s">
        <v>633</v>
      </c>
      <c r="L16" s="752">
        <v>185.82</v>
      </c>
      <c r="M16" s="752">
        <v>2</v>
      </c>
      <c r="N16" s="753">
        <v>371.64</v>
      </c>
    </row>
    <row r="17" spans="1:14" ht="14.45" customHeight="1" x14ac:dyDescent="0.2">
      <c r="A17" s="747" t="s">
        <v>577</v>
      </c>
      <c r="B17" s="748" t="s">
        <v>578</v>
      </c>
      <c r="C17" s="749" t="s">
        <v>591</v>
      </c>
      <c r="D17" s="750" t="s">
        <v>592</v>
      </c>
      <c r="E17" s="751">
        <v>50113001</v>
      </c>
      <c r="F17" s="750" t="s">
        <v>608</v>
      </c>
      <c r="G17" s="749" t="s">
        <v>609</v>
      </c>
      <c r="H17" s="749">
        <v>203954</v>
      </c>
      <c r="I17" s="749">
        <v>203954</v>
      </c>
      <c r="J17" s="749" t="s">
        <v>634</v>
      </c>
      <c r="K17" s="749" t="s">
        <v>635</v>
      </c>
      <c r="L17" s="752">
        <v>92.4</v>
      </c>
      <c r="M17" s="752">
        <v>4</v>
      </c>
      <c r="N17" s="753">
        <v>369.6</v>
      </c>
    </row>
    <row r="18" spans="1:14" ht="14.45" customHeight="1" x14ac:dyDescent="0.2">
      <c r="A18" s="747" t="s">
        <v>577</v>
      </c>
      <c r="B18" s="748" t="s">
        <v>578</v>
      </c>
      <c r="C18" s="749" t="s">
        <v>591</v>
      </c>
      <c r="D18" s="750" t="s">
        <v>592</v>
      </c>
      <c r="E18" s="751">
        <v>50113001</v>
      </c>
      <c r="F18" s="750" t="s">
        <v>608</v>
      </c>
      <c r="G18" s="749" t="s">
        <v>618</v>
      </c>
      <c r="H18" s="749">
        <v>158692</v>
      </c>
      <c r="I18" s="749">
        <v>158692</v>
      </c>
      <c r="J18" s="749" t="s">
        <v>636</v>
      </c>
      <c r="K18" s="749" t="s">
        <v>637</v>
      </c>
      <c r="L18" s="752">
        <v>26.149999999999995</v>
      </c>
      <c r="M18" s="752">
        <v>1</v>
      </c>
      <c r="N18" s="753">
        <v>26.149999999999995</v>
      </c>
    </row>
    <row r="19" spans="1:14" ht="14.45" customHeight="1" x14ac:dyDescent="0.2">
      <c r="A19" s="747" t="s">
        <v>577</v>
      </c>
      <c r="B19" s="748" t="s">
        <v>578</v>
      </c>
      <c r="C19" s="749" t="s">
        <v>591</v>
      </c>
      <c r="D19" s="750" t="s">
        <v>592</v>
      </c>
      <c r="E19" s="751">
        <v>50113001</v>
      </c>
      <c r="F19" s="750" t="s">
        <v>608</v>
      </c>
      <c r="G19" s="749" t="s">
        <v>609</v>
      </c>
      <c r="H19" s="749">
        <v>100409</v>
      </c>
      <c r="I19" s="749">
        <v>409</v>
      </c>
      <c r="J19" s="749" t="s">
        <v>638</v>
      </c>
      <c r="K19" s="749" t="s">
        <v>639</v>
      </c>
      <c r="L19" s="752">
        <v>79.75</v>
      </c>
      <c r="M19" s="752">
        <v>1</v>
      </c>
      <c r="N19" s="753">
        <v>79.75</v>
      </c>
    </row>
    <row r="20" spans="1:14" ht="14.45" customHeight="1" x14ac:dyDescent="0.2">
      <c r="A20" s="747" t="s">
        <v>577</v>
      </c>
      <c r="B20" s="748" t="s">
        <v>578</v>
      </c>
      <c r="C20" s="749" t="s">
        <v>591</v>
      </c>
      <c r="D20" s="750" t="s">
        <v>592</v>
      </c>
      <c r="E20" s="751">
        <v>50113001</v>
      </c>
      <c r="F20" s="750" t="s">
        <v>608</v>
      </c>
      <c r="G20" s="749" t="s">
        <v>618</v>
      </c>
      <c r="H20" s="749">
        <v>110252</v>
      </c>
      <c r="I20" s="749">
        <v>10252</v>
      </c>
      <c r="J20" s="749" t="s">
        <v>640</v>
      </c>
      <c r="K20" s="749" t="s">
        <v>641</v>
      </c>
      <c r="L20" s="752">
        <v>70.400000000000006</v>
      </c>
      <c r="M20" s="752">
        <v>5</v>
      </c>
      <c r="N20" s="753">
        <v>352.00000000000006</v>
      </c>
    </row>
    <row r="21" spans="1:14" ht="14.45" customHeight="1" x14ac:dyDescent="0.2">
      <c r="A21" s="747" t="s">
        <v>577</v>
      </c>
      <c r="B21" s="748" t="s">
        <v>578</v>
      </c>
      <c r="C21" s="749" t="s">
        <v>591</v>
      </c>
      <c r="D21" s="750" t="s">
        <v>592</v>
      </c>
      <c r="E21" s="751">
        <v>50113001</v>
      </c>
      <c r="F21" s="750" t="s">
        <v>608</v>
      </c>
      <c r="G21" s="749" t="s">
        <v>609</v>
      </c>
      <c r="H21" s="749">
        <v>182977</v>
      </c>
      <c r="I21" s="749">
        <v>182977</v>
      </c>
      <c r="J21" s="749" t="s">
        <v>642</v>
      </c>
      <c r="K21" s="749" t="s">
        <v>643</v>
      </c>
      <c r="L21" s="752">
        <v>147.15</v>
      </c>
      <c r="M21" s="752">
        <v>1</v>
      </c>
      <c r="N21" s="753">
        <v>147.15</v>
      </c>
    </row>
    <row r="22" spans="1:14" ht="14.45" customHeight="1" x14ac:dyDescent="0.2">
      <c r="A22" s="747" t="s">
        <v>577</v>
      </c>
      <c r="B22" s="748" t="s">
        <v>578</v>
      </c>
      <c r="C22" s="749" t="s">
        <v>591</v>
      </c>
      <c r="D22" s="750" t="s">
        <v>592</v>
      </c>
      <c r="E22" s="751">
        <v>50113001</v>
      </c>
      <c r="F22" s="750" t="s">
        <v>608</v>
      </c>
      <c r="G22" s="749" t="s">
        <v>609</v>
      </c>
      <c r="H22" s="749">
        <v>230409</v>
      </c>
      <c r="I22" s="749">
        <v>230409</v>
      </c>
      <c r="J22" s="749" t="s">
        <v>644</v>
      </c>
      <c r="K22" s="749" t="s">
        <v>645</v>
      </c>
      <c r="L22" s="752">
        <v>19.82</v>
      </c>
      <c r="M22" s="752">
        <v>1</v>
      </c>
      <c r="N22" s="753">
        <v>19.82</v>
      </c>
    </row>
    <row r="23" spans="1:14" ht="14.45" customHeight="1" x14ac:dyDescent="0.2">
      <c r="A23" s="747" t="s">
        <v>577</v>
      </c>
      <c r="B23" s="748" t="s">
        <v>578</v>
      </c>
      <c r="C23" s="749" t="s">
        <v>591</v>
      </c>
      <c r="D23" s="750" t="s">
        <v>592</v>
      </c>
      <c r="E23" s="751">
        <v>50113001</v>
      </c>
      <c r="F23" s="750" t="s">
        <v>608</v>
      </c>
      <c r="G23" s="749" t="s">
        <v>609</v>
      </c>
      <c r="H23" s="749">
        <v>207940</v>
      </c>
      <c r="I23" s="749">
        <v>207940</v>
      </c>
      <c r="J23" s="749" t="s">
        <v>646</v>
      </c>
      <c r="K23" s="749" t="s">
        <v>647</v>
      </c>
      <c r="L23" s="752">
        <v>73.15000000000002</v>
      </c>
      <c r="M23" s="752">
        <v>4</v>
      </c>
      <c r="N23" s="753">
        <v>292.60000000000008</v>
      </c>
    </row>
    <row r="24" spans="1:14" ht="14.45" customHeight="1" x14ac:dyDescent="0.2">
      <c r="A24" s="747" t="s">
        <v>577</v>
      </c>
      <c r="B24" s="748" t="s">
        <v>578</v>
      </c>
      <c r="C24" s="749" t="s">
        <v>591</v>
      </c>
      <c r="D24" s="750" t="s">
        <v>592</v>
      </c>
      <c r="E24" s="751">
        <v>50113001</v>
      </c>
      <c r="F24" s="750" t="s">
        <v>608</v>
      </c>
      <c r="G24" s="749" t="s">
        <v>618</v>
      </c>
      <c r="H24" s="749">
        <v>214435</v>
      </c>
      <c r="I24" s="749">
        <v>214435</v>
      </c>
      <c r="J24" s="749" t="s">
        <v>648</v>
      </c>
      <c r="K24" s="749" t="s">
        <v>649</v>
      </c>
      <c r="L24" s="752">
        <v>42.922222222222217</v>
      </c>
      <c r="M24" s="752">
        <v>9</v>
      </c>
      <c r="N24" s="753">
        <v>386.29999999999995</v>
      </c>
    </row>
    <row r="25" spans="1:14" ht="14.45" customHeight="1" x14ac:dyDescent="0.2">
      <c r="A25" s="747" t="s">
        <v>577</v>
      </c>
      <c r="B25" s="748" t="s">
        <v>578</v>
      </c>
      <c r="C25" s="749" t="s">
        <v>591</v>
      </c>
      <c r="D25" s="750" t="s">
        <v>592</v>
      </c>
      <c r="E25" s="751">
        <v>50113001</v>
      </c>
      <c r="F25" s="750" t="s">
        <v>608</v>
      </c>
      <c r="G25" s="749" t="s">
        <v>609</v>
      </c>
      <c r="H25" s="749">
        <v>193104</v>
      </c>
      <c r="I25" s="749">
        <v>93104</v>
      </c>
      <c r="J25" s="749" t="s">
        <v>650</v>
      </c>
      <c r="K25" s="749" t="s">
        <v>651</v>
      </c>
      <c r="L25" s="752">
        <v>47.320000000000007</v>
      </c>
      <c r="M25" s="752">
        <v>1</v>
      </c>
      <c r="N25" s="753">
        <v>47.320000000000007</v>
      </c>
    </row>
    <row r="26" spans="1:14" ht="14.45" customHeight="1" x14ac:dyDescent="0.2">
      <c r="A26" s="747" t="s">
        <v>577</v>
      </c>
      <c r="B26" s="748" t="s">
        <v>578</v>
      </c>
      <c r="C26" s="749" t="s">
        <v>591</v>
      </c>
      <c r="D26" s="750" t="s">
        <v>592</v>
      </c>
      <c r="E26" s="751">
        <v>50113001</v>
      </c>
      <c r="F26" s="750" t="s">
        <v>608</v>
      </c>
      <c r="G26" s="749" t="s">
        <v>618</v>
      </c>
      <c r="H26" s="749">
        <v>144997</v>
      </c>
      <c r="I26" s="749">
        <v>44997</v>
      </c>
      <c r="J26" s="749" t="s">
        <v>652</v>
      </c>
      <c r="K26" s="749" t="s">
        <v>653</v>
      </c>
      <c r="L26" s="752">
        <v>237.26</v>
      </c>
      <c r="M26" s="752">
        <v>1</v>
      </c>
      <c r="N26" s="753">
        <v>237.26</v>
      </c>
    </row>
    <row r="27" spans="1:14" ht="14.45" customHeight="1" x14ac:dyDescent="0.2">
      <c r="A27" s="747" t="s">
        <v>577</v>
      </c>
      <c r="B27" s="748" t="s">
        <v>578</v>
      </c>
      <c r="C27" s="749" t="s">
        <v>591</v>
      </c>
      <c r="D27" s="750" t="s">
        <v>592</v>
      </c>
      <c r="E27" s="751">
        <v>50113001</v>
      </c>
      <c r="F27" s="750" t="s">
        <v>608</v>
      </c>
      <c r="G27" s="749" t="s">
        <v>618</v>
      </c>
      <c r="H27" s="749">
        <v>190044</v>
      </c>
      <c r="I27" s="749">
        <v>90044</v>
      </c>
      <c r="J27" s="749" t="s">
        <v>654</v>
      </c>
      <c r="K27" s="749" t="s">
        <v>655</v>
      </c>
      <c r="L27" s="752">
        <v>24.38</v>
      </c>
      <c r="M27" s="752">
        <v>11</v>
      </c>
      <c r="N27" s="753">
        <v>268.18</v>
      </c>
    </row>
    <row r="28" spans="1:14" ht="14.45" customHeight="1" x14ac:dyDescent="0.2">
      <c r="A28" s="747" t="s">
        <v>577</v>
      </c>
      <c r="B28" s="748" t="s">
        <v>578</v>
      </c>
      <c r="C28" s="749" t="s">
        <v>591</v>
      </c>
      <c r="D28" s="750" t="s">
        <v>592</v>
      </c>
      <c r="E28" s="751">
        <v>50113001</v>
      </c>
      <c r="F28" s="750" t="s">
        <v>608</v>
      </c>
      <c r="G28" s="749" t="s">
        <v>609</v>
      </c>
      <c r="H28" s="749">
        <v>197522</v>
      </c>
      <c r="I28" s="749">
        <v>97522</v>
      </c>
      <c r="J28" s="749" t="s">
        <v>656</v>
      </c>
      <c r="K28" s="749" t="s">
        <v>657</v>
      </c>
      <c r="L28" s="752">
        <v>159.19999999999999</v>
      </c>
      <c r="M28" s="752">
        <v>1</v>
      </c>
      <c r="N28" s="753">
        <v>159.19999999999999</v>
      </c>
    </row>
    <row r="29" spans="1:14" ht="14.45" customHeight="1" x14ac:dyDescent="0.2">
      <c r="A29" s="747" t="s">
        <v>577</v>
      </c>
      <c r="B29" s="748" t="s">
        <v>578</v>
      </c>
      <c r="C29" s="749" t="s">
        <v>591</v>
      </c>
      <c r="D29" s="750" t="s">
        <v>592</v>
      </c>
      <c r="E29" s="751">
        <v>50113001</v>
      </c>
      <c r="F29" s="750" t="s">
        <v>608</v>
      </c>
      <c r="G29" s="749" t="s">
        <v>609</v>
      </c>
      <c r="H29" s="749">
        <v>184090</v>
      </c>
      <c r="I29" s="749">
        <v>84090</v>
      </c>
      <c r="J29" s="749" t="s">
        <v>658</v>
      </c>
      <c r="K29" s="749" t="s">
        <v>659</v>
      </c>
      <c r="L29" s="752">
        <v>60.140000000000008</v>
      </c>
      <c r="M29" s="752">
        <v>6</v>
      </c>
      <c r="N29" s="753">
        <v>360.84000000000003</v>
      </c>
    </row>
    <row r="30" spans="1:14" ht="14.45" customHeight="1" x14ac:dyDescent="0.2">
      <c r="A30" s="747" t="s">
        <v>577</v>
      </c>
      <c r="B30" s="748" t="s">
        <v>578</v>
      </c>
      <c r="C30" s="749" t="s">
        <v>591</v>
      </c>
      <c r="D30" s="750" t="s">
        <v>592</v>
      </c>
      <c r="E30" s="751">
        <v>50113001</v>
      </c>
      <c r="F30" s="750" t="s">
        <v>608</v>
      </c>
      <c r="G30" s="749" t="s">
        <v>609</v>
      </c>
      <c r="H30" s="749">
        <v>501994</v>
      </c>
      <c r="I30" s="749">
        <v>0</v>
      </c>
      <c r="J30" s="749" t="s">
        <v>660</v>
      </c>
      <c r="K30" s="749" t="s">
        <v>661</v>
      </c>
      <c r="L30" s="752">
        <v>264.92399999999998</v>
      </c>
      <c r="M30" s="752">
        <v>4</v>
      </c>
      <c r="N30" s="753">
        <v>1059.6959999999999</v>
      </c>
    </row>
    <row r="31" spans="1:14" ht="14.45" customHeight="1" x14ac:dyDescent="0.2">
      <c r="A31" s="747" t="s">
        <v>577</v>
      </c>
      <c r="B31" s="748" t="s">
        <v>578</v>
      </c>
      <c r="C31" s="749" t="s">
        <v>591</v>
      </c>
      <c r="D31" s="750" t="s">
        <v>592</v>
      </c>
      <c r="E31" s="751">
        <v>50113001</v>
      </c>
      <c r="F31" s="750" t="s">
        <v>608</v>
      </c>
      <c r="G31" s="749" t="s">
        <v>609</v>
      </c>
      <c r="H31" s="749">
        <v>230420</v>
      </c>
      <c r="I31" s="749">
        <v>230420</v>
      </c>
      <c r="J31" s="749" t="s">
        <v>662</v>
      </c>
      <c r="K31" s="749" t="s">
        <v>663</v>
      </c>
      <c r="L31" s="752">
        <v>77.079999999999984</v>
      </c>
      <c r="M31" s="752">
        <v>4</v>
      </c>
      <c r="N31" s="753">
        <v>308.31999999999994</v>
      </c>
    </row>
    <row r="32" spans="1:14" ht="14.45" customHeight="1" x14ac:dyDescent="0.2">
      <c r="A32" s="747" t="s">
        <v>577</v>
      </c>
      <c r="B32" s="748" t="s">
        <v>578</v>
      </c>
      <c r="C32" s="749" t="s">
        <v>591</v>
      </c>
      <c r="D32" s="750" t="s">
        <v>592</v>
      </c>
      <c r="E32" s="751">
        <v>50113001</v>
      </c>
      <c r="F32" s="750" t="s">
        <v>608</v>
      </c>
      <c r="G32" s="749" t="s">
        <v>609</v>
      </c>
      <c r="H32" s="749">
        <v>102478</v>
      </c>
      <c r="I32" s="749">
        <v>2478</v>
      </c>
      <c r="J32" s="749" t="s">
        <v>662</v>
      </c>
      <c r="K32" s="749" t="s">
        <v>663</v>
      </c>
      <c r="L32" s="752">
        <v>77.079999999999984</v>
      </c>
      <c r="M32" s="752">
        <v>2</v>
      </c>
      <c r="N32" s="753">
        <v>154.15999999999997</v>
      </c>
    </row>
    <row r="33" spans="1:14" ht="14.45" customHeight="1" x14ac:dyDescent="0.2">
      <c r="A33" s="747" t="s">
        <v>577</v>
      </c>
      <c r="B33" s="748" t="s">
        <v>578</v>
      </c>
      <c r="C33" s="749" t="s">
        <v>591</v>
      </c>
      <c r="D33" s="750" t="s">
        <v>592</v>
      </c>
      <c r="E33" s="751">
        <v>50113001</v>
      </c>
      <c r="F33" s="750" t="s">
        <v>608</v>
      </c>
      <c r="G33" s="749" t="s">
        <v>609</v>
      </c>
      <c r="H33" s="749">
        <v>108499</v>
      </c>
      <c r="I33" s="749">
        <v>8499</v>
      </c>
      <c r="J33" s="749" t="s">
        <v>664</v>
      </c>
      <c r="K33" s="749" t="s">
        <v>665</v>
      </c>
      <c r="L33" s="752">
        <v>111.38250000000002</v>
      </c>
      <c r="M33" s="752">
        <v>80</v>
      </c>
      <c r="N33" s="753">
        <v>8910.6000000000022</v>
      </c>
    </row>
    <row r="34" spans="1:14" ht="14.45" customHeight="1" x14ac:dyDescent="0.2">
      <c r="A34" s="747" t="s">
        <v>577</v>
      </c>
      <c r="B34" s="748" t="s">
        <v>578</v>
      </c>
      <c r="C34" s="749" t="s">
        <v>591</v>
      </c>
      <c r="D34" s="750" t="s">
        <v>592</v>
      </c>
      <c r="E34" s="751">
        <v>50113001</v>
      </c>
      <c r="F34" s="750" t="s">
        <v>608</v>
      </c>
      <c r="G34" s="749" t="s">
        <v>609</v>
      </c>
      <c r="H34" s="749">
        <v>231751</v>
      </c>
      <c r="I34" s="749">
        <v>231751</v>
      </c>
      <c r="J34" s="749" t="s">
        <v>664</v>
      </c>
      <c r="K34" s="749" t="s">
        <v>665</v>
      </c>
      <c r="L34" s="752">
        <v>111.48874999999998</v>
      </c>
      <c r="M34" s="752">
        <v>80</v>
      </c>
      <c r="N34" s="753">
        <v>8919.0999999999985</v>
      </c>
    </row>
    <row r="35" spans="1:14" ht="14.45" customHeight="1" x14ac:dyDescent="0.2">
      <c r="A35" s="747" t="s">
        <v>577</v>
      </c>
      <c r="B35" s="748" t="s">
        <v>578</v>
      </c>
      <c r="C35" s="749" t="s">
        <v>591</v>
      </c>
      <c r="D35" s="750" t="s">
        <v>592</v>
      </c>
      <c r="E35" s="751">
        <v>50113001</v>
      </c>
      <c r="F35" s="750" t="s">
        <v>608</v>
      </c>
      <c r="G35" s="749" t="s">
        <v>609</v>
      </c>
      <c r="H35" s="749">
        <v>104071</v>
      </c>
      <c r="I35" s="749">
        <v>4071</v>
      </c>
      <c r="J35" s="749" t="s">
        <v>666</v>
      </c>
      <c r="K35" s="749" t="s">
        <v>667</v>
      </c>
      <c r="L35" s="752">
        <v>152.96999999999997</v>
      </c>
      <c r="M35" s="752">
        <v>1</v>
      </c>
      <c r="N35" s="753">
        <v>152.96999999999997</v>
      </c>
    </row>
    <row r="36" spans="1:14" ht="14.45" customHeight="1" x14ac:dyDescent="0.2">
      <c r="A36" s="747" t="s">
        <v>577</v>
      </c>
      <c r="B36" s="748" t="s">
        <v>578</v>
      </c>
      <c r="C36" s="749" t="s">
        <v>591</v>
      </c>
      <c r="D36" s="750" t="s">
        <v>592</v>
      </c>
      <c r="E36" s="751">
        <v>50113001</v>
      </c>
      <c r="F36" s="750" t="s">
        <v>608</v>
      </c>
      <c r="G36" s="749" t="s">
        <v>609</v>
      </c>
      <c r="H36" s="749">
        <v>102479</v>
      </c>
      <c r="I36" s="749">
        <v>2479</v>
      </c>
      <c r="J36" s="749" t="s">
        <v>666</v>
      </c>
      <c r="K36" s="749" t="s">
        <v>668</v>
      </c>
      <c r="L36" s="752">
        <v>65.569999999999993</v>
      </c>
      <c r="M36" s="752">
        <v>4</v>
      </c>
      <c r="N36" s="753">
        <v>262.27999999999997</v>
      </c>
    </row>
    <row r="37" spans="1:14" ht="14.45" customHeight="1" x14ac:dyDescent="0.2">
      <c r="A37" s="747" t="s">
        <v>577</v>
      </c>
      <c r="B37" s="748" t="s">
        <v>578</v>
      </c>
      <c r="C37" s="749" t="s">
        <v>591</v>
      </c>
      <c r="D37" s="750" t="s">
        <v>592</v>
      </c>
      <c r="E37" s="751">
        <v>50113001</v>
      </c>
      <c r="F37" s="750" t="s">
        <v>608</v>
      </c>
      <c r="G37" s="749" t="s">
        <v>609</v>
      </c>
      <c r="H37" s="749">
        <v>209939</v>
      </c>
      <c r="I37" s="749">
        <v>209939</v>
      </c>
      <c r="J37" s="749" t="s">
        <v>669</v>
      </c>
      <c r="K37" s="749" t="s">
        <v>670</v>
      </c>
      <c r="L37" s="752">
        <v>67.2</v>
      </c>
      <c r="M37" s="752">
        <v>1</v>
      </c>
      <c r="N37" s="753">
        <v>67.2</v>
      </c>
    </row>
    <row r="38" spans="1:14" ht="14.45" customHeight="1" x14ac:dyDescent="0.2">
      <c r="A38" s="747" t="s">
        <v>577</v>
      </c>
      <c r="B38" s="748" t="s">
        <v>578</v>
      </c>
      <c r="C38" s="749" t="s">
        <v>591</v>
      </c>
      <c r="D38" s="750" t="s">
        <v>592</v>
      </c>
      <c r="E38" s="751">
        <v>50113001</v>
      </c>
      <c r="F38" s="750" t="s">
        <v>608</v>
      </c>
      <c r="G38" s="749" t="s">
        <v>609</v>
      </c>
      <c r="H38" s="749">
        <v>158425</v>
      </c>
      <c r="I38" s="749">
        <v>58425</v>
      </c>
      <c r="J38" s="749" t="s">
        <v>671</v>
      </c>
      <c r="K38" s="749" t="s">
        <v>672</v>
      </c>
      <c r="L38" s="752">
        <v>78.930000000000021</v>
      </c>
      <c r="M38" s="752">
        <v>7</v>
      </c>
      <c r="N38" s="753">
        <v>552.5100000000001</v>
      </c>
    </row>
    <row r="39" spans="1:14" ht="14.45" customHeight="1" x14ac:dyDescent="0.2">
      <c r="A39" s="747" t="s">
        <v>577</v>
      </c>
      <c r="B39" s="748" t="s">
        <v>578</v>
      </c>
      <c r="C39" s="749" t="s">
        <v>591</v>
      </c>
      <c r="D39" s="750" t="s">
        <v>592</v>
      </c>
      <c r="E39" s="751">
        <v>50113001</v>
      </c>
      <c r="F39" s="750" t="s">
        <v>608</v>
      </c>
      <c r="G39" s="749" t="s">
        <v>609</v>
      </c>
      <c r="H39" s="749">
        <v>154539</v>
      </c>
      <c r="I39" s="749">
        <v>54539</v>
      </c>
      <c r="J39" s="749" t="s">
        <v>673</v>
      </c>
      <c r="K39" s="749" t="s">
        <v>674</v>
      </c>
      <c r="L39" s="752">
        <v>60.209999999999987</v>
      </c>
      <c r="M39" s="752">
        <v>8</v>
      </c>
      <c r="N39" s="753">
        <v>481.67999999999989</v>
      </c>
    </row>
    <row r="40" spans="1:14" ht="14.45" customHeight="1" x14ac:dyDescent="0.2">
      <c r="A40" s="747" t="s">
        <v>577</v>
      </c>
      <c r="B40" s="748" t="s">
        <v>578</v>
      </c>
      <c r="C40" s="749" t="s">
        <v>591</v>
      </c>
      <c r="D40" s="750" t="s">
        <v>592</v>
      </c>
      <c r="E40" s="751">
        <v>50113001</v>
      </c>
      <c r="F40" s="750" t="s">
        <v>608</v>
      </c>
      <c r="G40" s="749" t="s">
        <v>609</v>
      </c>
      <c r="H40" s="749">
        <v>185656</v>
      </c>
      <c r="I40" s="749">
        <v>85656</v>
      </c>
      <c r="J40" s="749" t="s">
        <v>675</v>
      </c>
      <c r="K40" s="749" t="s">
        <v>676</v>
      </c>
      <c r="L40" s="752">
        <v>69.909999999999954</v>
      </c>
      <c r="M40" s="752">
        <v>1</v>
      </c>
      <c r="N40" s="753">
        <v>69.909999999999954</v>
      </c>
    </row>
    <row r="41" spans="1:14" ht="14.45" customHeight="1" x14ac:dyDescent="0.2">
      <c r="A41" s="747" t="s">
        <v>577</v>
      </c>
      <c r="B41" s="748" t="s">
        <v>578</v>
      </c>
      <c r="C41" s="749" t="s">
        <v>591</v>
      </c>
      <c r="D41" s="750" t="s">
        <v>592</v>
      </c>
      <c r="E41" s="751">
        <v>50113001</v>
      </c>
      <c r="F41" s="750" t="s">
        <v>608</v>
      </c>
      <c r="G41" s="749" t="s">
        <v>609</v>
      </c>
      <c r="H41" s="749">
        <v>226525</v>
      </c>
      <c r="I41" s="749">
        <v>226525</v>
      </c>
      <c r="J41" s="749" t="s">
        <v>677</v>
      </c>
      <c r="K41" s="749" t="s">
        <v>678</v>
      </c>
      <c r="L41" s="752">
        <v>66.34</v>
      </c>
      <c r="M41" s="752">
        <v>2</v>
      </c>
      <c r="N41" s="753">
        <v>132.68</v>
      </c>
    </row>
    <row r="42" spans="1:14" ht="14.45" customHeight="1" x14ac:dyDescent="0.2">
      <c r="A42" s="747" t="s">
        <v>577</v>
      </c>
      <c r="B42" s="748" t="s">
        <v>578</v>
      </c>
      <c r="C42" s="749" t="s">
        <v>591</v>
      </c>
      <c r="D42" s="750" t="s">
        <v>592</v>
      </c>
      <c r="E42" s="751">
        <v>50113001</v>
      </c>
      <c r="F42" s="750" t="s">
        <v>608</v>
      </c>
      <c r="G42" s="749" t="s">
        <v>609</v>
      </c>
      <c r="H42" s="749">
        <v>920235</v>
      </c>
      <c r="I42" s="749">
        <v>15880</v>
      </c>
      <c r="J42" s="749" t="s">
        <v>679</v>
      </c>
      <c r="K42" s="749" t="s">
        <v>579</v>
      </c>
      <c r="L42" s="752">
        <v>163.57</v>
      </c>
      <c r="M42" s="752">
        <v>1</v>
      </c>
      <c r="N42" s="753">
        <v>163.57</v>
      </c>
    </row>
    <row r="43" spans="1:14" ht="14.45" customHeight="1" x14ac:dyDescent="0.2">
      <c r="A43" s="747" t="s">
        <v>577</v>
      </c>
      <c r="B43" s="748" t="s">
        <v>578</v>
      </c>
      <c r="C43" s="749" t="s">
        <v>591</v>
      </c>
      <c r="D43" s="750" t="s">
        <v>592</v>
      </c>
      <c r="E43" s="751">
        <v>50113001</v>
      </c>
      <c r="F43" s="750" t="s">
        <v>608</v>
      </c>
      <c r="G43" s="749" t="s">
        <v>609</v>
      </c>
      <c r="H43" s="749">
        <v>500686</v>
      </c>
      <c r="I43" s="749">
        <v>0</v>
      </c>
      <c r="J43" s="749" t="s">
        <v>680</v>
      </c>
      <c r="K43" s="749" t="s">
        <v>681</v>
      </c>
      <c r="L43" s="752">
        <v>256.20999999999998</v>
      </c>
      <c r="M43" s="752">
        <v>1</v>
      </c>
      <c r="N43" s="753">
        <v>256.20999999999998</v>
      </c>
    </row>
    <row r="44" spans="1:14" ht="14.45" customHeight="1" x14ac:dyDescent="0.2">
      <c r="A44" s="747" t="s">
        <v>577</v>
      </c>
      <c r="B44" s="748" t="s">
        <v>578</v>
      </c>
      <c r="C44" s="749" t="s">
        <v>591</v>
      </c>
      <c r="D44" s="750" t="s">
        <v>592</v>
      </c>
      <c r="E44" s="751">
        <v>50113001</v>
      </c>
      <c r="F44" s="750" t="s">
        <v>608</v>
      </c>
      <c r="G44" s="749" t="s">
        <v>609</v>
      </c>
      <c r="H44" s="749">
        <v>930043</v>
      </c>
      <c r="I44" s="749">
        <v>0</v>
      </c>
      <c r="J44" s="749" t="s">
        <v>682</v>
      </c>
      <c r="K44" s="749" t="s">
        <v>579</v>
      </c>
      <c r="L44" s="752">
        <v>31.871500000000001</v>
      </c>
      <c r="M44" s="752">
        <v>1</v>
      </c>
      <c r="N44" s="753">
        <v>31.871500000000001</v>
      </c>
    </row>
    <row r="45" spans="1:14" ht="14.45" customHeight="1" x14ac:dyDescent="0.2">
      <c r="A45" s="747" t="s">
        <v>577</v>
      </c>
      <c r="B45" s="748" t="s">
        <v>578</v>
      </c>
      <c r="C45" s="749" t="s">
        <v>591</v>
      </c>
      <c r="D45" s="750" t="s">
        <v>592</v>
      </c>
      <c r="E45" s="751">
        <v>50113001</v>
      </c>
      <c r="F45" s="750" t="s">
        <v>608</v>
      </c>
      <c r="G45" s="749" t="s">
        <v>609</v>
      </c>
      <c r="H45" s="749">
        <v>215476</v>
      </c>
      <c r="I45" s="749">
        <v>215476</v>
      </c>
      <c r="J45" s="749" t="s">
        <v>683</v>
      </c>
      <c r="K45" s="749" t="s">
        <v>684</v>
      </c>
      <c r="L45" s="752">
        <v>123.10999999999996</v>
      </c>
      <c r="M45" s="752">
        <v>1</v>
      </c>
      <c r="N45" s="753">
        <v>123.10999999999996</v>
      </c>
    </row>
    <row r="46" spans="1:14" ht="14.45" customHeight="1" x14ac:dyDescent="0.2">
      <c r="A46" s="747" t="s">
        <v>577</v>
      </c>
      <c r="B46" s="748" t="s">
        <v>578</v>
      </c>
      <c r="C46" s="749" t="s">
        <v>591</v>
      </c>
      <c r="D46" s="750" t="s">
        <v>592</v>
      </c>
      <c r="E46" s="751">
        <v>50113001</v>
      </c>
      <c r="F46" s="750" t="s">
        <v>608</v>
      </c>
      <c r="G46" s="749" t="s">
        <v>609</v>
      </c>
      <c r="H46" s="749">
        <v>229191</v>
      </c>
      <c r="I46" s="749">
        <v>229191</v>
      </c>
      <c r="J46" s="749" t="s">
        <v>685</v>
      </c>
      <c r="K46" s="749" t="s">
        <v>686</v>
      </c>
      <c r="L46" s="752">
        <v>141.37000000000003</v>
      </c>
      <c r="M46" s="752">
        <v>2</v>
      </c>
      <c r="N46" s="753">
        <v>282.74000000000007</v>
      </c>
    </row>
    <row r="47" spans="1:14" ht="14.45" customHeight="1" x14ac:dyDescent="0.2">
      <c r="A47" s="747" t="s">
        <v>577</v>
      </c>
      <c r="B47" s="748" t="s">
        <v>578</v>
      </c>
      <c r="C47" s="749" t="s">
        <v>591</v>
      </c>
      <c r="D47" s="750" t="s">
        <v>592</v>
      </c>
      <c r="E47" s="751">
        <v>50113001</v>
      </c>
      <c r="F47" s="750" t="s">
        <v>608</v>
      </c>
      <c r="G47" s="749" t="s">
        <v>609</v>
      </c>
      <c r="H47" s="749">
        <v>187076</v>
      </c>
      <c r="I47" s="749">
        <v>87076</v>
      </c>
      <c r="J47" s="749" t="s">
        <v>687</v>
      </c>
      <c r="K47" s="749" t="s">
        <v>688</v>
      </c>
      <c r="L47" s="752">
        <v>133.50999999999991</v>
      </c>
      <c r="M47" s="752">
        <v>1</v>
      </c>
      <c r="N47" s="753">
        <v>133.50999999999991</v>
      </c>
    </row>
    <row r="48" spans="1:14" ht="14.45" customHeight="1" x14ac:dyDescent="0.2">
      <c r="A48" s="747" t="s">
        <v>577</v>
      </c>
      <c r="B48" s="748" t="s">
        <v>578</v>
      </c>
      <c r="C48" s="749" t="s">
        <v>591</v>
      </c>
      <c r="D48" s="750" t="s">
        <v>592</v>
      </c>
      <c r="E48" s="751">
        <v>50113001</v>
      </c>
      <c r="F48" s="750" t="s">
        <v>608</v>
      </c>
      <c r="G48" s="749" t="s">
        <v>609</v>
      </c>
      <c r="H48" s="749">
        <v>157586</v>
      </c>
      <c r="I48" s="749">
        <v>57586</v>
      </c>
      <c r="J48" s="749" t="s">
        <v>689</v>
      </c>
      <c r="K48" s="749" t="s">
        <v>690</v>
      </c>
      <c r="L48" s="752">
        <v>73.70999999999998</v>
      </c>
      <c r="M48" s="752">
        <v>2</v>
      </c>
      <c r="N48" s="753">
        <v>147.41999999999996</v>
      </c>
    </row>
    <row r="49" spans="1:14" ht="14.45" customHeight="1" x14ac:dyDescent="0.2">
      <c r="A49" s="747" t="s">
        <v>577</v>
      </c>
      <c r="B49" s="748" t="s">
        <v>578</v>
      </c>
      <c r="C49" s="749" t="s">
        <v>591</v>
      </c>
      <c r="D49" s="750" t="s">
        <v>592</v>
      </c>
      <c r="E49" s="751">
        <v>50113001</v>
      </c>
      <c r="F49" s="750" t="s">
        <v>608</v>
      </c>
      <c r="G49" s="749" t="s">
        <v>609</v>
      </c>
      <c r="H49" s="749">
        <v>846413</v>
      </c>
      <c r="I49" s="749">
        <v>57585</v>
      </c>
      <c r="J49" s="749" t="s">
        <v>691</v>
      </c>
      <c r="K49" s="749" t="s">
        <v>692</v>
      </c>
      <c r="L49" s="752">
        <v>133.28000000000003</v>
      </c>
      <c r="M49" s="752">
        <v>1</v>
      </c>
      <c r="N49" s="753">
        <v>133.28000000000003</v>
      </c>
    </row>
    <row r="50" spans="1:14" ht="14.45" customHeight="1" x14ac:dyDescent="0.2">
      <c r="A50" s="747" t="s">
        <v>577</v>
      </c>
      <c r="B50" s="748" t="s">
        <v>578</v>
      </c>
      <c r="C50" s="749" t="s">
        <v>591</v>
      </c>
      <c r="D50" s="750" t="s">
        <v>592</v>
      </c>
      <c r="E50" s="751">
        <v>50113001</v>
      </c>
      <c r="F50" s="750" t="s">
        <v>608</v>
      </c>
      <c r="G50" s="749" t="s">
        <v>609</v>
      </c>
      <c r="H50" s="749">
        <v>214596</v>
      </c>
      <c r="I50" s="749">
        <v>214596</v>
      </c>
      <c r="J50" s="749" t="s">
        <v>693</v>
      </c>
      <c r="K50" s="749" t="s">
        <v>694</v>
      </c>
      <c r="L50" s="752">
        <v>84.06</v>
      </c>
      <c r="M50" s="752">
        <v>1</v>
      </c>
      <c r="N50" s="753">
        <v>84.06</v>
      </c>
    </row>
    <row r="51" spans="1:14" ht="14.45" customHeight="1" x14ac:dyDescent="0.2">
      <c r="A51" s="747" t="s">
        <v>577</v>
      </c>
      <c r="B51" s="748" t="s">
        <v>578</v>
      </c>
      <c r="C51" s="749" t="s">
        <v>591</v>
      </c>
      <c r="D51" s="750" t="s">
        <v>592</v>
      </c>
      <c r="E51" s="751">
        <v>50113001</v>
      </c>
      <c r="F51" s="750" t="s">
        <v>608</v>
      </c>
      <c r="G51" s="749" t="s">
        <v>609</v>
      </c>
      <c r="H51" s="749">
        <v>152334</v>
      </c>
      <c r="I51" s="749">
        <v>52334</v>
      </c>
      <c r="J51" s="749" t="s">
        <v>695</v>
      </c>
      <c r="K51" s="749" t="s">
        <v>696</v>
      </c>
      <c r="L51" s="752">
        <v>198.18000000000004</v>
      </c>
      <c r="M51" s="752">
        <v>11</v>
      </c>
      <c r="N51" s="753">
        <v>2179.9800000000005</v>
      </c>
    </row>
    <row r="52" spans="1:14" ht="14.45" customHeight="1" x14ac:dyDescent="0.2">
      <c r="A52" s="747" t="s">
        <v>577</v>
      </c>
      <c r="B52" s="748" t="s">
        <v>578</v>
      </c>
      <c r="C52" s="749" t="s">
        <v>591</v>
      </c>
      <c r="D52" s="750" t="s">
        <v>592</v>
      </c>
      <c r="E52" s="751">
        <v>50113001</v>
      </c>
      <c r="F52" s="750" t="s">
        <v>608</v>
      </c>
      <c r="G52" s="749" t="s">
        <v>609</v>
      </c>
      <c r="H52" s="749">
        <v>158827</v>
      </c>
      <c r="I52" s="749">
        <v>58827</v>
      </c>
      <c r="J52" s="749" t="s">
        <v>697</v>
      </c>
      <c r="K52" s="749" t="s">
        <v>698</v>
      </c>
      <c r="L52" s="752">
        <v>162.48999999999998</v>
      </c>
      <c r="M52" s="752">
        <v>1</v>
      </c>
      <c r="N52" s="753">
        <v>162.48999999999998</v>
      </c>
    </row>
    <row r="53" spans="1:14" ht="14.45" customHeight="1" x14ac:dyDescent="0.2">
      <c r="A53" s="747" t="s">
        <v>577</v>
      </c>
      <c r="B53" s="748" t="s">
        <v>578</v>
      </c>
      <c r="C53" s="749" t="s">
        <v>591</v>
      </c>
      <c r="D53" s="750" t="s">
        <v>592</v>
      </c>
      <c r="E53" s="751">
        <v>50113001</v>
      </c>
      <c r="F53" s="750" t="s">
        <v>608</v>
      </c>
      <c r="G53" s="749" t="s">
        <v>618</v>
      </c>
      <c r="H53" s="749">
        <v>213477</v>
      </c>
      <c r="I53" s="749">
        <v>213477</v>
      </c>
      <c r="J53" s="749" t="s">
        <v>699</v>
      </c>
      <c r="K53" s="749" t="s">
        <v>700</v>
      </c>
      <c r="L53" s="752">
        <v>3300</v>
      </c>
      <c r="M53" s="752">
        <v>12</v>
      </c>
      <c r="N53" s="753">
        <v>39600</v>
      </c>
    </row>
    <row r="54" spans="1:14" ht="14.45" customHeight="1" x14ac:dyDescent="0.2">
      <c r="A54" s="747" t="s">
        <v>577</v>
      </c>
      <c r="B54" s="748" t="s">
        <v>578</v>
      </c>
      <c r="C54" s="749" t="s">
        <v>591</v>
      </c>
      <c r="D54" s="750" t="s">
        <v>592</v>
      </c>
      <c r="E54" s="751">
        <v>50113001</v>
      </c>
      <c r="F54" s="750" t="s">
        <v>608</v>
      </c>
      <c r="G54" s="749" t="s">
        <v>609</v>
      </c>
      <c r="H54" s="749">
        <v>31915</v>
      </c>
      <c r="I54" s="749">
        <v>31915</v>
      </c>
      <c r="J54" s="749" t="s">
        <v>701</v>
      </c>
      <c r="K54" s="749" t="s">
        <v>702</v>
      </c>
      <c r="L54" s="752">
        <v>173.69000000000003</v>
      </c>
      <c r="M54" s="752">
        <v>7</v>
      </c>
      <c r="N54" s="753">
        <v>1215.8300000000002</v>
      </c>
    </row>
    <row r="55" spans="1:14" ht="14.45" customHeight="1" x14ac:dyDescent="0.2">
      <c r="A55" s="747" t="s">
        <v>577</v>
      </c>
      <c r="B55" s="748" t="s">
        <v>578</v>
      </c>
      <c r="C55" s="749" t="s">
        <v>591</v>
      </c>
      <c r="D55" s="750" t="s">
        <v>592</v>
      </c>
      <c r="E55" s="751">
        <v>50113001</v>
      </c>
      <c r="F55" s="750" t="s">
        <v>608</v>
      </c>
      <c r="G55" s="749" t="s">
        <v>609</v>
      </c>
      <c r="H55" s="749">
        <v>47244</v>
      </c>
      <c r="I55" s="749">
        <v>47244</v>
      </c>
      <c r="J55" s="749" t="s">
        <v>703</v>
      </c>
      <c r="K55" s="749" t="s">
        <v>702</v>
      </c>
      <c r="L55" s="752">
        <v>143</v>
      </c>
      <c r="M55" s="752">
        <v>2</v>
      </c>
      <c r="N55" s="753">
        <v>286</v>
      </c>
    </row>
    <row r="56" spans="1:14" ht="14.45" customHeight="1" x14ac:dyDescent="0.2">
      <c r="A56" s="747" t="s">
        <v>577</v>
      </c>
      <c r="B56" s="748" t="s">
        <v>578</v>
      </c>
      <c r="C56" s="749" t="s">
        <v>591</v>
      </c>
      <c r="D56" s="750" t="s">
        <v>592</v>
      </c>
      <c r="E56" s="751">
        <v>50113001</v>
      </c>
      <c r="F56" s="750" t="s">
        <v>608</v>
      </c>
      <c r="G56" s="749" t="s">
        <v>609</v>
      </c>
      <c r="H56" s="749">
        <v>215605</v>
      </c>
      <c r="I56" s="749">
        <v>215605</v>
      </c>
      <c r="J56" s="749" t="s">
        <v>704</v>
      </c>
      <c r="K56" s="749" t="s">
        <v>705</v>
      </c>
      <c r="L56" s="752">
        <v>28.260000000000009</v>
      </c>
      <c r="M56" s="752">
        <v>3</v>
      </c>
      <c r="N56" s="753">
        <v>84.78000000000003</v>
      </c>
    </row>
    <row r="57" spans="1:14" ht="14.45" customHeight="1" x14ac:dyDescent="0.2">
      <c r="A57" s="747" t="s">
        <v>577</v>
      </c>
      <c r="B57" s="748" t="s">
        <v>578</v>
      </c>
      <c r="C57" s="749" t="s">
        <v>591</v>
      </c>
      <c r="D57" s="750" t="s">
        <v>592</v>
      </c>
      <c r="E57" s="751">
        <v>50113001</v>
      </c>
      <c r="F57" s="750" t="s">
        <v>608</v>
      </c>
      <c r="G57" s="749" t="s">
        <v>609</v>
      </c>
      <c r="H57" s="749">
        <v>109139</v>
      </c>
      <c r="I57" s="749">
        <v>176129</v>
      </c>
      <c r="J57" s="749" t="s">
        <v>706</v>
      </c>
      <c r="K57" s="749" t="s">
        <v>707</v>
      </c>
      <c r="L57" s="752">
        <v>625.24000000000012</v>
      </c>
      <c r="M57" s="752">
        <v>1</v>
      </c>
      <c r="N57" s="753">
        <v>625.24000000000012</v>
      </c>
    </row>
    <row r="58" spans="1:14" ht="14.45" customHeight="1" x14ac:dyDescent="0.2">
      <c r="A58" s="747" t="s">
        <v>577</v>
      </c>
      <c r="B58" s="748" t="s">
        <v>578</v>
      </c>
      <c r="C58" s="749" t="s">
        <v>591</v>
      </c>
      <c r="D58" s="750" t="s">
        <v>592</v>
      </c>
      <c r="E58" s="751">
        <v>50113001</v>
      </c>
      <c r="F58" s="750" t="s">
        <v>608</v>
      </c>
      <c r="G58" s="749" t="s">
        <v>609</v>
      </c>
      <c r="H58" s="749">
        <v>214355</v>
      </c>
      <c r="I58" s="749">
        <v>214355</v>
      </c>
      <c r="J58" s="749" t="s">
        <v>708</v>
      </c>
      <c r="K58" s="749" t="s">
        <v>709</v>
      </c>
      <c r="L58" s="752">
        <v>215.18000000000004</v>
      </c>
      <c r="M58" s="752">
        <v>6</v>
      </c>
      <c r="N58" s="753">
        <v>1291.0800000000002</v>
      </c>
    </row>
    <row r="59" spans="1:14" ht="14.45" customHeight="1" x14ac:dyDescent="0.2">
      <c r="A59" s="747" t="s">
        <v>577</v>
      </c>
      <c r="B59" s="748" t="s">
        <v>578</v>
      </c>
      <c r="C59" s="749" t="s">
        <v>591</v>
      </c>
      <c r="D59" s="750" t="s">
        <v>592</v>
      </c>
      <c r="E59" s="751">
        <v>50113001</v>
      </c>
      <c r="F59" s="750" t="s">
        <v>608</v>
      </c>
      <c r="G59" s="749" t="s">
        <v>609</v>
      </c>
      <c r="H59" s="749">
        <v>176205</v>
      </c>
      <c r="I59" s="749">
        <v>180825</v>
      </c>
      <c r="J59" s="749" t="s">
        <v>710</v>
      </c>
      <c r="K59" s="749" t="s">
        <v>663</v>
      </c>
      <c r="L59" s="752">
        <v>104.76000000000002</v>
      </c>
      <c r="M59" s="752">
        <v>4</v>
      </c>
      <c r="N59" s="753">
        <v>419.04000000000008</v>
      </c>
    </row>
    <row r="60" spans="1:14" ht="14.45" customHeight="1" x14ac:dyDescent="0.2">
      <c r="A60" s="747" t="s">
        <v>577</v>
      </c>
      <c r="B60" s="748" t="s">
        <v>578</v>
      </c>
      <c r="C60" s="749" t="s">
        <v>591</v>
      </c>
      <c r="D60" s="750" t="s">
        <v>592</v>
      </c>
      <c r="E60" s="751">
        <v>50113001</v>
      </c>
      <c r="F60" s="750" t="s">
        <v>608</v>
      </c>
      <c r="G60" s="749" t="s">
        <v>618</v>
      </c>
      <c r="H60" s="749">
        <v>216670</v>
      </c>
      <c r="I60" s="749">
        <v>216670</v>
      </c>
      <c r="J60" s="749" t="s">
        <v>711</v>
      </c>
      <c r="K60" s="749" t="s">
        <v>712</v>
      </c>
      <c r="L60" s="752">
        <v>314.27</v>
      </c>
      <c r="M60" s="752">
        <v>1</v>
      </c>
      <c r="N60" s="753">
        <v>314.27</v>
      </c>
    </row>
    <row r="61" spans="1:14" ht="14.45" customHeight="1" x14ac:dyDescent="0.2">
      <c r="A61" s="747" t="s">
        <v>577</v>
      </c>
      <c r="B61" s="748" t="s">
        <v>578</v>
      </c>
      <c r="C61" s="749" t="s">
        <v>591</v>
      </c>
      <c r="D61" s="750" t="s">
        <v>592</v>
      </c>
      <c r="E61" s="751">
        <v>50113001</v>
      </c>
      <c r="F61" s="750" t="s">
        <v>608</v>
      </c>
      <c r="G61" s="749" t="s">
        <v>579</v>
      </c>
      <c r="H61" s="749">
        <v>216572</v>
      </c>
      <c r="I61" s="749">
        <v>216572</v>
      </c>
      <c r="J61" s="749" t="s">
        <v>713</v>
      </c>
      <c r="K61" s="749" t="s">
        <v>714</v>
      </c>
      <c r="L61" s="752">
        <v>36.281428571428577</v>
      </c>
      <c r="M61" s="752">
        <v>70</v>
      </c>
      <c r="N61" s="753">
        <v>2539.7000000000003</v>
      </c>
    </row>
    <row r="62" spans="1:14" ht="14.45" customHeight="1" x14ac:dyDescent="0.2">
      <c r="A62" s="747" t="s">
        <v>577</v>
      </c>
      <c r="B62" s="748" t="s">
        <v>578</v>
      </c>
      <c r="C62" s="749" t="s">
        <v>591</v>
      </c>
      <c r="D62" s="750" t="s">
        <v>592</v>
      </c>
      <c r="E62" s="751">
        <v>50113001</v>
      </c>
      <c r="F62" s="750" t="s">
        <v>608</v>
      </c>
      <c r="G62" s="749" t="s">
        <v>609</v>
      </c>
      <c r="H62" s="749">
        <v>100168</v>
      </c>
      <c r="I62" s="749">
        <v>168</v>
      </c>
      <c r="J62" s="749" t="s">
        <v>715</v>
      </c>
      <c r="K62" s="749" t="s">
        <v>716</v>
      </c>
      <c r="L62" s="752">
        <v>43.14</v>
      </c>
      <c r="M62" s="752">
        <v>7</v>
      </c>
      <c r="N62" s="753">
        <v>301.98</v>
      </c>
    </row>
    <row r="63" spans="1:14" ht="14.45" customHeight="1" x14ac:dyDescent="0.2">
      <c r="A63" s="747" t="s">
        <v>577</v>
      </c>
      <c r="B63" s="748" t="s">
        <v>578</v>
      </c>
      <c r="C63" s="749" t="s">
        <v>591</v>
      </c>
      <c r="D63" s="750" t="s">
        <v>592</v>
      </c>
      <c r="E63" s="751">
        <v>50113001</v>
      </c>
      <c r="F63" s="750" t="s">
        <v>608</v>
      </c>
      <c r="G63" s="749" t="s">
        <v>609</v>
      </c>
      <c r="H63" s="749">
        <v>224464</v>
      </c>
      <c r="I63" s="749">
        <v>224464</v>
      </c>
      <c r="J63" s="749" t="s">
        <v>717</v>
      </c>
      <c r="K63" s="749" t="s">
        <v>718</v>
      </c>
      <c r="L63" s="752">
        <v>31.680000000000003</v>
      </c>
      <c r="M63" s="752">
        <v>1</v>
      </c>
      <c r="N63" s="753">
        <v>31.680000000000003</v>
      </c>
    </row>
    <row r="64" spans="1:14" ht="14.45" customHeight="1" x14ac:dyDescent="0.2">
      <c r="A64" s="747" t="s">
        <v>577</v>
      </c>
      <c r="B64" s="748" t="s">
        <v>578</v>
      </c>
      <c r="C64" s="749" t="s">
        <v>591</v>
      </c>
      <c r="D64" s="750" t="s">
        <v>592</v>
      </c>
      <c r="E64" s="751">
        <v>50113001</v>
      </c>
      <c r="F64" s="750" t="s">
        <v>608</v>
      </c>
      <c r="G64" s="749" t="s">
        <v>609</v>
      </c>
      <c r="H64" s="749">
        <v>51367</v>
      </c>
      <c r="I64" s="749">
        <v>51367</v>
      </c>
      <c r="J64" s="749" t="s">
        <v>719</v>
      </c>
      <c r="K64" s="749" t="s">
        <v>720</v>
      </c>
      <c r="L64" s="752">
        <v>92.950000000000031</v>
      </c>
      <c r="M64" s="752">
        <v>12</v>
      </c>
      <c r="N64" s="753">
        <v>1115.4000000000003</v>
      </c>
    </row>
    <row r="65" spans="1:14" ht="14.45" customHeight="1" x14ac:dyDescent="0.2">
      <c r="A65" s="747" t="s">
        <v>577</v>
      </c>
      <c r="B65" s="748" t="s">
        <v>578</v>
      </c>
      <c r="C65" s="749" t="s">
        <v>591</v>
      </c>
      <c r="D65" s="750" t="s">
        <v>592</v>
      </c>
      <c r="E65" s="751">
        <v>50113001</v>
      </c>
      <c r="F65" s="750" t="s">
        <v>608</v>
      </c>
      <c r="G65" s="749" t="s">
        <v>609</v>
      </c>
      <c r="H65" s="749">
        <v>51383</v>
      </c>
      <c r="I65" s="749">
        <v>51383</v>
      </c>
      <c r="J65" s="749" t="s">
        <v>719</v>
      </c>
      <c r="K65" s="749" t="s">
        <v>721</v>
      </c>
      <c r="L65" s="752">
        <v>93.5</v>
      </c>
      <c r="M65" s="752">
        <v>4</v>
      </c>
      <c r="N65" s="753">
        <v>374</v>
      </c>
    </row>
    <row r="66" spans="1:14" ht="14.45" customHeight="1" x14ac:dyDescent="0.2">
      <c r="A66" s="747" t="s">
        <v>577</v>
      </c>
      <c r="B66" s="748" t="s">
        <v>578</v>
      </c>
      <c r="C66" s="749" t="s">
        <v>591</v>
      </c>
      <c r="D66" s="750" t="s">
        <v>592</v>
      </c>
      <c r="E66" s="751">
        <v>50113001</v>
      </c>
      <c r="F66" s="750" t="s">
        <v>608</v>
      </c>
      <c r="G66" s="749" t="s">
        <v>609</v>
      </c>
      <c r="H66" s="749">
        <v>51366</v>
      </c>
      <c r="I66" s="749">
        <v>51366</v>
      </c>
      <c r="J66" s="749" t="s">
        <v>719</v>
      </c>
      <c r="K66" s="749" t="s">
        <v>722</v>
      </c>
      <c r="L66" s="752">
        <v>171.60000000000008</v>
      </c>
      <c r="M66" s="752">
        <v>52</v>
      </c>
      <c r="N66" s="753">
        <v>8923.2000000000044</v>
      </c>
    </row>
    <row r="67" spans="1:14" ht="14.45" customHeight="1" x14ac:dyDescent="0.2">
      <c r="A67" s="747" t="s">
        <v>577</v>
      </c>
      <c r="B67" s="748" t="s">
        <v>578</v>
      </c>
      <c r="C67" s="749" t="s">
        <v>591</v>
      </c>
      <c r="D67" s="750" t="s">
        <v>592</v>
      </c>
      <c r="E67" s="751">
        <v>50113001</v>
      </c>
      <c r="F67" s="750" t="s">
        <v>608</v>
      </c>
      <c r="G67" s="749" t="s">
        <v>609</v>
      </c>
      <c r="H67" s="749">
        <v>207893</v>
      </c>
      <c r="I67" s="749">
        <v>207893</v>
      </c>
      <c r="J67" s="749" t="s">
        <v>723</v>
      </c>
      <c r="K67" s="749" t="s">
        <v>724</v>
      </c>
      <c r="L67" s="752">
        <v>82.149999999999991</v>
      </c>
      <c r="M67" s="752">
        <v>1</v>
      </c>
      <c r="N67" s="753">
        <v>82.149999999999991</v>
      </c>
    </row>
    <row r="68" spans="1:14" ht="14.45" customHeight="1" x14ac:dyDescent="0.2">
      <c r="A68" s="747" t="s">
        <v>577</v>
      </c>
      <c r="B68" s="748" t="s">
        <v>578</v>
      </c>
      <c r="C68" s="749" t="s">
        <v>591</v>
      </c>
      <c r="D68" s="750" t="s">
        <v>592</v>
      </c>
      <c r="E68" s="751">
        <v>50113001</v>
      </c>
      <c r="F68" s="750" t="s">
        <v>608</v>
      </c>
      <c r="G68" s="749" t="s">
        <v>609</v>
      </c>
      <c r="H68" s="749">
        <v>157608</v>
      </c>
      <c r="I68" s="749">
        <v>57608</v>
      </c>
      <c r="J68" s="749" t="s">
        <v>725</v>
      </c>
      <c r="K68" s="749" t="s">
        <v>726</v>
      </c>
      <c r="L68" s="752">
        <v>69.34</v>
      </c>
      <c r="M68" s="752">
        <v>1</v>
      </c>
      <c r="N68" s="753">
        <v>69.34</v>
      </c>
    </row>
    <row r="69" spans="1:14" ht="14.45" customHeight="1" x14ac:dyDescent="0.2">
      <c r="A69" s="747" t="s">
        <v>577</v>
      </c>
      <c r="B69" s="748" t="s">
        <v>578</v>
      </c>
      <c r="C69" s="749" t="s">
        <v>591</v>
      </c>
      <c r="D69" s="750" t="s">
        <v>592</v>
      </c>
      <c r="E69" s="751">
        <v>50113001</v>
      </c>
      <c r="F69" s="750" t="s">
        <v>608</v>
      </c>
      <c r="G69" s="749" t="s">
        <v>609</v>
      </c>
      <c r="H69" s="749">
        <v>208465</v>
      </c>
      <c r="I69" s="749">
        <v>208465</v>
      </c>
      <c r="J69" s="749" t="s">
        <v>727</v>
      </c>
      <c r="K69" s="749" t="s">
        <v>728</v>
      </c>
      <c r="L69" s="752">
        <v>2234.65</v>
      </c>
      <c r="M69" s="752">
        <v>0.2</v>
      </c>
      <c r="N69" s="753">
        <v>446.93000000000006</v>
      </c>
    </row>
    <row r="70" spans="1:14" ht="14.45" customHeight="1" x14ac:dyDescent="0.2">
      <c r="A70" s="747" t="s">
        <v>577</v>
      </c>
      <c r="B70" s="748" t="s">
        <v>578</v>
      </c>
      <c r="C70" s="749" t="s">
        <v>591</v>
      </c>
      <c r="D70" s="750" t="s">
        <v>592</v>
      </c>
      <c r="E70" s="751">
        <v>50113001</v>
      </c>
      <c r="F70" s="750" t="s">
        <v>608</v>
      </c>
      <c r="G70" s="749" t="s">
        <v>609</v>
      </c>
      <c r="H70" s="749">
        <v>117189</v>
      </c>
      <c r="I70" s="749">
        <v>17189</v>
      </c>
      <c r="J70" s="749" t="s">
        <v>729</v>
      </c>
      <c r="K70" s="749" t="s">
        <v>730</v>
      </c>
      <c r="L70" s="752">
        <v>55.870000000000012</v>
      </c>
      <c r="M70" s="752">
        <v>1</v>
      </c>
      <c r="N70" s="753">
        <v>55.870000000000012</v>
      </c>
    </row>
    <row r="71" spans="1:14" ht="14.45" customHeight="1" x14ac:dyDescent="0.2">
      <c r="A71" s="747" t="s">
        <v>577</v>
      </c>
      <c r="B71" s="748" t="s">
        <v>578</v>
      </c>
      <c r="C71" s="749" t="s">
        <v>591</v>
      </c>
      <c r="D71" s="750" t="s">
        <v>592</v>
      </c>
      <c r="E71" s="751">
        <v>50113001</v>
      </c>
      <c r="F71" s="750" t="s">
        <v>608</v>
      </c>
      <c r="G71" s="749" t="s">
        <v>609</v>
      </c>
      <c r="H71" s="749">
        <v>102486</v>
      </c>
      <c r="I71" s="749">
        <v>2486</v>
      </c>
      <c r="J71" s="749" t="s">
        <v>731</v>
      </c>
      <c r="K71" s="749" t="s">
        <v>732</v>
      </c>
      <c r="L71" s="752">
        <v>123.09999999999998</v>
      </c>
      <c r="M71" s="752">
        <v>1</v>
      </c>
      <c r="N71" s="753">
        <v>123.09999999999998</v>
      </c>
    </row>
    <row r="72" spans="1:14" ht="14.45" customHeight="1" x14ac:dyDescent="0.2">
      <c r="A72" s="747" t="s">
        <v>577</v>
      </c>
      <c r="B72" s="748" t="s">
        <v>578</v>
      </c>
      <c r="C72" s="749" t="s">
        <v>591</v>
      </c>
      <c r="D72" s="750" t="s">
        <v>592</v>
      </c>
      <c r="E72" s="751">
        <v>50113001</v>
      </c>
      <c r="F72" s="750" t="s">
        <v>608</v>
      </c>
      <c r="G72" s="749" t="s">
        <v>609</v>
      </c>
      <c r="H72" s="749">
        <v>230426</v>
      </c>
      <c r="I72" s="749">
        <v>230426</v>
      </c>
      <c r="J72" s="749" t="s">
        <v>733</v>
      </c>
      <c r="K72" s="749" t="s">
        <v>734</v>
      </c>
      <c r="L72" s="752">
        <v>78.639999999999986</v>
      </c>
      <c r="M72" s="752">
        <v>1</v>
      </c>
      <c r="N72" s="753">
        <v>78.639999999999986</v>
      </c>
    </row>
    <row r="73" spans="1:14" ht="14.45" customHeight="1" x14ac:dyDescent="0.2">
      <c r="A73" s="747" t="s">
        <v>577</v>
      </c>
      <c r="B73" s="748" t="s">
        <v>578</v>
      </c>
      <c r="C73" s="749" t="s">
        <v>591</v>
      </c>
      <c r="D73" s="750" t="s">
        <v>592</v>
      </c>
      <c r="E73" s="751">
        <v>50113001</v>
      </c>
      <c r="F73" s="750" t="s">
        <v>608</v>
      </c>
      <c r="G73" s="749" t="s">
        <v>609</v>
      </c>
      <c r="H73" s="749">
        <v>930661</v>
      </c>
      <c r="I73" s="749">
        <v>0</v>
      </c>
      <c r="J73" s="749" t="s">
        <v>735</v>
      </c>
      <c r="K73" s="749" t="s">
        <v>579</v>
      </c>
      <c r="L73" s="752">
        <v>332.76398928217037</v>
      </c>
      <c r="M73" s="752">
        <v>2</v>
      </c>
      <c r="N73" s="753">
        <v>665.52797856434074</v>
      </c>
    </row>
    <row r="74" spans="1:14" ht="14.45" customHeight="1" x14ac:dyDescent="0.2">
      <c r="A74" s="747" t="s">
        <v>577</v>
      </c>
      <c r="B74" s="748" t="s">
        <v>578</v>
      </c>
      <c r="C74" s="749" t="s">
        <v>591</v>
      </c>
      <c r="D74" s="750" t="s">
        <v>592</v>
      </c>
      <c r="E74" s="751">
        <v>50113001</v>
      </c>
      <c r="F74" s="750" t="s">
        <v>608</v>
      </c>
      <c r="G74" s="749" t="s">
        <v>609</v>
      </c>
      <c r="H74" s="749">
        <v>920362</v>
      </c>
      <c r="I74" s="749">
        <v>0</v>
      </c>
      <c r="J74" s="749" t="s">
        <v>736</v>
      </c>
      <c r="K74" s="749" t="s">
        <v>579</v>
      </c>
      <c r="L74" s="752">
        <v>527.42661437726747</v>
      </c>
      <c r="M74" s="752">
        <v>1</v>
      </c>
      <c r="N74" s="753">
        <v>527.42661437726747</v>
      </c>
    </row>
    <row r="75" spans="1:14" ht="14.45" customHeight="1" x14ac:dyDescent="0.2">
      <c r="A75" s="747" t="s">
        <v>577</v>
      </c>
      <c r="B75" s="748" t="s">
        <v>578</v>
      </c>
      <c r="C75" s="749" t="s">
        <v>591</v>
      </c>
      <c r="D75" s="750" t="s">
        <v>592</v>
      </c>
      <c r="E75" s="751">
        <v>50113001</v>
      </c>
      <c r="F75" s="750" t="s">
        <v>608</v>
      </c>
      <c r="G75" s="749" t="s">
        <v>609</v>
      </c>
      <c r="H75" s="749">
        <v>900493</v>
      </c>
      <c r="I75" s="749">
        <v>0</v>
      </c>
      <c r="J75" s="749" t="s">
        <v>737</v>
      </c>
      <c r="K75" s="749" t="s">
        <v>579</v>
      </c>
      <c r="L75" s="752">
        <v>323.89268772434701</v>
      </c>
      <c r="M75" s="752">
        <v>2</v>
      </c>
      <c r="N75" s="753">
        <v>647.78537544869403</v>
      </c>
    </row>
    <row r="76" spans="1:14" ht="14.45" customHeight="1" x14ac:dyDescent="0.2">
      <c r="A76" s="747" t="s">
        <v>577</v>
      </c>
      <c r="B76" s="748" t="s">
        <v>578</v>
      </c>
      <c r="C76" s="749" t="s">
        <v>591</v>
      </c>
      <c r="D76" s="750" t="s">
        <v>592</v>
      </c>
      <c r="E76" s="751">
        <v>50113001</v>
      </c>
      <c r="F76" s="750" t="s">
        <v>608</v>
      </c>
      <c r="G76" s="749" t="s">
        <v>609</v>
      </c>
      <c r="H76" s="749">
        <v>843067</v>
      </c>
      <c r="I76" s="749">
        <v>0</v>
      </c>
      <c r="J76" s="749" t="s">
        <v>738</v>
      </c>
      <c r="K76" s="749" t="s">
        <v>579</v>
      </c>
      <c r="L76" s="752">
        <v>411.28460222761919</v>
      </c>
      <c r="M76" s="752">
        <v>12</v>
      </c>
      <c r="N76" s="753">
        <v>4935.4152267314303</v>
      </c>
    </row>
    <row r="77" spans="1:14" ht="14.45" customHeight="1" x14ac:dyDescent="0.2">
      <c r="A77" s="747" t="s">
        <v>577</v>
      </c>
      <c r="B77" s="748" t="s">
        <v>578</v>
      </c>
      <c r="C77" s="749" t="s">
        <v>591</v>
      </c>
      <c r="D77" s="750" t="s">
        <v>592</v>
      </c>
      <c r="E77" s="751">
        <v>50113001</v>
      </c>
      <c r="F77" s="750" t="s">
        <v>608</v>
      </c>
      <c r="G77" s="749" t="s">
        <v>609</v>
      </c>
      <c r="H77" s="749">
        <v>188217</v>
      </c>
      <c r="I77" s="749">
        <v>88217</v>
      </c>
      <c r="J77" s="749" t="s">
        <v>739</v>
      </c>
      <c r="K77" s="749" t="s">
        <v>740</v>
      </c>
      <c r="L77" s="752">
        <v>127.2475</v>
      </c>
      <c r="M77" s="752">
        <v>4</v>
      </c>
      <c r="N77" s="753">
        <v>508.99</v>
      </c>
    </row>
    <row r="78" spans="1:14" ht="14.45" customHeight="1" x14ac:dyDescent="0.2">
      <c r="A78" s="747" t="s">
        <v>577</v>
      </c>
      <c r="B78" s="748" t="s">
        <v>578</v>
      </c>
      <c r="C78" s="749" t="s">
        <v>591</v>
      </c>
      <c r="D78" s="750" t="s">
        <v>592</v>
      </c>
      <c r="E78" s="751">
        <v>50113001</v>
      </c>
      <c r="F78" s="750" t="s">
        <v>608</v>
      </c>
      <c r="G78" s="749" t="s">
        <v>609</v>
      </c>
      <c r="H78" s="749">
        <v>216679</v>
      </c>
      <c r="I78" s="749">
        <v>216679</v>
      </c>
      <c r="J78" s="749" t="s">
        <v>739</v>
      </c>
      <c r="K78" s="749" t="s">
        <v>741</v>
      </c>
      <c r="L78" s="752">
        <v>115.19</v>
      </c>
      <c r="M78" s="752">
        <v>1</v>
      </c>
      <c r="N78" s="753">
        <v>115.19</v>
      </c>
    </row>
    <row r="79" spans="1:14" ht="14.45" customHeight="1" x14ac:dyDescent="0.2">
      <c r="A79" s="747" t="s">
        <v>577</v>
      </c>
      <c r="B79" s="748" t="s">
        <v>578</v>
      </c>
      <c r="C79" s="749" t="s">
        <v>591</v>
      </c>
      <c r="D79" s="750" t="s">
        <v>592</v>
      </c>
      <c r="E79" s="751">
        <v>50113001</v>
      </c>
      <c r="F79" s="750" t="s">
        <v>608</v>
      </c>
      <c r="G79" s="749" t="s">
        <v>618</v>
      </c>
      <c r="H79" s="749">
        <v>207098</v>
      </c>
      <c r="I79" s="749">
        <v>207098</v>
      </c>
      <c r="J79" s="749" t="s">
        <v>742</v>
      </c>
      <c r="K79" s="749" t="s">
        <v>743</v>
      </c>
      <c r="L79" s="752">
        <v>137.97999999999999</v>
      </c>
      <c r="M79" s="752">
        <v>1</v>
      </c>
      <c r="N79" s="753">
        <v>137.97999999999999</v>
      </c>
    </row>
    <row r="80" spans="1:14" ht="14.45" customHeight="1" x14ac:dyDescent="0.2">
      <c r="A80" s="747" t="s">
        <v>577</v>
      </c>
      <c r="B80" s="748" t="s">
        <v>578</v>
      </c>
      <c r="C80" s="749" t="s">
        <v>591</v>
      </c>
      <c r="D80" s="750" t="s">
        <v>592</v>
      </c>
      <c r="E80" s="751">
        <v>50113001</v>
      </c>
      <c r="F80" s="750" t="s">
        <v>608</v>
      </c>
      <c r="G80" s="749" t="s">
        <v>609</v>
      </c>
      <c r="H80" s="749">
        <v>225971</v>
      </c>
      <c r="I80" s="749">
        <v>225971</v>
      </c>
      <c r="J80" s="749" t="s">
        <v>742</v>
      </c>
      <c r="K80" s="749" t="s">
        <v>743</v>
      </c>
      <c r="L80" s="752">
        <v>137.97999999999999</v>
      </c>
      <c r="M80" s="752">
        <v>5</v>
      </c>
      <c r="N80" s="753">
        <v>689.9</v>
      </c>
    </row>
    <row r="81" spans="1:14" ht="14.45" customHeight="1" x14ac:dyDescent="0.2">
      <c r="A81" s="747" t="s">
        <v>577</v>
      </c>
      <c r="B81" s="748" t="s">
        <v>578</v>
      </c>
      <c r="C81" s="749" t="s">
        <v>591</v>
      </c>
      <c r="D81" s="750" t="s">
        <v>592</v>
      </c>
      <c r="E81" s="751">
        <v>50113001</v>
      </c>
      <c r="F81" s="750" t="s">
        <v>608</v>
      </c>
      <c r="G81" s="749" t="s">
        <v>609</v>
      </c>
      <c r="H81" s="749">
        <v>67558</v>
      </c>
      <c r="I81" s="749">
        <v>67558</v>
      </c>
      <c r="J81" s="749" t="s">
        <v>744</v>
      </c>
      <c r="K81" s="749" t="s">
        <v>745</v>
      </c>
      <c r="L81" s="752">
        <v>27.490000000000002</v>
      </c>
      <c r="M81" s="752">
        <v>10</v>
      </c>
      <c r="N81" s="753">
        <v>274.90000000000003</v>
      </c>
    </row>
    <row r="82" spans="1:14" ht="14.45" customHeight="1" x14ac:dyDescent="0.2">
      <c r="A82" s="747" t="s">
        <v>577</v>
      </c>
      <c r="B82" s="748" t="s">
        <v>578</v>
      </c>
      <c r="C82" s="749" t="s">
        <v>591</v>
      </c>
      <c r="D82" s="750" t="s">
        <v>592</v>
      </c>
      <c r="E82" s="751">
        <v>50113001</v>
      </c>
      <c r="F82" s="750" t="s">
        <v>608</v>
      </c>
      <c r="G82" s="749" t="s">
        <v>609</v>
      </c>
      <c r="H82" s="749">
        <v>117992</v>
      </c>
      <c r="I82" s="749">
        <v>17992</v>
      </c>
      <c r="J82" s="749" t="s">
        <v>746</v>
      </c>
      <c r="K82" s="749" t="s">
        <v>747</v>
      </c>
      <c r="L82" s="752">
        <v>94.34</v>
      </c>
      <c r="M82" s="752">
        <v>1</v>
      </c>
      <c r="N82" s="753">
        <v>94.34</v>
      </c>
    </row>
    <row r="83" spans="1:14" ht="14.45" customHeight="1" x14ac:dyDescent="0.2">
      <c r="A83" s="747" t="s">
        <v>577</v>
      </c>
      <c r="B83" s="748" t="s">
        <v>578</v>
      </c>
      <c r="C83" s="749" t="s">
        <v>591</v>
      </c>
      <c r="D83" s="750" t="s">
        <v>592</v>
      </c>
      <c r="E83" s="751">
        <v>50113001</v>
      </c>
      <c r="F83" s="750" t="s">
        <v>608</v>
      </c>
      <c r="G83" s="749" t="s">
        <v>609</v>
      </c>
      <c r="H83" s="749">
        <v>846813</v>
      </c>
      <c r="I83" s="749">
        <v>137120</v>
      </c>
      <c r="J83" s="749" t="s">
        <v>748</v>
      </c>
      <c r="K83" s="749" t="s">
        <v>749</v>
      </c>
      <c r="L83" s="752">
        <v>71.469999999999985</v>
      </c>
      <c r="M83" s="752">
        <v>1</v>
      </c>
      <c r="N83" s="753">
        <v>71.469999999999985</v>
      </c>
    </row>
    <row r="84" spans="1:14" ht="14.45" customHeight="1" x14ac:dyDescent="0.2">
      <c r="A84" s="747" t="s">
        <v>577</v>
      </c>
      <c r="B84" s="748" t="s">
        <v>578</v>
      </c>
      <c r="C84" s="749" t="s">
        <v>591</v>
      </c>
      <c r="D84" s="750" t="s">
        <v>592</v>
      </c>
      <c r="E84" s="751">
        <v>50113001</v>
      </c>
      <c r="F84" s="750" t="s">
        <v>608</v>
      </c>
      <c r="G84" s="749" t="s">
        <v>609</v>
      </c>
      <c r="H84" s="749">
        <v>100498</v>
      </c>
      <c r="I84" s="749">
        <v>498</v>
      </c>
      <c r="J84" s="749" t="s">
        <v>750</v>
      </c>
      <c r="K84" s="749" t="s">
        <v>639</v>
      </c>
      <c r="L84" s="752">
        <v>108.75</v>
      </c>
      <c r="M84" s="752">
        <v>5</v>
      </c>
      <c r="N84" s="753">
        <v>543.75</v>
      </c>
    </row>
    <row r="85" spans="1:14" ht="14.45" customHeight="1" x14ac:dyDescent="0.2">
      <c r="A85" s="747" t="s">
        <v>577</v>
      </c>
      <c r="B85" s="748" t="s">
        <v>578</v>
      </c>
      <c r="C85" s="749" t="s">
        <v>591</v>
      </c>
      <c r="D85" s="750" t="s">
        <v>592</v>
      </c>
      <c r="E85" s="751">
        <v>50113001</v>
      </c>
      <c r="F85" s="750" t="s">
        <v>608</v>
      </c>
      <c r="G85" s="749" t="s">
        <v>618</v>
      </c>
      <c r="H85" s="749">
        <v>201290</v>
      </c>
      <c r="I85" s="749">
        <v>201290</v>
      </c>
      <c r="J85" s="749" t="s">
        <v>751</v>
      </c>
      <c r="K85" s="749" t="s">
        <v>752</v>
      </c>
      <c r="L85" s="752">
        <v>43.419999999999995</v>
      </c>
      <c r="M85" s="752">
        <v>39</v>
      </c>
      <c r="N85" s="753">
        <v>1693.3799999999999</v>
      </c>
    </row>
    <row r="86" spans="1:14" ht="14.45" customHeight="1" x14ac:dyDescent="0.2">
      <c r="A86" s="747" t="s">
        <v>577</v>
      </c>
      <c r="B86" s="748" t="s">
        <v>578</v>
      </c>
      <c r="C86" s="749" t="s">
        <v>591</v>
      </c>
      <c r="D86" s="750" t="s">
        <v>592</v>
      </c>
      <c r="E86" s="751">
        <v>50113001</v>
      </c>
      <c r="F86" s="750" t="s">
        <v>608</v>
      </c>
      <c r="G86" s="749" t="s">
        <v>609</v>
      </c>
      <c r="H86" s="749">
        <v>100502</v>
      </c>
      <c r="I86" s="749">
        <v>502</v>
      </c>
      <c r="J86" s="749" t="s">
        <v>753</v>
      </c>
      <c r="K86" s="749" t="s">
        <v>754</v>
      </c>
      <c r="L86" s="752">
        <v>238.65999999999985</v>
      </c>
      <c r="M86" s="752">
        <v>1</v>
      </c>
      <c r="N86" s="753">
        <v>238.65999999999985</v>
      </c>
    </row>
    <row r="87" spans="1:14" ht="14.45" customHeight="1" x14ac:dyDescent="0.2">
      <c r="A87" s="747" t="s">
        <v>577</v>
      </c>
      <c r="B87" s="748" t="s">
        <v>578</v>
      </c>
      <c r="C87" s="749" t="s">
        <v>591</v>
      </c>
      <c r="D87" s="750" t="s">
        <v>592</v>
      </c>
      <c r="E87" s="751">
        <v>50113001</v>
      </c>
      <c r="F87" s="750" t="s">
        <v>608</v>
      </c>
      <c r="G87" s="749" t="s">
        <v>609</v>
      </c>
      <c r="H87" s="749">
        <v>102684</v>
      </c>
      <c r="I87" s="749">
        <v>2684</v>
      </c>
      <c r="J87" s="749" t="s">
        <v>755</v>
      </c>
      <c r="K87" s="749" t="s">
        <v>756</v>
      </c>
      <c r="L87" s="752">
        <v>106.01400000000001</v>
      </c>
      <c r="M87" s="752">
        <v>5</v>
      </c>
      <c r="N87" s="753">
        <v>530.07000000000005</v>
      </c>
    </row>
    <row r="88" spans="1:14" ht="14.45" customHeight="1" x14ac:dyDescent="0.2">
      <c r="A88" s="747" t="s">
        <v>577</v>
      </c>
      <c r="B88" s="748" t="s">
        <v>578</v>
      </c>
      <c r="C88" s="749" t="s">
        <v>591</v>
      </c>
      <c r="D88" s="750" t="s">
        <v>592</v>
      </c>
      <c r="E88" s="751">
        <v>50113001</v>
      </c>
      <c r="F88" s="750" t="s">
        <v>608</v>
      </c>
      <c r="G88" s="749" t="s">
        <v>579</v>
      </c>
      <c r="H88" s="749">
        <v>216736</v>
      </c>
      <c r="I88" s="749">
        <v>216736</v>
      </c>
      <c r="J88" s="749" t="s">
        <v>757</v>
      </c>
      <c r="K88" s="749" t="s">
        <v>758</v>
      </c>
      <c r="L88" s="752">
        <v>195.23000000000002</v>
      </c>
      <c r="M88" s="752">
        <v>5</v>
      </c>
      <c r="N88" s="753">
        <v>976.15000000000009</v>
      </c>
    </row>
    <row r="89" spans="1:14" ht="14.45" customHeight="1" x14ac:dyDescent="0.2">
      <c r="A89" s="747" t="s">
        <v>577</v>
      </c>
      <c r="B89" s="748" t="s">
        <v>578</v>
      </c>
      <c r="C89" s="749" t="s">
        <v>591</v>
      </c>
      <c r="D89" s="750" t="s">
        <v>592</v>
      </c>
      <c r="E89" s="751">
        <v>50113001</v>
      </c>
      <c r="F89" s="750" t="s">
        <v>608</v>
      </c>
      <c r="G89" s="749" t="s">
        <v>609</v>
      </c>
      <c r="H89" s="749">
        <v>205931</v>
      </c>
      <c r="I89" s="749">
        <v>205931</v>
      </c>
      <c r="J89" s="749" t="s">
        <v>757</v>
      </c>
      <c r="K89" s="749" t="s">
        <v>759</v>
      </c>
      <c r="L89" s="752">
        <v>73.215588235294121</v>
      </c>
      <c r="M89" s="752">
        <v>34</v>
      </c>
      <c r="N89" s="753">
        <v>2489.33</v>
      </c>
    </row>
    <row r="90" spans="1:14" ht="14.45" customHeight="1" x14ac:dyDescent="0.2">
      <c r="A90" s="747" t="s">
        <v>577</v>
      </c>
      <c r="B90" s="748" t="s">
        <v>578</v>
      </c>
      <c r="C90" s="749" t="s">
        <v>591</v>
      </c>
      <c r="D90" s="750" t="s">
        <v>592</v>
      </c>
      <c r="E90" s="751">
        <v>50113001</v>
      </c>
      <c r="F90" s="750" t="s">
        <v>608</v>
      </c>
      <c r="G90" s="749" t="s">
        <v>609</v>
      </c>
      <c r="H90" s="749">
        <v>142451</v>
      </c>
      <c r="I90" s="749">
        <v>42451</v>
      </c>
      <c r="J90" s="749" t="s">
        <v>760</v>
      </c>
      <c r="K90" s="749" t="s">
        <v>761</v>
      </c>
      <c r="L90" s="752">
        <v>473.44999999999993</v>
      </c>
      <c r="M90" s="752">
        <v>1</v>
      </c>
      <c r="N90" s="753">
        <v>473.44999999999993</v>
      </c>
    </row>
    <row r="91" spans="1:14" ht="14.45" customHeight="1" x14ac:dyDescent="0.2">
      <c r="A91" s="747" t="s">
        <v>577</v>
      </c>
      <c r="B91" s="748" t="s">
        <v>578</v>
      </c>
      <c r="C91" s="749" t="s">
        <v>591</v>
      </c>
      <c r="D91" s="750" t="s">
        <v>592</v>
      </c>
      <c r="E91" s="751">
        <v>50113001</v>
      </c>
      <c r="F91" s="750" t="s">
        <v>608</v>
      </c>
      <c r="G91" s="749" t="s">
        <v>609</v>
      </c>
      <c r="H91" s="749">
        <v>157525</v>
      </c>
      <c r="I91" s="749">
        <v>57525</v>
      </c>
      <c r="J91" s="749" t="s">
        <v>762</v>
      </c>
      <c r="K91" s="749" t="s">
        <v>763</v>
      </c>
      <c r="L91" s="752">
        <v>97.529999999999987</v>
      </c>
      <c r="M91" s="752">
        <v>1</v>
      </c>
      <c r="N91" s="753">
        <v>97.529999999999987</v>
      </c>
    </row>
    <row r="92" spans="1:14" ht="14.45" customHeight="1" x14ac:dyDescent="0.2">
      <c r="A92" s="747" t="s">
        <v>577</v>
      </c>
      <c r="B92" s="748" t="s">
        <v>578</v>
      </c>
      <c r="C92" s="749" t="s">
        <v>591</v>
      </c>
      <c r="D92" s="750" t="s">
        <v>592</v>
      </c>
      <c r="E92" s="751">
        <v>50113001</v>
      </c>
      <c r="F92" s="750" t="s">
        <v>608</v>
      </c>
      <c r="G92" s="749" t="s">
        <v>609</v>
      </c>
      <c r="H92" s="749">
        <v>194763</v>
      </c>
      <c r="I92" s="749">
        <v>94763</v>
      </c>
      <c r="J92" s="749" t="s">
        <v>764</v>
      </c>
      <c r="K92" s="749" t="s">
        <v>765</v>
      </c>
      <c r="L92" s="752">
        <v>83.8</v>
      </c>
      <c r="M92" s="752">
        <v>1</v>
      </c>
      <c r="N92" s="753">
        <v>83.8</v>
      </c>
    </row>
    <row r="93" spans="1:14" ht="14.45" customHeight="1" x14ac:dyDescent="0.2">
      <c r="A93" s="747" t="s">
        <v>577</v>
      </c>
      <c r="B93" s="748" t="s">
        <v>578</v>
      </c>
      <c r="C93" s="749" t="s">
        <v>591</v>
      </c>
      <c r="D93" s="750" t="s">
        <v>592</v>
      </c>
      <c r="E93" s="751">
        <v>50113001</v>
      </c>
      <c r="F93" s="750" t="s">
        <v>608</v>
      </c>
      <c r="G93" s="749" t="s">
        <v>609</v>
      </c>
      <c r="H93" s="749">
        <v>100513</v>
      </c>
      <c r="I93" s="749">
        <v>513</v>
      </c>
      <c r="J93" s="749" t="s">
        <v>766</v>
      </c>
      <c r="K93" s="749" t="s">
        <v>639</v>
      </c>
      <c r="L93" s="752">
        <v>56.78000000000003</v>
      </c>
      <c r="M93" s="752">
        <v>2</v>
      </c>
      <c r="N93" s="753">
        <v>113.56000000000006</v>
      </c>
    </row>
    <row r="94" spans="1:14" ht="14.45" customHeight="1" x14ac:dyDescent="0.2">
      <c r="A94" s="747" t="s">
        <v>577</v>
      </c>
      <c r="B94" s="748" t="s">
        <v>578</v>
      </c>
      <c r="C94" s="749" t="s">
        <v>591</v>
      </c>
      <c r="D94" s="750" t="s">
        <v>592</v>
      </c>
      <c r="E94" s="751">
        <v>50113001</v>
      </c>
      <c r="F94" s="750" t="s">
        <v>608</v>
      </c>
      <c r="G94" s="749" t="s">
        <v>618</v>
      </c>
      <c r="H94" s="749">
        <v>191788</v>
      </c>
      <c r="I94" s="749">
        <v>91788</v>
      </c>
      <c r="J94" s="749" t="s">
        <v>767</v>
      </c>
      <c r="K94" s="749" t="s">
        <v>768</v>
      </c>
      <c r="L94" s="752">
        <v>9.1221052631578967</v>
      </c>
      <c r="M94" s="752">
        <v>19</v>
      </c>
      <c r="N94" s="753">
        <v>173.32000000000002</v>
      </c>
    </row>
    <row r="95" spans="1:14" ht="14.45" customHeight="1" x14ac:dyDescent="0.2">
      <c r="A95" s="747" t="s">
        <v>577</v>
      </c>
      <c r="B95" s="748" t="s">
        <v>578</v>
      </c>
      <c r="C95" s="749" t="s">
        <v>591</v>
      </c>
      <c r="D95" s="750" t="s">
        <v>592</v>
      </c>
      <c r="E95" s="751">
        <v>50113001</v>
      </c>
      <c r="F95" s="750" t="s">
        <v>608</v>
      </c>
      <c r="G95" s="749" t="s">
        <v>609</v>
      </c>
      <c r="H95" s="749">
        <v>100536</v>
      </c>
      <c r="I95" s="749">
        <v>536</v>
      </c>
      <c r="J95" s="749" t="s">
        <v>769</v>
      </c>
      <c r="K95" s="749" t="s">
        <v>611</v>
      </c>
      <c r="L95" s="752">
        <v>140.23999999999998</v>
      </c>
      <c r="M95" s="752">
        <v>1</v>
      </c>
      <c r="N95" s="753">
        <v>140.23999999999998</v>
      </c>
    </row>
    <row r="96" spans="1:14" ht="14.45" customHeight="1" x14ac:dyDescent="0.2">
      <c r="A96" s="747" t="s">
        <v>577</v>
      </c>
      <c r="B96" s="748" t="s">
        <v>578</v>
      </c>
      <c r="C96" s="749" t="s">
        <v>591</v>
      </c>
      <c r="D96" s="750" t="s">
        <v>592</v>
      </c>
      <c r="E96" s="751">
        <v>50113001</v>
      </c>
      <c r="F96" s="750" t="s">
        <v>608</v>
      </c>
      <c r="G96" s="749" t="s">
        <v>609</v>
      </c>
      <c r="H96" s="749">
        <v>216963</v>
      </c>
      <c r="I96" s="749">
        <v>216963</v>
      </c>
      <c r="J96" s="749" t="s">
        <v>770</v>
      </c>
      <c r="K96" s="749" t="s">
        <v>771</v>
      </c>
      <c r="L96" s="752">
        <v>111.88999999999997</v>
      </c>
      <c r="M96" s="752">
        <v>1</v>
      </c>
      <c r="N96" s="753">
        <v>111.88999999999997</v>
      </c>
    </row>
    <row r="97" spans="1:14" ht="14.45" customHeight="1" x14ac:dyDescent="0.2">
      <c r="A97" s="747" t="s">
        <v>577</v>
      </c>
      <c r="B97" s="748" t="s">
        <v>578</v>
      </c>
      <c r="C97" s="749" t="s">
        <v>591</v>
      </c>
      <c r="D97" s="750" t="s">
        <v>592</v>
      </c>
      <c r="E97" s="751">
        <v>50113001</v>
      </c>
      <c r="F97" s="750" t="s">
        <v>608</v>
      </c>
      <c r="G97" s="749" t="s">
        <v>618</v>
      </c>
      <c r="H97" s="749">
        <v>155824</v>
      </c>
      <c r="I97" s="749">
        <v>55824</v>
      </c>
      <c r="J97" s="749" t="s">
        <v>772</v>
      </c>
      <c r="K97" s="749" t="s">
        <v>773</v>
      </c>
      <c r="L97" s="752">
        <v>50.790000000000013</v>
      </c>
      <c r="M97" s="752">
        <v>8</v>
      </c>
      <c r="N97" s="753">
        <v>406.32000000000011</v>
      </c>
    </row>
    <row r="98" spans="1:14" ht="14.45" customHeight="1" x14ac:dyDescent="0.2">
      <c r="A98" s="747" t="s">
        <v>577</v>
      </c>
      <c r="B98" s="748" t="s">
        <v>578</v>
      </c>
      <c r="C98" s="749" t="s">
        <v>591</v>
      </c>
      <c r="D98" s="750" t="s">
        <v>592</v>
      </c>
      <c r="E98" s="751">
        <v>50113001</v>
      </c>
      <c r="F98" s="750" t="s">
        <v>608</v>
      </c>
      <c r="G98" s="749" t="s">
        <v>618</v>
      </c>
      <c r="H98" s="749">
        <v>155823</v>
      </c>
      <c r="I98" s="749">
        <v>55823</v>
      </c>
      <c r="J98" s="749" t="s">
        <v>772</v>
      </c>
      <c r="K98" s="749" t="s">
        <v>774</v>
      </c>
      <c r="L98" s="752">
        <v>33.714672897196266</v>
      </c>
      <c r="M98" s="752">
        <v>107</v>
      </c>
      <c r="N98" s="753">
        <v>3607.4700000000003</v>
      </c>
    </row>
    <row r="99" spans="1:14" ht="14.45" customHeight="1" x14ac:dyDescent="0.2">
      <c r="A99" s="747" t="s">
        <v>577</v>
      </c>
      <c r="B99" s="748" t="s">
        <v>578</v>
      </c>
      <c r="C99" s="749" t="s">
        <v>591</v>
      </c>
      <c r="D99" s="750" t="s">
        <v>592</v>
      </c>
      <c r="E99" s="751">
        <v>50113001</v>
      </c>
      <c r="F99" s="750" t="s">
        <v>608</v>
      </c>
      <c r="G99" s="749" t="s">
        <v>618</v>
      </c>
      <c r="H99" s="749">
        <v>107981</v>
      </c>
      <c r="I99" s="749">
        <v>7981</v>
      </c>
      <c r="J99" s="749" t="s">
        <v>772</v>
      </c>
      <c r="K99" s="749" t="s">
        <v>775</v>
      </c>
      <c r="L99" s="752">
        <v>50.6404761904762</v>
      </c>
      <c r="M99" s="752">
        <v>105</v>
      </c>
      <c r="N99" s="753">
        <v>5317.2500000000009</v>
      </c>
    </row>
    <row r="100" spans="1:14" ht="14.45" customHeight="1" x14ac:dyDescent="0.2">
      <c r="A100" s="747" t="s">
        <v>577</v>
      </c>
      <c r="B100" s="748" t="s">
        <v>578</v>
      </c>
      <c r="C100" s="749" t="s">
        <v>591</v>
      </c>
      <c r="D100" s="750" t="s">
        <v>592</v>
      </c>
      <c r="E100" s="751">
        <v>50113001</v>
      </c>
      <c r="F100" s="750" t="s">
        <v>608</v>
      </c>
      <c r="G100" s="749" t="s">
        <v>609</v>
      </c>
      <c r="H100" s="749">
        <v>162579</v>
      </c>
      <c r="I100" s="749">
        <v>162579</v>
      </c>
      <c r="J100" s="749" t="s">
        <v>776</v>
      </c>
      <c r="K100" s="749" t="s">
        <v>777</v>
      </c>
      <c r="L100" s="752">
        <v>44.88</v>
      </c>
      <c r="M100" s="752">
        <v>2</v>
      </c>
      <c r="N100" s="753">
        <v>89.76</v>
      </c>
    </row>
    <row r="101" spans="1:14" ht="14.45" customHeight="1" x14ac:dyDescent="0.2">
      <c r="A101" s="747" t="s">
        <v>577</v>
      </c>
      <c r="B101" s="748" t="s">
        <v>578</v>
      </c>
      <c r="C101" s="749" t="s">
        <v>591</v>
      </c>
      <c r="D101" s="750" t="s">
        <v>592</v>
      </c>
      <c r="E101" s="751">
        <v>50113001</v>
      </c>
      <c r="F101" s="750" t="s">
        <v>608</v>
      </c>
      <c r="G101" s="749" t="s">
        <v>609</v>
      </c>
      <c r="H101" s="749">
        <v>100874</v>
      </c>
      <c r="I101" s="749">
        <v>874</v>
      </c>
      <c r="J101" s="749" t="s">
        <v>778</v>
      </c>
      <c r="K101" s="749" t="s">
        <v>779</v>
      </c>
      <c r="L101" s="752">
        <v>70.31</v>
      </c>
      <c r="M101" s="752">
        <v>2</v>
      </c>
      <c r="N101" s="753">
        <v>140.62</v>
      </c>
    </row>
    <row r="102" spans="1:14" ht="14.45" customHeight="1" x14ac:dyDescent="0.2">
      <c r="A102" s="747" t="s">
        <v>577</v>
      </c>
      <c r="B102" s="748" t="s">
        <v>578</v>
      </c>
      <c r="C102" s="749" t="s">
        <v>591</v>
      </c>
      <c r="D102" s="750" t="s">
        <v>592</v>
      </c>
      <c r="E102" s="751">
        <v>50113001</v>
      </c>
      <c r="F102" s="750" t="s">
        <v>608</v>
      </c>
      <c r="G102" s="749" t="s">
        <v>609</v>
      </c>
      <c r="H102" s="749">
        <v>100876</v>
      </c>
      <c r="I102" s="749">
        <v>876</v>
      </c>
      <c r="J102" s="749" t="s">
        <v>780</v>
      </c>
      <c r="K102" s="749" t="s">
        <v>779</v>
      </c>
      <c r="L102" s="752">
        <v>74.195000000000007</v>
      </c>
      <c r="M102" s="752">
        <v>4</v>
      </c>
      <c r="N102" s="753">
        <v>296.78000000000003</v>
      </c>
    </row>
    <row r="103" spans="1:14" ht="14.45" customHeight="1" x14ac:dyDescent="0.2">
      <c r="A103" s="747" t="s">
        <v>577</v>
      </c>
      <c r="B103" s="748" t="s">
        <v>578</v>
      </c>
      <c r="C103" s="749" t="s">
        <v>591</v>
      </c>
      <c r="D103" s="750" t="s">
        <v>592</v>
      </c>
      <c r="E103" s="751">
        <v>50113001</v>
      </c>
      <c r="F103" s="750" t="s">
        <v>608</v>
      </c>
      <c r="G103" s="749" t="s">
        <v>609</v>
      </c>
      <c r="H103" s="749">
        <v>200863</v>
      </c>
      <c r="I103" s="749">
        <v>200863</v>
      </c>
      <c r="J103" s="749" t="s">
        <v>780</v>
      </c>
      <c r="K103" s="749" t="s">
        <v>781</v>
      </c>
      <c r="L103" s="752">
        <v>85.288749999999993</v>
      </c>
      <c r="M103" s="752">
        <v>16</v>
      </c>
      <c r="N103" s="753">
        <v>1364.62</v>
      </c>
    </row>
    <row r="104" spans="1:14" ht="14.45" customHeight="1" x14ac:dyDescent="0.2">
      <c r="A104" s="747" t="s">
        <v>577</v>
      </c>
      <c r="B104" s="748" t="s">
        <v>578</v>
      </c>
      <c r="C104" s="749" t="s">
        <v>591</v>
      </c>
      <c r="D104" s="750" t="s">
        <v>592</v>
      </c>
      <c r="E104" s="751">
        <v>50113001</v>
      </c>
      <c r="F104" s="750" t="s">
        <v>608</v>
      </c>
      <c r="G104" s="749" t="s">
        <v>618</v>
      </c>
      <c r="H104" s="749">
        <v>850729</v>
      </c>
      <c r="I104" s="749">
        <v>157875</v>
      </c>
      <c r="J104" s="749" t="s">
        <v>782</v>
      </c>
      <c r="K104" s="749" t="s">
        <v>783</v>
      </c>
      <c r="L104" s="752">
        <v>225.5</v>
      </c>
      <c r="M104" s="752">
        <v>1</v>
      </c>
      <c r="N104" s="753">
        <v>225.5</v>
      </c>
    </row>
    <row r="105" spans="1:14" ht="14.45" customHeight="1" x14ac:dyDescent="0.2">
      <c r="A105" s="747" t="s">
        <v>577</v>
      </c>
      <c r="B105" s="748" t="s">
        <v>578</v>
      </c>
      <c r="C105" s="749" t="s">
        <v>591</v>
      </c>
      <c r="D105" s="750" t="s">
        <v>592</v>
      </c>
      <c r="E105" s="751">
        <v>50113001</v>
      </c>
      <c r="F105" s="750" t="s">
        <v>608</v>
      </c>
      <c r="G105" s="749" t="s">
        <v>609</v>
      </c>
      <c r="H105" s="749">
        <v>207820</v>
      </c>
      <c r="I105" s="749">
        <v>207820</v>
      </c>
      <c r="J105" s="749" t="s">
        <v>784</v>
      </c>
      <c r="K105" s="749" t="s">
        <v>785</v>
      </c>
      <c r="L105" s="752">
        <v>30.431403508771925</v>
      </c>
      <c r="M105" s="752">
        <v>57</v>
      </c>
      <c r="N105" s="753">
        <v>1734.5899999999997</v>
      </c>
    </row>
    <row r="106" spans="1:14" ht="14.45" customHeight="1" x14ac:dyDescent="0.2">
      <c r="A106" s="747" t="s">
        <v>577</v>
      </c>
      <c r="B106" s="748" t="s">
        <v>578</v>
      </c>
      <c r="C106" s="749" t="s">
        <v>591</v>
      </c>
      <c r="D106" s="750" t="s">
        <v>592</v>
      </c>
      <c r="E106" s="751">
        <v>50113001</v>
      </c>
      <c r="F106" s="750" t="s">
        <v>608</v>
      </c>
      <c r="G106" s="749" t="s">
        <v>609</v>
      </c>
      <c r="H106" s="749">
        <v>849831</v>
      </c>
      <c r="I106" s="749">
        <v>162008</v>
      </c>
      <c r="J106" s="749" t="s">
        <v>786</v>
      </c>
      <c r="K106" s="749" t="s">
        <v>787</v>
      </c>
      <c r="L106" s="752">
        <v>170.84000000000003</v>
      </c>
      <c r="M106" s="752">
        <v>1</v>
      </c>
      <c r="N106" s="753">
        <v>170.84000000000003</v>
      </c>
    </row>
    <row r="107" spans="1:14" ht="14.45" customHeight="1" x14ac:dyDescent="0.2">
      <c r="A107" s="747" t="s">
        <v>577</v>
      </c>
      <c r="B107" s="748" t="s">
        <v>578</v>
      </c>
      <c r="C107" s="749" t="s">
        <v>591</v>
      </c>
      <c r="D107" s="750" t="s">
        <v>592</v>
      </c>
      <c r="E107" s="751">
        <v>50113001</v>
      </c>
      <c r="F107" s="750" t="s">
        <v>608</v>
      </c>
      <c r="G107" s="749" t="s">
        <v>609</v>
      </c>
      <c r="H107" s="749">
        <v>118305</v>
      </c>
      <c r="I107" s="749">
        <v>18305</v>
      </c>
      <c r="J107" s="749" t="s">
        <v>788</v>
      </c>
      <c r="K107" s="749" t="s">
        <v>789</v>
      </c>
      <c r="L107" s="752">
        <v>242</v>
      </c>
      <c r="M107" s="752">
        <v>24</v>
      </c>
      <c r="N107" s="753">
        <v>5808</v>
      </c>
    </row>
    <row r="108" spans="1:14" ht="14.45" customHeight="1" x14ac:dyDescent="0.2">
      <c r="A108" s="747" t="s">
        <v>577</v>
      </c>
      <c r="B108" s="748" t="s">
        <v>578</v>
      </c>
      <c r="C108" s="749" t="s">
        <v>591</v>
      </c>
      <c r="D108" s="750" t="s">
        <v>592</v>
      </c>
      <c r="E108" s="751">
        <v>50113001</v>
      </c>
      <c r="F108" s="750" t="s">
        <v>608</v>
      </c>
      <c r="G108" s="749" t="s">
        <v>609</v>
      </c>
      <c r="H108" s="749">
        <v>208649</v>
      </c>
      <c r="I108" s="749">
        <v>208649</v>
      </c>
      <c r="J108" s="749" t="s">
        <v>790</v>
      </c>
      <c r="K108" s="749" t="s">
        <v>791</v>
      </c>
      <c r="L108" s="752">
        <v>72.919999999999987</v>
      </c>
      <c r="M108" s="752">
        <v>1</v>
      </c>
      <c r="N108" s="753">
        <v>72.919999999999987</v>
      </c>
    </row>
    <row r="109" spans="1:14" ht="14.45" customHeight="1" x14ac:dyDescent="0.2">
      <c r="A109" s="747" t="s">
        <v>577</v>
      </c>
      <c r="B109" s="748" t="s">
        <v>578</v>
      </c>
      <c r="C109" s="749" t="s">
        <v>591</v>
      </c>
      <c r="D109" s="750" t="s">
        <v>592</v>
      </c>
      <c r="E109" s="751">
        <v>50113001</v>
      </c>
      <c r="F109" s="750" t="s">
        <v>608</v>
      </c>
      <c r="G109" s="749" t="s">
        <v>618</v>
      </c>
      <c r="H109" s="749">
        <v>109709</v>
      </c>
      <c r="I109" s="749">
        <v>9709</v>
      </c>
      <c r="J109" s="749" t="s">
        <v>792</v>
      </c>
      <c r="K109" s="749" t="s">
        <v>793</v>
      </c>
      <c r="L109" s="752">
        <v>64.930000000000007</v>
      </c>
      <c r="M109" s="752">
        <v>8</v>
      </c>
      <c r="N109" s="753">
        <v>519.44000000000005</v>
      </c>
    </row>
    <row r="110" spans="1:14" ht="14.45" customHeight="1" x14ac:dyDescent="0.2">
      <c r="A110" s="747" t="s">
        <v>577</v>
      </c>
      <c r="B110" s="748" t="s">
        <v>578</v>
      </c>
      <c r="C110" s="749" t="s">
        <v>591</v>
      </c>
      <c r="D110" s="750" t="s">
        <v>592</v>
      </c>
      <c r="E110" s="751">
        <v>50113001</v>
      </c>
      <c r="F110" s="750" t="s">
        <v>608</v>
      </c>
      <c r="G110" s="749" t="s">
        <v>609</v>
      </c>
      <c r="H110" s="749">
        <v>119653</v>
      </c>
      <c r="I110" s="749">
        <v>119653</v>
      </c>
      <c r="J110" s="749" t="s">
        <v>794</v>
      </c>
      <c r="K110" s="749" t="s">
        <v>795</v>
      </c>
      <c r="L110" s="752">
        <v>157.38</v>
      </c>
      <c r="M110" s="752">
        <v>1</v>
      </c>
      <c r="N110" s="753">
        <v>157.38</v>
      </c>
    </row>
    <row r="111" spans="1:14" ht="14.45" customHeight="1" x14ac:dyDescent="0.2">
      <c r="A111" s="747" t="s">
        <v>577</v>
      </c>
      <c r="B111" s="748" t="s">
        <v>578</v>
      </c>
      <c r="C111" s="749" t="s">
        <v>591</v>
      </c>
      <c r="D111" s="750" t="s">
        <v>592</v>
      </c>
      <c r="E111" s="751">
        <v>50113001</v>
      </c>
      <c r="F111" s="750" t="s">
        <v>608</v>
      </c>
      <c r="G111" s="749" t="s">
        <v>609</v>
      </c>
      <c r="H111" s="749">
        <v>844145</v>
      </c>
      <c r="I111" s="749">
        <v>56350</v>
      </c>
      <c r="J111" s="749" t="s">
        <v>796</v>
      </c>
      <c r="K111" s="749" t="s">
        <v>797</v>
      </c>
      <c r="L111" s="752">
        <v>36.112857142857152</v>
      </c>
      <c r="M111" s="752">
        <v>7</v>
      </c>
      <c r="N111" s="753">
        <v>252.79000000000005</v>
      </c>
    </row>
    <row r="112" spans="1:14" ht="14.45" customHeight="1" x14ac:dyDescent="0.2">
      <c r="A112" s="747" t="s">
        <v>577</v>
      </c>
      <c r="B112" s="748" t="s">
        <v>578</v>
      </c>
      <c r="C112" s="749" t="s">
        <v>591</v>
      </c>
      <c r="D112" s="750" t="s">
        <v>592</v>
      </c>
      <c r="E112" s="751">
        <v>50113001</v>
      </c>
      <c r="F112" s="750" t="s">
        <v>608</v>
      </c>
      <c r="G112" s="749" t="s">
        <v>609</v>
      </c>
      <c r="H112" s="749">
        <v>188900</v>
      </c>
      <c r="I112" s="749">
        <v>88900</v>
      </c>
      <c r="J112" s="749" t="s">
        <v>798</v>
      </c>
      <c r="K112" s="749" t="s">
        <v>799</v>
      </c>
      <c r="L112" s="752">
        <v>81.03</v>
      </c>
      <c r="M112" s="752">
        <v>1</v>
      </c>
      <c r="N112" s="753">
        <v>81.03</v>
      </c>
    </row>
    <row r="113" spans="1:14" ht="14.45" customHeight="1" x14ac:dyDescent="0.2">
      <c r="A113" s="747" t="s">
        <v>577</v>
      </c>
      <c r="B113" s="748" t="s">
        <v>578</v>
      </c>
      <c r="C113" s="749" t="s">
        <v>591</v>
      </c>
      <c r="D113" s="750" t="s">
        <v>592</v>
      </c>
      <c r="E113" s="751">
        <v>50113001</v>
      </c>
      <c r="F113" s="750" t="s">
        <v>608</v>
      </c>
      <c r="G113" s="749" t="s">
        <v>609</v>
      </c>
      <c r="H113" s="749">
        <v>100610</v>
      </c>
      <c r="I113" s="749">
        <v>610</v>
      </c>
      <c r="J113" s="749" t="s">
        <v>800</v>
      </c>
      <c r="K113" s="749" t="s">
        <v>801</v>
      </c>
      <c r="L113" s="752">
        <v>72.500000000000014</v>
      </c>
      <c r="M113" s="752">
        <v>6</v>
      </c>
      <c r="N113" s="753">
        <v>435.00000000000006</v>
      </c>
    </row>
    <row r="114" spans="1:14" ht="14.45" customHeight="1" x14ac:dyDescent="0.2">
      <c r="A114" s="747" t="s">
        <v>577</v>
      </c>
      <c r="B114" s="748" t="s">
        <v>578</v>
      </c>
      <c r="C114" s="749" t="s">
        <v>591</v>
      </c>
      <c r="D114" s="750" t="s">
        <v>592</v>
      </c>
      <c r="E114" s="751">
        <v>50113001</v>
      </c>
      <c r="F114" s="750" t="s">
        <v>608</v>
      </c>
      <c r="G114" s="749" t="s">
        <v>618</v>
      </c>
      <c r="H114" s="749">
        <v>189664</v>
      </c>
      <c r="I114" s="749">
        <v>189664</v>
      </c>
      <c r="J114" s="749" t="s">
        <v>802</v>
      </c>
      <c r="K114" s="749" t="s">
        <v>803</v>
      </c>
      <c r="L114" s="752">
        <v>260.02999999999992</v>
      </c>
      <c r="M114" s="752">
        <v>1</v>
      </c>
      <c r="N114" s="753">
        <v>260.02999999999992</v>
      </c>
    </row>
    <row r="115" spans="1:14" ht="14.45" customHeight="1" x14ac:dyDescent="0.2">
      <c r="A115" s="747" t="s">
        <v>577</v>
      </c>
      <c r="B115" s="748" t="s">
        <v>578</v>
      </c>
      <c r="C115" s="749" t="s">
        <v>591</v>
      </c>
      <c r="D115" s="750" t="s">
        <v>592</v>
      </c>
      <c r="E115" s="751">
        <v>50113001</v>
      </c>
      <c r="F115" s="750" t="s">
        <v>608</v>
      </c>
      <c r="G115" s="749" t="s">
        <v>609</v>
      </c>
      <c r="H115" s="749">
        <v>131385</v>
      </c>
      <c r="I115" s="749">
        <v>31385</v>
      </c>
      <c r="J115" s="749" t="s">
        <v>804</v>
      </c>
      <c r="K115" s="749" t="s">
        <v>805</v>
      </c>
      <c r="L115" s="752">
        <v>39.190000000000012</v>
      </c>
      <c r="M115" s="752">
        <v>1</v>
      </c>
      <c r="N115" s="753">
        <v>39.190000000000012</v>
      </c>
    </row>
    <row r="116" spans="1:14" ht="14.45" customHeight="1" x14ac:dyDescent="0.2">
      <c r="A116" s="747" t="s">
        <v>577</v>
      </c>
      <c r="B116" s="748" t="s">
        <v>578</v>
      </c>
      <c r="C116" s="749" t="s">
        <v>591</v>
      </c>
      <c r="D116" s="750" t="s">
        <v>592</v>
      </c>
      <c r="E116" s="751">
        <v>50113001</v>
      </c>
      <c r="F116" s="750" t="s">
        <v>608</v>
      </c>
      <c r="G116" s="749" t="s">
        <v>609</v>
      </c>
      <c r="H116" s="749">
        <v>148578</v>
      </c>
      <c r="I116" s="749">
        <v>48578</v>
      </c>
      <c r="J116" s="749" t="s">
        <v>806</v>
      </c>
      <c r="K116" s="749" t="s">
        <v>807</v>
      </c>
      <c r="L116" s="752">
        <v>54.979999999999983</v>
      </c>
      <c r="M116" s="752">
        <v>1</v>
      </c>
      <c r="N116" s="753">
        <v>54.979999999999983</v>
      </c>
    </row>
    <row r="117" spans="1:14" ht="14.45" customHeight="1" x14ac:dyDescent="0.2">
      <c r="A117" s="747" t="s">
        <v>577</v>
      </c>
      <c r="B117" s="748" t="s">
        <v>578</v>
      </c>
      <c r="C117" s="749" t="s">
        <v>591</v>
      </c>
      <c r="D117" s="750" t="s">
        <v>592</v>
      </c>
      <c r="E117" s="751">
        <v>50113001</v>
      </c>
      <c r="F117" s="750" t="s">
        <v>608</v>
      </c>
      <c r="G117" s="749" t="s">
        <v>609</v>
      </c>
      <c r="H117" s="749">
        <v>191836</v>
      </c>
      <c r="I117" s="749">
        <v>91836</v>
      </c>
      <c r="J117" s="749" t="s">
        <v>808</v>
      </c>
      <c r="K117" s="749" t="s">
        <v>809</v>
      </c>
      <c r="L117" s="752">
        <v>44.622</v>
      </c>
      <c r="M117" s="752">
        <v>10</v>
      </c>
      <c r="N117" s="753">
        <v>446.21999999999997</v>
      </c>
    </row>
    <row r="118" spans="1:14" ht="14.45" customHeight="1" x14ac:dyDescent="0.2">
      <c r="A118" s="747" t="s">
        <v>577</v>
      </c>
      <c r="B118" s="748" t="s">
        <v>578</v>
      </c>
      <c r="C118" s="749" t="s">
        <v>591</v>
      </c>
      <c r="D118" s="750" t="s">
        <v>592</v>
      </c>
      <c r="E118" s="751">
        <v>50113001</v>
      </c>
      <c r="F118" s="750" t="s">
        <v>608</v>
      </c>
      <c r="G118" s="749" t="s">
        <v>609</v>
      </c>
      <c r="H118" s="749">
        <v>109844</v>
      </c>
      <c r="I118" s="749">
        <v>9844</v>
      </c>
      <c r="J118" s="749" t="s">
        <v>808</v>
      </c>
      <c r="K118" s="749" t="s">
        <v>810</v>
      </c>
      <c r="L118" s="752">
        <v>72.39</v>
      </c>
      <c r="M118" s="752">
        <v>1</v>
      </c>
      <c r="N118" s="753">
        <v>72.39</v>
      </c>
    </row>
    <row r="119" spans="1:14" ht="14.45" customHeight="1" x14ac:dyDescent="0.2">
      <c r="A119" s="747" t="s">
        <v>577</v>
      </c>
      <c r="B119" s="748" t="s">
        <v>578</v>
      </c>
      <c r="C119" s="749" t="s">
        <v>591</v>
      </c>
      <c r="D119" s="750" t="s">
        <v>592</v>
      </c>
      <c r="E119" s="751">
        <v>50113001</v>
      </c>
      <c r="F119" s="750" t="s">
        <v>608</v>
      </c>
      <c r="G119" s="749" t="s">
        <v>609</v>
      </c>
      <c r="H119" s="749">
        <v>132086</v>
      </c>
      <c r="I119" s="749">
        <v>32086</v>
      </c>
      <c r="J119" s="749" t="s">
        <v>811</v>
      </c>
      <c r="K119" s="749" t="s">
        <v>812</v>
      </c>
      <c r="L119" s="752">
        <v>19.344000000000001</v>
      </c>
      <c r="M119" s="752">
        <v>5</v>
      </c>
      <c r="N119" s="753">
        <v>96.72</v>
      </c>
    </row>
    <row r="120" spans="1:14" ht="14.45" customHeight="1" x14ac:dyDescent="0.2">
      <c r="A120" s="747" t="s">
        <v>577</v>
      </c>
      <c r="B120" s="748" t="s">
        <v>578</v>
      </c>
      <c r="C120" s="749" t="s">
        <v>591</v>
      </c>
      <c r="D120" s="750" t="s">
        <v>592</v>
      </c>
      <c r="E120" s="751">
        <v>50113001</v>
      </c>
      <c r="F120" s="750" t="s">
        <v>608</v>
      </c>
      <c r="G120" s="749" t="s">
        <v>609</v>
      </c>
      <c r="H120" s="749">
        <v>132090</v>
      </c>
      <c r="I120" s="749">
        <v>32090</v>
      </c>
      <c r="J120" s="749" t="s">
        <v>813</v>
      </c>
      <c r="K120" s="749" t="s">
        <v>814</v>
      </c>
      <c r="L120" s="752">
        <v>27.411333333333335</v>
      </c>
      <c r="M120" s="752">
        <v>15</v>
      </c>
      <c r="N120" s="753">
        <v>411.17</v>
      </c>
    </row>
    <row r="121" spans="1:14" ht="14.45" customHeight="1" x14ac:dyDescent="0.2">
      <c r="A121" s="747" t="s">
        <v>577</v>
      </c>
      <c r="B121" s="748" t="s">
        <v>578</v>
      </c>
      <c r="C121" s="749" t="s">
        <v>591</v>
      </c>
      <c r="D121" s="750" t="s">
        <v>592</v>
      </c>
      <c r="E121" s="751">
        <v>50113001</v>
      </c>
      <c r="F121" s="750" t="s">
        <v>608</v>
      </c>
      <c r="G121" s="749" t="s">
        <v>609</v>
      </c>
      <c r="H121" s="749">
        <v>159672</v>
      </c>
      <c r="I121" s="749">
        <v>59672</v>
      </c>
      <c r="J121" s="749" t="s">
        <v>815</v>
      </c>
      <c r="K121" s="749" t="s">
        <v>816</v>
      </c>
      <c r="L121" s="752">
        <v>47.049999999999983</v>
      </c>
      <c r="M121" s="752">
        <v>2</v>
      </c>
      <c r="N121" s="753">
        <v>94.099999999999966</v>
      </c>
    </row>
    <row r="122" spans="1:14" ht="14.45" customHeight="1" x14ac:dyDescent="0.2">
      <c r="A122" s="747" t="s">
        <v>577</v>
      </c>
      <c r="B122" s="748" t="s">
        <v>578</v>
      </c>
      <c r="C122" s="749" t="s">
        <v>591</v>
      </c>
      <c r="D122" s="750" t="s">
        <v>592</v>
      </c>
      <c r="E122" s="751">
        <v>50113001</v>
      </c>
      <c r="F122" s="750" t="s">
        <v>608</v>
      </c>
      <c r="G122" s="749" t="s">
        <v>609</v>
      </c>
      <c r="H122" s="749">
        <v>214619</v>
      </c>
      <c r="I122" s="749">
        <v>214619</v>
      </c>
      <c r="J122" s="749" t="s">
        <v>817</v>
      </c>
      <c r="K122" s="749" t="s">
        <v>818</v>
      </c>
      <c r="L122" s="752">
        <v>224.38000000000005</v>
      </c>
      <c r="M122" s="752">
        <v>1</v>
      </c>
      <c r="N122" s="753">
        <v>224.38000000000005</v>
      </c>
    </row>
    <row r="123" spans="1:14" ht="14.45" customHeight="1" x14ac:dyDescent="0.2">
      <c r="A123" s="747" t="s">
        <v>577</v>
      </c>
      <c r="B123" s="748" t="s">
        <v>578</v>
      </c>
      <c r="C123" s="749" t="s">
        <v>591</v>
      </c>
      <c r="D123" s="750" t="s">
        <v>592</v>
      </c>
      <c r="E123" s="751">
        <v>50113001</v>
      </c>
      <c r="F123" s="750" t="s">
        <v>608</v>
      </c>
      <c r="G123" s="749" t="s">
        <v>618</v>
      </c>
      <c r="H123" s="749">
        <v>156981</v>
      </c>
      <c r="I123" s="749">
        <v>56981</v>
      </c>
      <c r="J123" s="749" t="s">
        <v>819</v>
      </c>
      <c r="K123" s="749" t="s">
        <v>820</v>
      </c>
      <c r="L123" s="752">
        <v>30.180000000000007</v>
      </c>
      <c r="M123" s="752">
        <v>1</v>
      </c>
      <c r="N123" s="753">
        <v>30.180000000000007</v>
      </c>
    </row>
    <row r="124" spans="1:14" ht="14.45" customHeight="1" x14ac:dyDescent="0.2">
      <c r="A124" s="747" t="s">
        <v>577</v>
      </c>
      <c r="B124" s="748" t="s">
        <v>578</v>
      </c>
      <c r="C124" s="749" t="s">
        <v>591</v>
      </c>
      <c r="D124" s="750" t="s">
        <v>592</v>
      </c>
      <c r="E124" s="751">
        <v>50113001</v>
      </c>
      <c r="F124" s="750" t="s">
        <v>608</v>
      </c>
      <c r="G124" s="749" t="s">
        <v>618</v>
      </c>
      <c r="H124" s="749">
        <v>150316</v>
      </c>
      <c r="I124" s="749">
        <v>50316</v>
      </c>
      <c r="J124" s="749" t="s">
        <v>821</v>
      </c>
      <c r="K124" s="749" t="s">
        <v>613</v>
      </c>
      <c r="L124" s="752">
        <v>69.370000000000033</v>
      </c>
      <c r="M124" s="752">
        <v>1</v>
      </c>
      <c r="N124" s="753">
        <v>69.370000000000033</v>
      </c>
    </row>
    <row r="125" spans="1:14" ht="14.45" customHeight="1" x14ac:dyDescent="0.2">
      <c r="A125" s="747" t="s">
        <v>577</v>
      </c>
      <c r="B125" s="748" t="s">
        <v>578</v>
      </c>
      <c r="C125" s="749" t="s">
        <v>591</v>
      </c>
      <c r="D125" s="750" t="s">
        <v>592</v>
      </c>
      <c r="E125" s="751">
        <v>50113001</v>
      </c>
      <c r="F125" s="750" t="s">
        <v>608</v>
      </c>
      <c r="G125" s="749" t="s">
        <v>618</v>
      </c>
      <c r="H125" s="749">
        <v>845240</v>
      </c>
      <c r="I125" s="749">
        <v>109799</v>
      </c>
      <c r="J125" s="749" t="s">
        <v>822</v>
      </c>
      <c r="K125" s="749" t="s">
        <v>752</v>
      </c>
      <c r="L125" s="752">
        <v>80.748888888888885</v>
      </c>
      <c r="M125" s="752">
        <v>9</v>
      </c>
      <c r="N125" s="753">
        <v>726.74</v>
      </c>
    </row>
    <row r="126" spans="1:14" ht="14.45" customHeight="1" x14ac:dyDescent="0.2">
      <c r="A126" s="747" t="s">
        <v>577</v>
      </c>
      <c r="B126" s="748" t="s">
        <v>578</v>
      </c>
      <c r="C126" s="749" t="s">
        <v>591</v>
      </c>
      <c r="D126" s="750" t="s">
        <v>592</v>
      </c>
      <c r="E126" s="751">
        <v>50113001</v>
      </c>
      <c r="F126" s="750" t="s">
        <v>608</v>
      </c>
      <c r="G126" s="749" t="s">
        <v>609</v>
      </c>
      <c r="H126" s="749">
        <v>840155</v>
      </c>
      <c r="I126" s="749">
        <v>0</v>
      </c>
      <c r="J126" s="749" t="s">
        <v>823</v>
      </c>
      <c r="K126" s="749" t="s">
        <v>579</v>
      </c>
      <c r="L126" s="752">
        <v>63.654999999999994</v>
      </c>
      <c r="M126" s="752">
        <v>16</v>
      </c>
      <c r="N126" s="753">
        <v>1018.4799999999999</v>
      </c>
    </row>
    <row r="127" spans="1:14" ht="14.45" customHeight="1" x14ac:dyDescent="0.2">
      <c r="A127" s="747" t="s">
        <v>577</v>
      </c>
      <c r="B127" s="748" t="s">
        <v>578</v>
      </c>
      <c r="C127" s="749" t="s">
        <v>591</v>
      </c>
      <c r="D127" s="750" t="s">
        <v>592</v>
      </c>
      <c r="E127" s="751">
        <v>50113001</v>
      </c>
      <c r="F127" s="750" t="s">
        <v>608</v>
      </c>
      <c r="G127" s="749" t="s">
        <v>609</v>
      </c>
      <c r="H127" s="749">
        <v>990977</v>
      </c>
      <c r="I127" s="749">
        <v>0</v>
      </c>
      <c r="J127" s="749" t="s">
        <v>824</v>
      </c>
      <c r="K127" s="749" t="s">
        <v>579</v>
      </c>
      <c r="L127" s="752">
        <v>91.86</v>
      </c>
      <c r="M127" s="752">
        <v>1</v>
      </c>
      <c r="N127" s="753">
        <v>91.86</v>
      </c>
    </row>
    <row r="128" spans="1:14" ht="14.45" customHeight="1" x14ac:dyDescent="0.2">
      <c r="A128" s="747" t="s">
        <v>577</v>
      </c>
      <c r="B128" s="748" t="s">
        <v>578</v>
      </c>
      <c r="C128" s="749" t="s">
        <v>591</v>
      </c>
      <c r="D128" s="750" t="s">
        <v>592</v>
      </c>
      <c r="E128" s="751">
        <v>50113001</v>
      </c>
      <c r="F128" s="750" t="s">
        <v>608</v>
      </c>
      <c r="G128" s="749" t="s">
        <v>618</v>
      </c>
      <c r="H128" s="749">
        <v>989453</v>
      </c>
      <c r="I128" s="749">
        <v>146899</v>
      </c>
      <c r="J128" s="749" t="s">
        <v>825</v>
      </c>
      <c r="K128" s="749" t="s">
        <v>826</v>
      </c>
      <c r="L128" s="752">
        <v>45.668000000000006</v>
      </c>
      <c r="M128" s="752">
        <v>5</v>
      </c>
      <c r="N128" s="753">
        <v>228.34000000000003</v>
      </c>
    </row>
    <row r="129" spans="1:14" ht="14.45" customHeight="1" x14ac:dyDescent="0.2">
      <c r="A129" s="747" t="s">
        <v>577</v>
      </c>
      <c r="B129" s="748" t="s">
        <v>578</v>
      </c>
      <c r="C129" s="749" t="s">
        <v>591</v>
      </c>
      <c r="D129" s="750" t="s">
        <v>592</v>
      </c>
      <c r="E129" s="751">
        <v>50113013</v>
      </c>
      <c r="F129" s="750" t="s">
        <v>827</v>
      </c>
      <c r="G129" s="749" t="s">
        <v>609</v>
      </c>
      <c r="H129" s="749">
        <v>172972</v>
      </c>
      <c r="I129" s="749">
        <v>72972</v>
      </c>
      <c r="J129" s="749" t="s">
        <v>828</v>
      </c>
      <c r="K129" s="749" t="s">
        <v>829</v>
      </c>
      <c r="L129" s="752">
        <v>181.58999999999997</v>
      </c>
      <c r="M129" s="752">
        <v>14</v>
      </c>
      <c r="N129" s="753">
        <v>2542.2599999999998</v>
      </c>
    </row>
    <row r="130" spans="1:14" ht="14.45" customHeight="1" x14ac:dyDescent="0.2">
      <c r="A130" s="747" t="s">
        <v>577</v>
      </c>
      <c r="B130" s="748" t="s">
        <v>578</v>
      </c>
      <c r="C130" s="749" t="s">
        <v>591</v>
      </c>
      <c r="D130" s="750" t="s">
        <v>592</v>
      </c>
      <c r="E130" s="751">
        <v>50113013</v>
      </c>
      <c r="F130" s="750" t="s">
        <v>827</v>
      </c>
      <c r="G130" s="749" t="s">
        <v>618</v>
      </c>
      <c r="H130" s="749">
        <v>105951</v>
      </c>
      <c r="I130" s="749">
        <v>5951</v>
      </c>
      <c r="J130" s="749" t="s">
        <v>830</v>
      </c>
      <c r="K130" s="749" t="s">
        <v>831</v>
      </c>
      <c r="L130" s="752">
        <v>114.17333333333333</v>
      </c>
      <c r="M130" s="752">
        <v>3</v>
      </c>
      <c r="N130" s="753">
        <v>342.52</v>
      </c>
    </row>
    <row r="131" spans="1:14" ht="14.45" customHeight="1" x14ac:dyDescent="0.2">
      <c r="A131" s="747" t="s">
        <v>577</v>
      </c>
      <c r="B131" s="748" t="s">
        <v>578</v>
      </c>
      <c r="C131" s="749" t="s">
        <v>591</v>
      </c>
      <c r="D131" s="750" t="s">
        <v>592</v>
      </c>
      <c r="E131" s="751">
        <v>50113013</v>
      </c>
      <c r="F131" s="750" t="s">
        <v>827</v>
      </c>
      <c r="G131" s="749" t="s">
        <v>609</v>
      </c>
      <c r="H131" s="749">
        <v>164831</v>
      </c>
      <c r="I131" s="749">
        <v>64831</v>
      </c>
      <c r="J131" s="749" t="s">
        <v>832</v>
      </c>
      <c r="K131" s="749" t="s">
        <v>833</v>
      </c>
      <c r="L131" s="752">
        <v>198.88</v>
      </c>
      <c r="M131" s="752">
        <v>1</v>
      </c>
      <c r="N131" s="753">
        <v>198.88</v>
      </c>
    </row>
    <row r="132" spans="1:14" ht="14.45" customHeight="1" x14ac:dyDescent="0.2">
      <c r="A132" s="747" t="s">
        <v>577</v>
      </c>
      <c r="B132" s="748" t="s">
        <v>578</v>
      </c>
      <c r="C132" s="749" t="s">
        <v>591</v>
      </c>
      <c r="D132" s="750" t="s">
        <v>592</v>
      </c>
      <c r="E132" s="751">
        <v>50113013</v>
      </c>
      <c r="F132" s="750" t="s">
        <v>827</v>
      </c>
      <c r="G132" s="749" t="s">
        <v>609</v>
      </c>
      <c r="H132" s="749">
        <v>111706</v>
      </c>
      <c r="I132" s="749">
        <v>11706</v>
      </c>
      <c r="J132" s="749" t="s">
        <v>634</v>
      </c>
      <c r="K132" s="749" t="s">
        <v>834</v>
      </c>
      <c r="L132" s="752">
        <v>524.08000000000004</v>
      </c>
      <c r="M132" s="752">
        <v>1</v>
      </c>
      <c r="N132" s="753">
        <v>524.08000000000004</v>
      </c>
    </row>
    <row r="133" spans="1:14" ht="14.45" customHeight="1" x14ac:dyDescent="0.2">
      <c r="A133" s="747" t="s">
        <v>577</v>
      </c>
      <c r="B133" s="748" t="s">
        <v>578</v>
      </c>
      <c r="C133" s="749" t="s">
        <v>591</v>
      </c>
      <c r="D133" s="750" t="s">
        <v>592</v>
      </c>
      <c r="E133" s="751">
        <v>50113013</v>
      </c>
      <c r="F133" s="750" t="s">
        <v>827</v>
      </c>
      <c r="G133" s="749" t="s">
        <v>609</v>
      </c>
      <c r="H133" s="749">
        <v>87104</v>
      </c>
      <c r="I133" s="749">
        <v>87104</v>
      </c>
      <c r="J133" s="749" t="s">
        <v>835</v>
      </c>
      <c r="K133" s="749" t="s">
        <v>836</v>
      </c>
      <c r="L133" s="752">
        <v>44.196666666666665</v>
      </c>
      <c r="M133" s="752">
        <v>3</v>
      </c>
      <c r="N133" s="753">
        <v>132.59</v>
      </c>
    </row>
    <row r="134" spans="1:14" ht="14.45" customHeight="1" x14ac:dyDescent="0.2">
      <c r="A134" s="747" t="s">
        <v>577</v>
      </c>
      <c r="B134" s="748" t="s">
        <v>578</v>
      </c>
      <c r="C134" s="749" t="s">
        <v>591</v>
      </c>
      <c r="D134" s="750" t="s">
        <v>592</v>
      </c>
      <c r="E134" s="751">
        <v>50113013</v>
      </c>
      <c r="F134" s="750" t="s">
        <v>827</v>
      </c>
      <c r="G134" s="749" t="s">
        <v>609</v>
      </c>
      <c r="H134" s="749">
        <v>108606</v>
      </c>
      <c r="I134" s="749">
        <v>108606</v>
      </c>
      <c r="J134" s="749" t="s">
        <v>835</v>
      </c>
      <c r="K134" s="749" t="s">
        <v>837</v>
      </c>
      <c r="L134" s="752">
        <v>73.22</v>
      </c>
      <c r="M134" s="752">
        <v>1</v>
      </c>
      <c r="N134" s="753">
        <v>73.22</v>
      </c>
    </row>
    <row r="135" spans="1:14" ht="14.45" customHeight="1" x14ac:dyDescent="0.2">
      <c r="A135" s="747" t="s">
        <v>577</v>
      </c>
      <c r="B135" s="748" t="s">
        <v>578</v>
      </c>
      <c r="C135" s="749" t="s">
        <v>591</v>
      </c>
      <c r="D135" s="750" t="s">
        <v>592</v>
      </c>
      <c r="E135" s="751">
        <v>50113013</v>
      </c>
      <c r="F135" s="750" t="s">
        <v>827</v>
      </c>
      <c r="G135" s="749" t="s">
        <v>609</v>
      </c>
      <c r="H135" s="749">
        <v>162187</v>
      </c>
      <c r="I135" s="749">
        <v>162187</v>
      </c>
      <c r="J135" s="749" t="s">
        <v>838</v>
      </c>
      <c r="K135" s="749" t="s">
        <v>839</v>
      </c>
      <c r="L135" s="752">
        <v>286</v>
      </c>
      <c r="M135" s="752">
        <v>3.3</v>
      </c>
      <c r="N135" s="753">
        <v>943.8</v>
      </c>
    </row>
    <row r="136" spans="1:14" ht="14.45" customHeight="1" x14ac:dyDescent="0.2">
      <c r="A136" s="747" t="s">
        <v>577</v>
      </c>
      <c r="B136" s="748" t="s">
        <v>578</v>
      </c>
      <c r="C136" s="749" t="s">
        <v>591</v>
      </c>
      <c r="D136" s="750" t="s">
        <v>592</v>
      </c>
      <c r="E136" s="751">
        <v>50113013</v>
      </c>
      <c r="F136" s="750" t="s">
        <v>827</v>
      </c>
      <c r="G136" s="749" t="s">
        <v>618</v>
      </c>
      <c r="H136" s="749">
        <v>849655</v>
      </c>
      <c r="I136" s="749">
        <v>129836</v>
      </c>
      <c r="J136" s="749" t="s">
        <v>840</v>
      </c>
      <c r="K136" s="749" t="s">
        <v>841</v>
      </c>
      <c r="L136" s="752">
        <v>262.90000000000003</v>
      </c>
      <c r="M136" s="752">
        <v>6.3999999999999959</v>
      </c>
      <c r="N136" s="753">
        <v>1682.559999999999</v>
      </c>
    </row>
    <row r="137" spans="1:14" ht="14.45" customHeight="1" x14ac:dyDescent="0.2">
      <c r="A137" s="747" t="s">
        <v>577</v>
      </c>
      <c r="B137" s="748" t="s">
        <v>578</v>
      </c>
      <c r="C137" s="749" t="s">
        <v>591</v>
      </c>
      <c r="D137" s="750" t="s">
        <v>592</v>
      </c>
      <c r="E137" s="751">
        <v>50113013</v>
      </c>
      <c r="F137" s="750" t="s">
        <v>827</v>
      </c>
      <c r="G137" s="749" t="s">
        <v>618</v>
      </c>
      <c r="H137" s="749">
        <v>849887</v>
      </c>
      <c r="I137" s="749">
        <v>129834</v>
      </c>
      <c r="J137" s="749" t="s">
        <v>842</v>
      </c>
      <c r="K137" s="749" t="s">
        <v>579</v>
      </c>
      <c r="L137" s="752">
        <v>154</v>
      </c>
      <c r="M137" s="752">
        <v>5</v>
      </c>
      <c r="N137" s="753">
        <v>770</v>
      </c>
    </row>
    <row r="138" spans="1:14" ht="14.45" customHeight="1" x14ac:dyDescent="0.2">
      <c r="A138" s="747" t="s">
        <v>577</v>
      </c>
      <c r="B138" s="748" t="s">
        <v>578</v>
      </c>
      <c r="C138" s="749" t="s">
        <v>591</v>
      </c>
      <c r="D138" s="750" t="s">
        <v>592</v>
      </c>
      <c r="E138" s="751">
        <v>50113013</v>
      </c>
      <c r="F138" s="750" t="s">
        <v>827</v>
      </c>
      <c r="G138" s="749" t="s">
        <v>609</v>
      </c>
      <c r="H138" s="749">
        <v>844576</v>
      </c>
      <c r="I138" s="749">
        <v>100339</v>
      </c>
      <c r="J138" s="749" t="s">
        <v>843</v>
      </c>
      <c r="K138" s="749" t="s">
        <v>844</v>
      </c>
      <c r="L138" s="752">
        <v>97.60499999999999</v>
      </c>
      <c r="M138" s="752">
        <v>2</v>
      </c>
      <c r="N138" s="753">
        <v>195.20999999999998</v>
      </c>
    </row>
    <row r="139" spans="1:14" ht="14.45" customHeight="1" x14ac:dyDescent="0.2">
      <c r="A139" s="747" t="s">
        <v>577</v>
      </c>
      <c r="B139" s="748" t="s">
        <v>578</v>
      </c>
      <c r="C139" s="749" t="s">
        <v>591</v>
      </c>
      <c r="D139" s="750" t="s">
        <v>592</v>
      </c>
      <c r="E139" s="751">
        <v>50113013</v>
      </c>
      <c r="F139" s="750" t="s">
        <v>827</v>
      </c>
      <c r="G139" s="749" t="s">
        <v>609</v>
      </c>
      <c r="H139" s="749">
        <v>148262</v>
      </c>
      <c r="I139" s="749">
        <v>48262</v>
      </c>
      <c r="J139" s="749" t="s">
        <v>845</v>
      </c>
      <c r="K139" s="749" t="s">
        <v>846</v>
      </c>
      <c r="L139" s="752">
        <v>37.790000000000006</v>
      </c>
      <c r="M139" s="752">
        <v>1</v>
      </c>
      <c r="N139" s="753">
        <v>37.790000000000006</v>
      </c>
    </row>
    <row r="140" spans="1:14" ht="14.45" customHeight="1" x14ac:dyDescent="0.2">
      <c r="A140" s="747" t="s">
        <v>577</v>
      </c>
      <c r="B140" s="748" t="s">
        <v>578</v>
      </c>
      <c r="C140" s="749" t="s">
        <v>591</v>
      </c>
      <c r="D140" s="750" t="s">
        <v>592</v>
      </c>
      <c r="E140" s="751">
        <v>50113013</v>
      </c>
      <c r="F140" s="750" t="s">
        <v>827</v>
      </c>
      <c r="G140" s="749" t="s">
        <v>609</v>
      </c>
      <c r="H140" s="749">
        <v>101066</v>
      </c>
      <c r="I140" s="749">
        <v>1066</v>
      </c>
      <c r="J140" s="749" t="s">
        <v>845</v>
      </c>
      <c r="K140" s="749" t="s">
        <v>847</v>
      </c>
      <c r="L140" s="752">
        <v>57.42</v>
      </c>
      <c r="M140" s="752">
        <v>5</v>
      </c>
      <c r="N140" s="753">
        <v>287.10000000000002</v>
      </c>
    </row>
    <row r="141" spans="1:14" ht="14.45" customHeight="1" x14ac:dyDescent="0.2">
      <c r="A141" s="747" t="s">
        <v>577</v>
      </c>
      <c r="B141" s="748" t="s">
        <v>578</v>
      </c>
      <c r="C141" s="749" t="s">
        <v>591</v>
      </c>
      <c r="D141" s="750" t="s">
        <v>592</v>
      </c>
      <c r="E141" s="751">
        <v>50113013</v>
      </c>
      <c r="F141" s="750" t="s">
        <v>827</v>
      </c>
      <c r="G141" s="749" t="s">
        <v>609</v>
      </c>
      <c r="H141" s="749">
        <v>96414</v>
      </c>
      <c r="I141" s="749">
        <v>96414</v>
      </c>
      <c r="J141" s="749" t="s">
        <v>848</v>
      </c>
      <c r="K141" s="749" t="s">
        <v>849</v>
      </c>
      <c r="L141" s="752">
        <v>59.2</v>
      </c>
      <c r="M141" s="752">
        <v>1</v>
      </c>
      <c r="N141" s="753">
        <v>59.2</v>
      </c>
    </row>
    <row r="142" spans="1:14" ht="14.45" customHeight="1" x14ac:dyDescent="0.2">
      <c r="A142" s="747" t="s">
        <v>577</v>
      </c>
      <c r="B142" s="748" t="s">
        <v>578</v>
      </c>
      <c r="C142" s="749" t="s">
        <v>591</v>
      </c>
      <c r="D142" s="750" t="s">
        <v>592</v>
      </c>
      <c r="E142" s="751">
        <v>50113013</v>
      </c>
      <c r="F142" s="750" t="s">
        <v>827</v>
      </c>
      <c r="G142" s="749" t="s">
        <v>618</v>
      </c>
      <c r="H142" s="749">
        <v>111592</v>
      </c>
      <c r="I142" s="749">
        <v>11592</v>
      </c>
      <c r="J142" s="749" t="s">
        <v>850</v>
      </c>
      <c r="K142" s="749" t="s">
        <v>851</v>
      </c>
      <c r="L142" s="752">
        <v>373.86818181818182</v>
      </c>
      <c r="M142" s="752">
        <v>5.5</v>
      </c>
      <c r="N142" s="753">
        <v>2056.2750000000001</v>
      </c>
    </row>
    <row r="143" spans="1:14" ht="14.45" customHeight="1" x14ac:dyDescent="0.2">
      <c r="A143" s="747" t="s">
        <v>577</v>
      </c>
      <c r="B143" s="748" t="s">
        <v>578</v>
      </c>
      <c r="C143" s="749" t="s">
        <v>591</v>
      </c>
      <c r="D143" s="750" t="s">
        <v>592</v>
      </c>
      <c r="E143" s="751">
        <v>50113013</v>
      </c>
      <c r="F143" s="750" t="s">
        <v>827</v>
      </c>
      <c r="G143" s="749" t="s">
        <v>609</v>
      </c>
      <c r="H143" s="749">
        <v>101076</v>
      </c>
      <c r="I143" s="749">
        <v>1076</v>
      </c>
      <c r="J143" s="749" t="s">
        <v>852</v>
      </c>
      <c r="K143" s="749" t="s">
        <v>779</v>
      </c>
      <c r="L143" s="752">
        <v>78.389999999999986</v>
      </c>
      <c r="M143" s="752">
        <v>2</v>
      </c>
      <c r="N143" s="753">
        <v>156.77999999999997</v>
      </c>
    </row>
    <row r="144" spans="1:14" ht="14.45" customHeight="1" x14ac:dyDescent="0.2">
      <c r="A144" s="747" t="s">
        <v>577</v>
      </c>
      <c r="B144" s="748" t="s">
        <v>578</v>
      </c>
      <c r="C144" s="749" t="s">
        <v>591</v>
      </c>
      <c r="D144" s="750" t="s">
        <v>592</v>
      </c>
      <c r="E144" s="751">
        <v>50113013</v>
      </c>
      <c r="F144" s="750" t="s">
        <v>827</v>
      </c>
      <c r="G144" s="749" t="s">
        <v>579</v>
      </c>
      <c r="H144" s="749">
        <v>201030</v>
      </c>
      <c r="I144" s="749">
        <v>201030</v>
      </c>
      <c r="J144" s="749" t="s">
        <v>853</v>
      </c>
      <c r="K144" s="749" t="s">
        <v>854</v>
      </c>
      <c r="L144" s="752">
        <v>26.610000000000003</v>
      </c>
      <c r="M144" s="752">
        <v>20</v>
      </c>
      <c r="N144" s="753">
        <v>532.20000000000005</v>
      </c>
    </row>
    <row r="145" spans="1:14" ht="14.45" customHeight="1" x14ac:dyDescent="0.2">
      <c r="A145" s="747" t="s">
        <v>577</v>
      </c>
      <c r="B145" s="748" t="s">
        <v>578</v>
      </c>
      <c r="C145" s="749" t="s">
        <v>591</v>
      </c>
      <c r="D145" s="750" t="s">
        <v>592</v>
      </c>
      <c r="E145" s="751">
        <v>50113013</v>
      </c>
      <c r="F145" s="750" t="s">
        <v>827</v>
      </c>
      <c r="G145" s="749" t="s">
        <v>618</v>
      </c>
      <c r="H145" s="749">
        <v>126127</v>
      </c>
      <c r="I145" s="749">
        <v>26127</v>
      </c>
      <c r="J145" s="749" t="s">
        <v>855</v>
      </c>
      <c r="K145" s="749" t="s">
        <v>856</v>
      </c>
      <c r="L145" s="752">
        <v>3071.1499999999996</v>
      </c>
      <c r="M145" s="752">
        <v>0.20000000000000018</v>
      </c>
      <c r="N145" s="753">
        <v>614.23000000000047</v>
      </c>
    </row>
    <row r="146" spans="1:14" ht="14.45" customHeight="1" x14ac:dyDescent="0.2">
      <c r="A146" s="747" t="s">
        <v>577</v>
      </c>
      <c r="B146" s="748" t="s">
        <v>578</v>
      </c>
      <c r="C146" s="749" t="s">
        <v>591</v>
      </c>
      <c r="D146" s="750" t="s">
        <v>592</v>
      </c>
      <c r="E146" s="751">
        <v>50113013</v>
      </c>
      <c r="F146" s="750" t="s">
        <v>827</v>
      </c>
      <c r="G146" s="749" t="s">
        <v>609</v>
      </c>
      <c r="H146" s="749">
        <v>116600</v>
      </c>
      <c r="I146" s="749">
        <v>16600</v>
      </c>
      <c r="J146" s="749" t="s">
        <v>857</v>
      </c>
      <c r="K146" s="749" t="s">
        <v>858</v>
      </c>
      <c r="L146" s="752">
        <v>40.926426056338137</v>
      </c>
      <c r="M146" s="752">
        <v>1136</v>
      </c>
      <c r="N146" s="753">
        <v>46492.420000000122</v>
      </c>
    </row>
    <row r="147" spans="1:14" ht="14.45" customHeight="1" x14ac:dyDescent="0.2">
      <c r="A147" s="747" t="s">
        <v>577</v>
      </c>
      <c r="B147" s="748" t="s">
        <v>578</v>
      </c>
      <c r="C147" s="749" t="s">
        <v>591</v>
      </c>
      <c r="D147" s="750" t="s">
        <v>592</v>
      </c>
      <c r="E147" s="751">
        <v>50113013</v>
      </c>
      <c r="F147" s="750" t="s">
        <v>827</v>
      </c>
      <c r="G147" s="749" t="s">
        <v>609</v>
      </c>
      <c r="H147" s="749">
        <v>117149</v>
      </c>
      <c r="I147" s="749">
        <v>17149</v>
      </c>
      <c r="J147" s="749" t="s">
        <v>857</v>
      </c>
      <c r="K147" s="749" t="s">
        <v>859</v>
      </c>
      <c r="L147" s="752">
        <v>163.32142857142858</v>
      </c>
      <c r="M147" s="752">
        <v>7</v>
      </c>
      <c r="N147" s="753">
        <v>1143.25</v>
      </c>
    </row>
    <row r="148" spans="1:14" ht="14.45" customHeight="1" x14ac:dyDescent="0.2">
      <c r="A148" s="747" t="s">
        <v>577</v>
      </c>
      <c r="B148" s="748" t="s">
        <v>578</v>
      </c>
      <c r="C148" s="749" t="s">
        <v>591</v>
      </c>
      <c r="D148" s="750" t="s">
        <v>592</v>
      </c>
      <c r="E148" s="751">
        <v>50113013</v>
      </c>
      <c r="F148" s="750" t="s">
        <v>827</v>
      </c>
      <c r="G148" s="749" t="s">
        <v>609</v>
      </c>
      <c r="H148" s="749">
        <v>184895</v>
      </c>
      <c r="I148" s="749">
        <v>84895</v>
      </c>
      <c r="J148" s="749" t="s">
        <v>860</v>
      </c>
      <c r="K148" s="749" t="s">
        <v>861</v>
      </c>
      <c r="L148" s="752">
        <v>66.62</v>
      </c>
      <c r="M148" s="752">
        <v>2</v>
      </c>
      <c r="N148" s="753">
        <v>133.24</v>
      </c>
    </row>
    <row r="149" spans="1:14" ht="14.45" customHeight="1" x14ac:dyDescent="0.2">
      <c r="A149" s="747" t="s">
        <v>577</v>
      </c>
      <c r="B149" s="748" t="s">
        <v>578</v>
      </c>
      <c r="C149" s="749" t="s">
        <v>596</v>
      </c>
      <c r="D149" s="750" t="s">
        <v>597</v>
      </c>
      <c r="E149" s="751">
        <v>50113001</v>
      </c>
      <c r="F149" s="750" t="s">
        <v>608</v>
      </c>
      <c r="G149" s="749" t="s">
        <v>609</v>
      </c>
      <c r="H149" s="749">
        <v>100362</v>
      </c>
      <c r="I149" s="749">
        <v>362</v>
      </c>
      <c r="J149" s="749" t="s">
        <v>610</v>
      </c>
      <c r="K149" s="749" t="s">
        <v>611</v>
      </c>
      <c r="L149" s="752">
        <v>72.599999999999994</v>
      </c>
      <c r="M149" s="752">
        <v>1</v>
      </c>
      <c r="N149" s="753">
        <v>72.599999999999994</v>
      </c>
    </row>
    <row r="150" spans="1:14" ht="14.45" customHeight="1" x14ac:dyDescent="0.2">
      <c r="A150" s="747" t="s">
        <v>577</v>
      </c>
      <c r="B150" s="748" t="s">
        <v>578</v>
      </c>
      <c r="C150" s="749" t="s">
        <v>596</v>
      </c>
      <c r="D150" s="750" t="s">
        <v>597</v>
      </c>
      <c r="E150" s="751">
        <v>50113001</v>
      </c>
      <c r="F150" s="750" t="s">
        <v>608</v>
      </c>
      <c r="G150" s="749" t="s">
        <v>609</v>
      </c>
      <c r="H150" s="749">
        <v>202701</v>
      </c>
      <c r="I150" s="749">
        <v>202701</v>
      </c>
      <c r="J150" s="749" t="s">
        <v>612</v>
      </c>
      <c r="K150" s="749" t="s">
        <v>862</v>
      </c>
      <c r="L150" s="752">
        <v>135.54</v>
      </c>
      <c r="M150" s="752">
        <v>1</v>
      </c>
      <c r="N150" s="753">
        <v>135.54</v>
      </c>
    </row>
    <row r="151" spans="1:14" ht="14.45" customHeight="1" x14ac:dyDescent="0.2">
      <c r="A151" s="747" t="s">
        <v>577</v>
      </c>
      <c r="B151" s="748" t="s">
        <v>578</v>
      </c>
      <c r="C151" s="749" t="s">
        <v>596</v>
      </c>
      <c r="D151" s="750" t="s">
        <v>597</v>
      </c>
      <c r="E151" s="751">
        <v>50113001</v>
      </c>
      <c r="F151" s="750" t="s">
        <v>608</v>
      </c>
      <c r="G151" s="749" t="s">
        <v>609</v>
      </c>
      <c r="H151" s="749">
        <v>845008</v>
      </c>
      <c r="I151" s="749">
        <v>107806</v>
      </c>
      <c r="J151" s="749" t="s">
        <v>612</v>
      </c>
      <c r="K151" s="749" t="s">
        <v>613</v>
      </c>
      <c r="L151" s="752">
        <v>65.543333333333337</v>
      </c>
      <c r="M151" s="752">
        <v>6</v>
      </c>
      <c r="N151" s="753">
        <v>393.26000000000005</v>
      </c>
    </row>
    <row r="152" spans="1:14" ht="14.45" customHeight="1" x14ac:dyDescent="0.2">
      <c r="A152" s="747" t="s">
        <v>577</v>
      </c>
      <c r="B152" s="748" t="s">
        <v>578</v>
      </c>
      <c r="C152" s="749" t="s">
        <v>596</v>
      </c>
      <c r="D152" s="750" t="s">
        <v>597</v>
      </c>
      <c r="E152" s="751">
        <v>50113001</v>
      </c>
      <c r="F152" s="750" t="s">
        <v>608</v>
      </c>
      <c r="G152" s="749" t="s">
        <v>609</v>
      </c>
      <c r="H152" s="749">
        <v>185724</v>
      </c>
      <c r="I152" s="749">
        <v>185724</v>
      </c>
      <c r="J152" s="749" t="s">
        <v>863</v>
      </c>
      <c r="K152" s="749" t="s">
        <v>864</v>
      </c>
      <c r="L152" s="752">
        <v>46.959999999999994</v>
      </c>
      <c r="M152" s="752">
        <v>1</v>
      </c>
      <c r="N152" s="753">
        <v>46.959999999999994</v>
      </c>
    </row>
    <row r="153" spans="1:14" ht="14.45" customHeight="1" x14ac:dyDescent="0.2">
      <c r="A153" s="747" t="s">
        <v>577</v>
      </c>
      <c r="B153" s="748" t="s">
        <v>578</v>
      </c>
      <c r="C153" s="749" t="s">
        <v>596</v>
      </c>
      <c r="D153" s="750" t="s">
        <v>597</v>
      </c>
      <c r="E153" s="751">
        <v>50113001</v>
      </c>
      <c r="F153" s="750" t="s">
        <v>608</v>
      </c>
      <c r="G153" s="749" t="s">
        <v>618</v>
      </c>
      <c r="H153" s="749">
        <v>102954</v>
      </c>
      <c r="I153" s="749">
        <v>2954</v>
      </c>
      <c r="J153" s="749" t="s">
        <v>865</v>
      </c>
      <c r="K153" s="749" t="s">
        <v>641</v>
      </c>
      <c r="L153" s="752">
        <v>14.99</v>
      </c>
      <c r="M153" s="752">
        <v>1</v>
      </c>
      <c r="N153" s="753">
        <v>14.99</v>
      </c>
    </row>
    <row r="154" spans="1:14" ht="14.45" customHeight="1" x14ac:dyDescent="0.2">
      <c r="A154" s="747" t="s">
        <v>577</v>
      </c>
      <c r="B154" s="748" t="s">
        <v>578</v>
      </c>
      <c r="C154" s="749" t="s">
        <v>596</v>
      </c>
      <c r="D154" s="750" t="s">
        <v>597</v>
      </c>
      <c r="E154" s="751">
        <v>50113001</v>
      </c>
      <c r="F154" s="750" t="s">
        <v>608</v>
      </c>
      <c r="G154" s="749" t="s">
        <v>609</v>
      </c>
      <c r="H154" s="749">
        <v>176954</v>
      </c>
      <c r="I154" s="749">
        <v>176954</v>
      </c>
      <c r="J154" s="749" t="s">
        <v>866</v>
      </c>
      <c r="K154" s="749" t="s">
        <v>867</v>
      </c>
      <c r="L154" s="752">
        <v>94.3</v>
      </c>
      <c r="M154" s="752">
        <v>1</v>
      </c>
      <c r="N154" s="753">
        <v>94.3</v>
      </c>
    </row>
    <row r="155" spans="1:14" ht="14.45" customHeight="1" x14ac:dyDescent="0.2">
      <c r="A155" s="747" t="s">
        <v>577</v>
      </c>
      <c r="B155" s="748" t="s">
        <v>578</v>
      </c>
      <c r="C155" s="749" t="s">
        <v>596</v>
      </c>
      <c r="D155" s="750" t="s">
        <v>597</v>
      </c>
      <c r="E155" s="751">
        <v>50113001</v>
      </c>
      <c r="F155" s="750" t="s">
        <v>608</v>
      </c>
      <c r="G155" s="749" t="s">
        <v>609</v>
      </c>
      <c r="H155" s="749">
        <v>207931</v>
      </c>
      <c r="I155" s="749">
        <v>207931</v>
      </c>
      <c r="J155" s="749" t="s">
        <v>868</v>
      </c>
      <c r="K155" s="749" t="s">
        <v>869</v>
      </c>
      <c r="L155" s="752">
        <v>26.879999999999995</v>
      </c>
      <c r="M155" s="752">
        <v>1</v>
      </c>
      <c r="N155" s="753">
        <v>26.879999999999995</v>
      </c>
    </row>
    <row r="156" spans="1:14" ht="14.45" customHeight="1" x14ac:dyDescent="0.2">
      <c r="A156" s="747" t="s">
        <v>577</v>
      </c>
      <c r="B156" s="748" t="s">
        <v>578</v>
      </c>
      <c r="C156" s="749" t="s">
        <v>596</v>
      </c>
      <c r="D156" s="750" t="s">
        <v>597</v>
      </c>
      <c r="E156" s="751">
        <v>50113001</v>
      </c>
      <c r="F156" s="750" t="s">
        <v>608</v>
      </c>
      <c r="G156" s="749" t="s">
        <v>609</v>
      </c>
      <c r="H156" s="749">
        <v>196610</v>
      </c>
      <c r="I156" s="749">
        <v>96610</v>
      </c>
      <c r="J156" s="749" t="s">
        <v>870</v>
      </c>
      <c r="K156" s="749" t="s">
        <v>871</v>
      </c>
      <c r="L156" s="752">
        <v>46.38</v>
      </c>
      <c r="M156" s="752">
        <v>1</v>
      </c>
      <c r="N156" s="753">
        <v>46.38</v>
      </c>
    </row>
    <row r="157" spans="1:14" ht="14.45" customHeight="1" x14ac:dyDescent="0.2">
      <c r="A157" s="747" t="s">
        <v>577</v>
      </c>
      <c r="B157" s="748" t="s">
        <v>578</v>
      </c>
      <c r="C157" s="749" t="s">
        <v>596</v>
      </c>
      <c r="D157" s="750" t="s">
        <v>597</v>
      </c>
      <c r="E157" s="751">
        <v>50113001</v>
      </c>
      <c r="F157" s="750" t="s">
        <v>608</v>
      </c>
      <c r="G157" s="749" t="s">
        <v>609</v>
      </c>
      <c r="H157" s="749">
        <v>847713</v>
      </c>
      <c r="I157" s="749">
        <v>125526</v>
      </c>
      <c r="J157" s="749" t="s">
        <v>621</v>
      </c>
      <c r="K157" s="749" t="s">
        <v>622</v>
      </c>
      <c r="L157" s="752">
        <v>111.63</v>
      </c>
      <c r="M157" s="752">
        <v>3</v>
      </c>
      <c r="N157" s="753">
        <v>334.89</v>
      </c>
    </row>
    <row r="158" spans="1:14" ht="14.45" customHeight="1" x14ac:dyDescent="0.2">
      <c r="A158" s="747" t="s">
        <v>577</v>
      </c>
      <c r="B158" s="748" t="s">
        <v>578</v>
      </c>
      <c r="C158" s="749" t="s">
        <v>596</v>
      </c>
      <c r="D158" s="750" t="s">
        <v>597</v>
      </c>
      <c r="E158" s="751">
        <v>50113001</v>
      </c>
      <c r="F158" s="750" t="s">
        <v>608</v>
      </c>
      <c r="G158" s="749" t="s">
        <v>609</v>
      </c>
      <c r="H158" s="749">
        <v>173396</v>
      </c>
      <c r="I158" s="749">
        <v>173396</v>
      </c>
      <c r="J158" s="749" t="s">
        <v>872</v>
      </c>
      <c r="K158" s="749" t="s">
        <v>873</v>
      </c>
      <c r="L158" s="752">
        <v>800.82000000000016</v>
      </c>
      <c r="M158" s="752">
        <v>1</v>
      </c>
      <c r="N158" s="753">
        <v>800.82000000000016</v>
      </c>
    </row>
    <row r="159" spans="1:14" ht="14.45" customHeight="1" x14ac:dyDescent="0.2">
      <c r="A159" s="747" t="s">
        <v>577</v>
      </c>
      <c r="B159" s="748" t="s">
        <v>578</v>
      </c>
      <c r="C159" s="749" t="s">
        <v>596</v>
      </c>
      <c r="D159" s="750" t="s">
        <v>597</v>
      </c>
      <c r="E159" s="751">
        <v>50113001</v>
      </c>
      <c r="F159" s="750" t="s">
        <v>608</v>
      </c>
      <c r="G159" s="749" t="s">
        <v>618</v>
      </c>
      <c r="H159" s="749">
        <v>142511</v>
      </c>
      <c r="I159" s="749">
        <v>42511</v>
      </c>
      <c r="J159" s="749" t="s">
        <v>874</v>
      </c>
      <c r="K159" s="749" t="s">
        <v>875</v>
      </c>
      <c r="L159" s="752">
        <v>110.45</v>
      </c>
      <c r="M159" s="752">
        <v>1</v>
      </c>
      <c r="N159" s="753">
        <v>110.45</v>
      </c>
    </row>
    <row r="160" spans="1:14" ht="14.45" customHeight="1" x14ac:dyDescent="0.2">
      <c r="A160" s="747" t="s">
        <v>577</v>
      </c>
      <c r="B160" s="748" t="s">
        <v>578</v>
      </c>
      <c r="C160" s="749" t="s">
        <v>596</v>
      </c>
      <c r="D160" s="750" t="s">
        <v>597</v>
      </c>
      <c r="E160" s="751">
        <v>50113001</v>
      </c>
      <c r="F160" s="750" t="s">
        <v>608</v>
      </c>
      <c r="G160" s="749" t="s">
        <v>609</v>
      </c>
      <c r="H160" s="749">
        <v>231688</v>
      </c>
      <c r="I160" s="749">
        <v>231688</v>
      </c>
      <c r="J160" s="749" t="s">
        <v>876</v>
      </c>
      <c r="K160" s="749" t="s">
        <v>877</v>
      </c>
      <c r="L160" s="752">
        <v>97.489999999999981</v>
      </c>
      <c r="M160" s="752">
        <v>1</v>
      </c>
      <c r="N160" s="753">
        <v>97.489999999999981</v>
      </c>
    </row>
    <row r="161" spans="1:14" ht="14.45" customHeight="1" x14ac:dyDescent="0.2">
      <c r="A161" s="747" t="s">
        <v>577</v>
      </c>
      <c r="B161" s="748" t="s">
        <v>578</v>
      </c>
      <c r="C161" s="749" t="s">
        <v>596</v>
      </c>
      <c r="D161" s="750" t="s">
        <v>597</v>
      </c>
      <c r="E161" s="751">
        <v>50113001</v>
      </c>
      <c r="F161" s="750" t="s">
        <v>608</v>
      </c>
      <c r="G161" s="749" t="s">
        <v>618</v>
      </c>
      <c r="H161" s="749">
        <v>49941</v>
      </c>
      <c r="I161" s="749">
        <v>49941</v>
      </c>
      <c r="J161" s="749" t="s">
        <v>878</v>
      </c>
      <c r="K161" s="749" t="s">
        <v>879</v>
      </c>
      <c r="L161" s="752">
        <v>291.65000000000009</v>
      </c>
      <c r="M161" s="752">
        <v>1</v>
      </c>
      <c r="N161" s="753">
        <v>291.65000000000009</v>
      </c>
    </row>
    <row r="162" spans="1:14" ht="14.45" customHeight="1" x14ac:dyDescent="0.2">
      <c r="A162" s="747" t="s">
        <v>577</v>
      </c>
      <c r="B162" s="748" t="s">
        <v>578</v>
      </c>
      <c r="C162" s="749" t="s">
        <v>596</v>
      </c>
      <c r="D162" s="750" t="s">
        <v>597</v>
      </c>
      <c r="E162" s="751">
        <v>50113001</v>
      </c>
      <c r="F162" s="750" t="s">
        <v>608</v>
      </c>
      <c r="G162" s="749" t="s">
        <v>618</v>
      </c>
      <c r="H162" s="749">
        <v>215559</v>
      </c>
      <c r="I162" s="749">
        <v>215559</v>
      </c>
      <c r="J162" s="749" t="s">
        <v>880</v>
      </c>
      <c r="K162" s="749" t="s">
        <v>881</v>
      </c>
      <c r="L162" s="752">
        <v>69.780000000000015</v>
      </c>
      <c r="M162" s="752">
        <v>1</v>
      </c>
      <c r="N162" s="753">
        <v>69.780000000000015</v>
      </c>
    </row>
    <row r="163" spans="1:14" ht="14.45" customHeight="1" x14ac:dyDescent="0.2">
      <c r="A163" s="747" t="s">
        <v>577</v>
      </c>
      <c r="B163" s="748" t="s">
        <v>578</v>
      </c>
      <c r="C163" s="749" t="s">
        <v>596</v>
      </c>
      <c r="D163" s="750" t="s">
        <v>597</v>
      </c>
      <c r="E163" s="751">
        <v>50113001</v>
      </c>
      <c r="F163" s="750" t="s">
        <v>608</v>
      </c>
      <c r="G163" s="749" t="s">
        <v>609</v>
      </c>
      <c r="H163" s="749">
        <v>993603</v>
      </c>
      <c r="I163" s="749">
        <v>0</v>
      </c>
      <c r="J163" s="749" t="s">
        <v>631</v>
      </c>
      <c r="K163" s="749" t="s">
        <v>579</v>
      </c>
      <c r="L163" s="752">
        <v>178.32499999999999</v>
      </c>
      <c r="M163" s="752">
        <v>2</v>
      </c>
      <c r="N163" s="753">
        <v>356.65</v>
      </c>
    </row>
    <row r="164" spans="1:14" ht="14.45" customHeight="1" x14ac:dyDescent="0.2">
      <c r="A164" s="747" t="s">
        <v>577</v>
      </c>
      <c r="B164" s="748" t="s">
        <v>578</v>
      </c>
      <c r="C164" s="749" t="s">
        <v>596</v>
      </c>
      <c r="D164" s="750" t="s">
        <v>597</v>
      </c>
      <c r="E164" s="751">
        <v>50113001</v>
      </c>
      <c r="F164" s="750" t="s">
        <v>608</v>
      </c>
      <c r="G164" s="749" t="s">
        <v>609</v>
      </c>
      <c r="H164" s="749">
        <v>203954</v>
      </c>
      <c r="I164" s="749">
        <v>203954</v>
      </c>
      <c r="J164" s="749" t="s">
        <v>634</v>
      </c>
      <c r="K164" s="749" t="s">
        <v>635</v>
      </c>
      <c r="L164" s="752">
        <v>92.399999999999963</v>
      </c>
      <c r="M164" s="752">
        <v>7</v>
      </c>
      <c r="N164" s="753">
        <v>646.79999999999973</v>
      </c>
    </row>
    <row r="165" spans="1:14" ht="14.45" customHeight="1" x14ac:dyDescent="0.2">
      <c r="A165" s="747" t="s">
        <v>577</v>
      </c>
      <c r="B165" s="748" t="s">
        <v>578</v>
      </c>
      <c r="C165" s="749" t="s">
        <v>596</v>
      </c>
      <c r="D165" s="750" t="s">
        <v>597</v>
      </c>
      <c r="E165" s="751">
        <v>50113001</v>
      </c>
      <c r="F165" s="750" t="s">
        <v>608</v>
      </c>
      <c r="G165" s="749" t="s">
        <v>618</v>
      </c>
      <c r="H165" s="749">
        <v>158692</v>
      </c>
      <c r="I165" s="749">
        <v>158692</v>
      </c>
      <c r="J165" s="749" t="s">
        <v>636</v>
      </c>
      <c r="K165" s="749" t="s">
        <v>637</v>
      </c>
      <c r="L165" s="752">
        <v>25.88</v>
      </c>
      <c r="M165" s="752">
        <v>1</v>
      </c>
      <c r="N165" s="753">
        <v>25.88</v>
      </c>
    </row>
    <row r="166" spans="1:14" ht="14.45" customHeight="1" x14ac:dyDescent="0.2">
      <c r="A166" s="747" t="s">
        <v>577</v>
      </c>
      <c r="B166" s="748" t="s">
        <v>578</v>
      </c>
      <c r="C166" s="749" t="s">
        <v>596</v>
      </c>
      <c r="D166" s="750" t="s">
        <v>597</v>
      </c>
      <c r="E166" s="751">
        <v>50113001</v>
      </c>
      <c r="F166" s="750" t="s">
        <v>608</v>
      </c>
      <c r="G166" s="749" t="s">
        <v>609</v>
      </c>
      <c r="H166" s="749">
        <v>199466</v>
      </c>
      <c r="I166" s="749">
        <v>199466</v>
      </c>
      <c r="J166" s="749" t="s">
        <v>882</v>
      </c>
      <c r="K166" s="749" t="s">
        <v>883</v>
      </c>
      <c r="L166" s="752">
        <v>112.46000000000004</v>
      </c>
      <c r="M166" s="752">
        <v>2</v>
      </c>
      <c r="N166" s="753">
        <v>224.92000000000007</v>
      </c>
    </row>
    <row r="167" spans="1:14" ht="14.45" customHeight="1" x14ac:dyDescent="0.2">
      <c r="A167" s="747" t="s">
        <v>577</v>
      </c>
      <c r="B167" s="748" t="s">
        <v>578</v>
      </c>
      <c r="C167" s="749" t="s">
        <v>596</v>
      </c>
      <c r="D167" s="750" t="s">
        <v>597</v>
      </c>
      <c r="E167" s="751">
        <v>50113001</v>
      </c>
      <c r="F167" s="750" t="s">
        <v>608</v>
      </c>
      <c r="G167" s="749" t="s">
        <v>609</v>
      </c>
      <c r="H167" s="749">
        <v>230415</v>
      </c>
      <c r="I167" s="749">
        <v>230415</v>
      </c>
      <c r="J167" s="749" t="s">
        <v>884</v>
      </c>
      <c r="K167" s="749" t="s">
        <v>885</v>
      </c>
      <c r="L167" s="752">
        <v>27.240000000000006</v>
      </c>
      <c r="M167" s="752">
        <v>1</v>
      </c>
      <c r="N167" s="753">
        <v>27.240000000000006</v>
      </c>
    </row>
    <row r="168" spans="1:14" ht="14.45" customHeight="1" x14ac:dyDescent="0.2">
      <c r="A168" s="747" t="s">
        <v>577</v>
      </c>
      <c r="B168" s="748" t="s">
        <v>578</v>
      </c>
      <c r="C168" s="749" t="s">
        <v>596</v>
      </c>
      <c r="D168" s="750" t="s">
        <v>597</v>
      </c>
      <c r="E168" s="751">
        <v>50113001</v>
      </c>
      <c r="F168" s="750" t="s">
        <v>608</v>
      </c>
      <c r="G168" s="749" t="s">
        <v>609</v>
      </c>
      <c r="H168" s="749">
        <v>207940</v>
      </c>
      <c r="I168" s="749">
        <v>207940</v>
      </c>
      <c r="J168" s="749" t="s">
        <v>646</v>
      </c>
      <c r="K168" s="749" t="s">
        <v>647</v>
      </c>
      <c r="L168" s="752">
        <v>73.150000000000006</v>
      </c>
      <c r="M168" s="752">
        <v>1</v>
      </c>
      <c r="N168" s="753">
        <v>73.150000000000006</v>
      </c>
    </row>
    <row r="169" spans="1:14" ht="14.45" customHeight="1" x14ac:dyDescent="0.2">
      <c r="A169" s="747" t="s">
        <v>577</v>
      </c>
      <c r="B169" s="748" t="s">
        <v>578</v>
      </c>
      <c r="C169" s="749" t="s">
        <v>596</v>
      </c>
      <c r="D169" s="750" t="s">
        <v>597</v>
      </c>
      <c r="E169" s="751">
        <v>50113001</v>
      </c>
      <c r="F169" s="750" t="s">
        <v>608</v>
      </c>
      <c r="G169" s="749" t="s">
        <v>618</v>
      </c>
      <c r="H169" s="749">
        <v>214427</v>
      </c>
      <c r="I169" s="749">
        <v>214427</v>
      </c>
      <c r="J169" s="749" t="s">
        <v>886</v>
      </c>
      <c r="K169" s="749" t="s">
        <v>887</v>
      </c>
      <c r="L169" s="752">
        <v>16.580000000000005</v>
      </c>
      <c r="M169" s="752">
        <v>4</v>
      </c>
      <c r="N169" s="753">
        <v>66.320000000000022</v>
      </c>
    </row>
    <row r="170" spans="1:14" ht="14.45" customHeight="1" x14ac:dyDescent="0.2">
      <c r="A170" s="747" t="s">
        <v>577</v>
      </c>
      <c r="B170" s="748" t="s">
        <v>578</v>
      </c>
      <c r="C170" s="749" t="s">
        <v>596</v>
      </c>
      <c r="D170" s="750" t="s">
        <v>597</v>
      </c>
      <c r="E170" s="751">
        <v>50113001</v>
      </c>
      <c r="F170" s="750" t="s">
        <v>608</v>
      </c>
      <c r="G170" s="749" t="s">
        <v>609</v>
      </c>
      <c r="H170" s="749">
        <v>193104</v>
      </c>
      <c r="I170" s="749">
        <v>93104</v>
      </c>
      <c r="J170" s="749" t="s">
        <v>650</v>
      </c>
      <c r="K170" s="749" t="s">
        <v>651</v>
      </c>
      <c r="L170" s="752">
        <v>47.320000000000014</v>
      </c>
      <c r="M170" s="752">
        <v>3</v>
      </c>
      <c r="N170" s="753">
        <v>141.96000000000004</v>
      </c>
    </row>
    <row r="171" spans="1:14" ht="14.45" customHeight="1" x14ac:dyDescent="0.2">
      <c r="A171" s="747" t="s">
        <v>577</v>
      </c>
      <c r="B171" s="748" t="s">
        <v>578</v>
      </c>
      <c r="C171" s="749" t="s">
        <v>596</v>
      </c>
      <c r="D171" s="750" t="s">
        <v>597</v>
      </c>
      <c r="E171" s="751">
        <v>50113001</v>
      </c>
      <c r="F171" s="750" t="s">
        <v>608</v>
      </c>
      <c r="G171" s="749" t="s">
        <v>609</v>
      </c>
      <c r="H171" s="749">
        <v>193105</v>
      </c>
      <c r="I171" s="749">
        <v>93105</v>
      </c>
      <c r="J171" s="749" t="s">
        <v>650</v>
      </c>
      <c r="K171" s="749" t="s">
        <v>888</v>
      </c>
      <c r="L171" s="752">
        <v>208.57</v>
      </c>
      <c r="M171" s="752">
        <v>2</v>
      </c>
      <c r="N171" s="753">
        <v>417.14</v>
      </c>
    </row>
    <row r="172" spans="1:14" ht="14.45" customHeight="1" x14ac:dyDescent="0.2">
      <c r="A172" s="747" t="s">
        <v>577</v>
      </c>
      <c r="B172" s="748" t="s">
        <v>578</v>
      </c>
      <c r="C172" s="749" t="s">
        <v>596</v>
      </c>
      <c r="D172" s="750" t="s">
        <v>597</v>
      </c>
      <c r="E172" s="751">
        <v>50113001</v>
      </c>
      <c r="F172" s="750" t="s">
        <v>608</v>
      </c>
      <c r="G172" s="749" t="s">
        <v>618</v>
      </c>
      <c r="H172" s="749">
        <v>144997</v>
      </c>
      <c r="I172" s="749">
        <v>44997</v>
      </c>
      <c r="J172" s="749" t="s">
        <v>652</v>
      </c>
      <c r="K172" s="749" t="s">
        <v>653</v>
      </c>
      <c r="L172" s="752">
        <v>237.26</v>
      </c>
      <c r="M172" s="752">
        <v>1</v>
      </c>
      <c r="N172" s="753">
        <v>237.26</v>
      </c>
    </row>
    <row r="173" spans="1:14" ht="14.45" customHeight="1" x14ac:dyDescent="0.2">
      <c r="A173" s="747" t="s">
        <v>577</v>
      </c>
      <c r="B173" s="748" t="s">
        <v>578</v>
      </c>
      <c r="C173" s="749" t="s">
        <v>596</v>
      </c>
      <c r="D173" s="750" t="s">
        <v>597</v>
      </c>
      <c r="E173" s="751">
        <v>50113001</v>
      </c>
      <c r="F173" s="750" t="s">
        <v>608</v>
      </c>
      <c r="G173" s="749" t="s">
        <v>609</v>
      </c>
      <c r="H173" s="749">
        <v>114075</v>
      </c>
      <c r="I173" s="749">
        <v>14075</v>
      </c>
      <c r="J173" s="749" t="s">
        <v>656</v>
      </c>
      <c r="K173" s="749" t="s">
        <v>889</v>
      </c>
      <c r="L173" s="752">
        <v>294.95</v>
      </c>
      <c r="M173" s="752">
        <v>1</v>
      </c>
      <c r="N173" s="753">
        <v>294.95</v>
      </c>
    </row>
    <row r="174" spans="1:14" ht="14.45" customHeight="1" x14ac:dyDescent="0.2">
      <c r="A174" s="747" t="s">
        <v>577</v>
      </c>
      <c r="B174" s="748" t="s">
        <v>578</v>
      </c>
      <c r="C174" s="749" t="s">
        <v>596</v>
      </c>
      <c r="D174" s="750" t="s">
        <v>597</v>
      </c>
      <c r="E174" s="751">
        <v>50113001</v>
      </c>
      <c r="F174" s="750" t="s">
        <v>608</v>
      </c>
      <c r="G174" s="749" t="s">
        <v>609</v>
      </c>
      <c r="H174" s="749">
        <v>184090</v>
      </c>
      <c r="I174" s="749">
        <v>84090</v>
      </c>
      <c r="J174" s="749" t="s">
        <v>658</v>
      </c>
      <c r="K174" s="749" t="s">
        <v>659</v>
      </c>
      <c r="L174" s="752">
        <v>60.139999999999993</v>
      </c>
      <c r="M174" s="752">
        <v>3</v>
      </c>
      <c r="N174" s="753">
        <v>180.42</v>
      </c>
    </row>
    <row r="175" spans="1:14" ht="14.45" customHeight="1" x14ac:dyDescent="0.2">
      <c r="A175" s="747" t="s">
        <v>577</v>
      </c>
      <c r="B175" s="748" t="s">
        <v>578</v>
      </c>
      <c r="C175" s="749" t="s">
        <v>596</v>
      </c>
      <c r="D175" s="750" t="s">
        <v>597</v>
      </c>
      <c r="E175" s="751">
        <v>50113001</v>
      </c>
      <c r="F175" s="750" t="s">
        <v>608</v>
      </c>
      <c r="G175" s="749" t="s">
        <v>609</v>
      </c>
      <c r="H175" s="749">
        <v>501994</v>
      </c>
      <c r="I175" s="749">
        <v>0</v>
      </c>
      <c r="J175" s="749" t="s">
        <v>660</v>
      </c>
      <c r="K175" s="749" t="s">
        <v>661</v>
      </c>
      <c r="L175" s="752">
        <v>264.92399999999998</v>
      </c>
      <c r="M175" s="752">
        <v>2</v>
      </c>
      <c r="N175" s="753">
        <v>529.84799999999996</v>
      </c>
    </row>
    <row r="176" spans="1:14" ht="14.45" customHeight="1" x14ac:dyDescent="0.2">
      <c r="A176" s="747" t="s">
        <v>577</v>
      </c>
      <c r="B176" s="748" t="s">
        <v>578</v>
      </c>
      <c r="C176" s="749" t="s">
        <v>596</v>
      </c>
      <c r="D176" s="750" t="s">
        <v>597</v>
      </c>
      <c r="E176" s="751">
        <v>50113001</v>
      </c>
      <c r="F176" s="750" t="s">
        <v>608</v>
      </c>
      <c r="G176" s="749" t="s">
        <v>609</v>
      </c>
      <c r="H176" s="749">
        <v>141824</v>
      </c>
      <c r="I176" s="749">
        <v>41824</v>
      </c>
      <c r="J176" s="749" t="s">
        <v>890</v>
      </c>
      <c r="K176" s="749" t="s">
        <v>891</v>
      </c>
      <c r="L176" s="752">
        <v>243.16000000000005</v>
      </c>
      <c r="M176" s="752">
        <v>1</v>
      </c>
      <c r="N176" s="753">
        <v>243.16000000000005</v>
      </c>
    </row>
    <row r="177" spans="1:14" ht="14.45" customHeight="1" x14ac:dyDescent="0.2">
      <c r="A177" s="747" t="s">
        <v>577</v>
      </c>
      <c r="B177" s="748" t="s">
        <v>578</v>
      </c>
      <c r="C177" s="749" t="s">
        <v>596</v>
      </c>
      <c r="D177" s="750" t="s">
        <v>597</v>
      </c>
      <c r="E177" s="751">
        <v>50113001</v>
      </c>
      <c r="F177" s="750" t="s">
        <v>608</v>
      </c>
      <c r="G177" s="749" t="s">
        <v>609</v>
      </c>
      <c r="H177" s="749">
        <v>230420</v>
      </c>
      <c r="I177" s="749">
        <v>230420</v>
      </c>
      <c r="J177" s="749" t="s">
        <v>662</v>
      </c>
      <c r="K177" s="749" t="s">
        <v>663</v>
      </c>
      <c r="L177" s="752">
        <v>77.08</v>
      </c>
      <c r="M177" s="752">
        <v>3</v>
      </c>
      <c r="N177" s="753">
        <v>231.24</v>
      </c>
    </row>
    <row r="178" spans="1:14" ht="14.45" customHeight="1" x14ac:dyDescent="0.2">
      <c r="A178" s="747" t="s">
        <v>577</v>
      </c>
      <c r="B178" s="748" t="s">
        <v>578</v>
      </c>
      <c r="C178" s="749" t="s">
        <v>596</v>
      </c>
      <c r="D178" s="750" t="s">
        <v>597</v>
      </c>
      <c r="E178" s="751">
        <v>50113001</v>
      </c>
      <c r="F178" s="750" t="s">
        <v>608</v>
      </c>
      <c r="G178" s="749" t="s">
        <v>609</v>
      </c>
      <c r="H178" s="749">
        <v>231751</v>
      </c>
      <c r="I178" s="749">
        <v>231751</v>
      </c>
      <c r="J178" s="749" t="s">
        <v>664</v>
      </c>
      <c r="K178" s="749" t="s">
        <v>665</v>
      </c>
      <c r="L178" s="752">
        <v>111.51249999999997</v>
      </c>
      <c r="M178" s="752">
        <v>40</v>
      </c>
      <c r="N178" s="753">
        <v>4460.4999999999991</v>
      </c>
    </row>
    <row r="179" spans="1:14" ht="14.45" customHeight="1" x14ac:dyDescent="0.2">
      <c r="A179" s="747" t="s">
        <v>577</v>
      </c>
      <c r="B179" s="748" t="s">
        <v>578</v>
      </c>
      <c r="C179" s="749" t="s">
        <v>596</v>
      </c>
      <c r="D179" s="750" t="s">
        <v>597</v>
      </c>
      <c r="E179" s="751">
        <v>50113001</v>
      </c>
      <c r="F179" s="750" t="s">
        <v>608</v>
      </c>
      <c r="G179" s="749" t="s">
        <v>609</v>
      </c>
      <c r="H179" s="749">
        <v>108499</v>
      </c>
      <c r="I179" s="749">
        <v>8499</v>
      </c>
      <c r="J179" s="749" t="s">
        <v>664</v>
      </c>
      <c r="K179" s="749" t="s">
        <v>665</v>
      </c>
      <c r="L179" s="752">
        <v>111.36285714285714</v>
      </c>
      <c r="M179" s="752">
        <v>70</v>
      </c>
      <c r="N179" s="753">
        <v>7795.4</v>
      </c>
    </row>
    <row r="180" spans="1:14" ht="14.45" customHeight="1" x14ac:dyDescent="0.2">
      <c r="A180" s="747" t="s">
        <v>577</v>
      </c>
      <c r="B180" s="748" t="s">
        <v>578</v>
      </c>
      <c r="C180" s="749" t="s">
        <v>596</v>
      </c>
      <c r="D180" s="750" t="s">
        <v>597</v>
      </c>
      <c r="E180" s="751">
        <v>50113001</v>
      </c>
      <c r="F180" s="750" t="s">
        <v>608</v>
      </c>
      <c r="G180" s="749" t="s">
        <v>609</v>
      </c>
      <c r="H180" s="749">
        <v>102479</v>
      </c>
      <c r="I180" s="749">
        <v>2479</v>
      </c>
      <c r="J180" s="749" t="s">
        <v>666</v>
      </c>
      <c r="K180" s="749" t="s">
        <v>668</v>
      </c>
      <c r="L180" s="752">
        <v>65.570000000000007</v>
      </c>
      <c r="M180" s="752">
        <v>1</v>
      </c>
      <c r="N180" s="753">
        <v>65.570000000000007</v>
      </c>
    </row>
    <row r="181" spans="1:14" ht="14.45" customHeight="1" x14ac:dyDescent="0.2">
      <c r="A181" s="747" t="s">
        <v>577</v>
      </c>
      <c r="B181" s="748" t="s">
        <v>578</v>
      </c>
      <c r="C181" s="749" t="s">
        <v>596</v>
      </c>
      <c r="D181" s="750" t="s">
        <v>597</v>
      </c>
      <c r="E181" s="751">
        <v>50113001</v>
      </c>
      <c r="F181" s="750" t="s">
        <v>608</v>
      </c>
      <c r="G181" s="749" t="s">
        <v>609</v>
      </c>
      <c r="H181" s="749">
        <v>104071</v>
      </c>
      <c r="I181" s="749">
        <v>4071</v>
      </c>
      <c r="J181" s="749" t="s">
        <v>666</v>
      </c>
      <c r="K181" s="749" t="s">
        <v>667</v>
      </c>
      <c r="L181" s="752">
        <v>224.38000000000005</v>
      </c>
      <c r="M181" s="752">
        <v>1</v>
      </c>
      <c r="N181" s="753">
        <v>224.38000000000005</v>
      </c>
    </row>
    <row r="182" spans="1:14" ht="14.45" customHeight="1" x14ac:dyDescent="0.2">
      <c r="A182" s="747" t="s">
        <v>577</v>
      </c>
      <c r="B182" s="748" t="s">
        <v>578</v>
      </c>
      <c r="C182" s="749" t="s">
        <v>596</v>
      </c>
      <c r="D182" s="750" t="s">
        <v>597</v>
      </c>
      <c r="E182" s="751">
        <v>50113001</v>
      </c>
      <c r="F182" s="750" t="s">
        <v>608</v>
      </c>
      <c r="G182" s="749" t="s">
        <v>609</v>
      </c>
      <c r="H182" s="749">
        <v>58880</v>
      </c>
      <c r="I182" s="749">
        <v>58880</v>
      </c>
      <c r="J182" s="749" t="s">
        <v>892</v>
      </c>
      <c r="K182" s="749" t="s">
        <v>893</v>
      </c>
      <c r="L182" s="752">
        <v>105.22999999999999</v>
      </c>
      <c r="M182" s="752">
        <v>1</v>
      </c>
      <c r="N182" s="753">
        <v>105.22999999999999</v>
      </c>
    </row>
    <row r="183" spans="1:14" ht="14.45" customHeight="1" x14ac:dyDescent="0.2">
      <c r="A183" s="747" t="s">
        <v>577</v>
      </c>
      <c r="B183" s="748" t="s">
        <v>578</v>
      </c>
      <c r="C183" s="749" t="s">
        <v>596</v>
      </c>
      <c r="D183" s="750" t="s">
        <v>597</v>
      </c>
      <c r="E183" s="751">
        <v>50113001</v>
      </c>
      <c r="F183" s="750" t="s">
        <v>608</v>
      </c>
      <c r="G183" s="749" t="s">
        <v>609</v>
      </c>
      <c r="H183" s="749">
        <v>154539</v>
      </c>
      <c r="I183" s="749">
        <v>54539</v>
      </c>
      <c r="J183" s="749" t="s">
        <v>673</v>
      </c>
      <c r="K183" s="749" t="s">
        <v>674</v>
      </c>
      <c r="L183" s="752">
        <v>60.21</v>
      </c>
      <c r="M183" s="752">
        <v>3</v>
      </c>
      <c r="N183" s="753">
        <v>180.63</v>
      </c>
    </row>
    <row r="184" spans="1:14" ht="14.45" customHeight="1" x14ac:dyDescent="0.2">
      <c r="A184" s="747" t="s">
        <v>577</v>
      </c>
      <c r="B184" s="748" t="s">
        <v>578</v>
      </c>
      <c r="C184" s="749" t="s">
        <v>596</v>
      </c>
      <c r="D184" s="750" t="s">
        <v>597</v>
      </c>
      <c r="E184" s="751">
        <v>50113001</v>
      </c>
      <c r="F184" s="750" t="s">
        <v>608</v>
      </c>
      <c r="G184" s="749" t="s">
        <v>609</v>
      </c>
      <c r="H184" s="749">
        <v>226523</v>
      </c>
      <c r="I184" s="749">
        <v>226523</v>
      </c>
      <c r="J184" s="749" t="s">
        <v>677</v>
      </c>
      <c r="K184" s="749" t="s">
        <v>894</v>
      </c>
      <c r="L184" s="752">
        <v>51.960000000000015</v>
      </c>
      <c r="M184" s="752">
        <v>1</v>
      </c>
      <c r="N184" s="753">
        <v>51.960000000000015</v>
      </c>
    </row>
    <row r="185" spans="1:14" ht="14.45" customHeight="1" x14ac:dyDescent="0.2">
      <c r="A185" s="747" t="s">
        <v>577</v>
      </c>
      <c r="B185" s="748" t="s">
        <v>578</v>
      </c>
      <c r="C185" s="749" t="s">
        <v>596</v>
      </c>
      <c r="D185" s="750" t="s">
        <v>597</v>
      </c>
      <c r="E185" s="751">
        <v>50113001</v>
      </c>
      <c r="F185" s="750" t="s">
        <v>608</v>
      </c>
      <c r="G185" s="749" t="s">
        <v>609</v>
      </c>
      <c r="H185" s="749">
        <v>905098</v>
      </c>
      <c r="I185" s="749">
        <v>23989</v>
      </c>
      <c r="J185" s="749" t="s">
        <v>895</v>
      </c>
      <c r="K185" s="749" t="s">
        <v>579</v>
      </c>
      <c r="L185" s="752">
        <v>416.99019391205701</v>
      </c>
      <c r="M185" s="752">
        <v>1</v>
      </c>
      <c r="N185" s="753">
        <v>416.99019391205701</v>
      </c>
    </row>
    <row r="186" spans="1:14" ht="14.45" customHeight="1" x14ac:dyDescent="0.2">
      <c r="A186" s="747" t="s">
        <v>577</v>
      </c>
      <c r="B186" s="748" t="s">
        <v>578</v>
      </c>
      <c r="C186" s="749" t="s">
        <v>596</v>
      </c>
      <c r="D186" s="750" t="s">
        <v>597</v>
      </c>
      <c r="E186" s="751">
        <v>50113001</v>
      </c>
      <c r="F186" s="750" t="s">
        <v>608</v>
      </c>
      <c r="G186" s="749" t="s">
        <v>609</v>
      </c>
      <c r="H186" s="749">
        <v>187076</v>
      </c>
      <c r="I186" s="749">
        <v>87076</v>
      </c>
      <c r="J186" s="749" t="s">
        <v>687</v>
      </c>
      <c r="K186" s="749" t="s">
        <v>688</v>
      </c>
      <c r="L186" s="752">
        <v>133.51</v>
      </c>
      <c r="M186" s="752">
        <v>1</v>
      </c>
      <c r="N186" s="753">
        <v>133.51</v>
      </c>
    </row>
    <row r="187" spans="1:14" ht="14.45" customHeight="1" x14ac:dyDescent="0.2">
      <c r="A187" s="747" t="s">
        <v>577</v>
      </c>
      <c r="B187" s="748" t="s">
        <v>578</v>
      </c>
      <c r="C187" s="749" t="s">
        <v>596</v>
      </c>
      <c r="D187" s="750" t="s">
        <v>597</v>
      </c>
      <c r="E187" s="751">
        <v>50113001</v>
      </c>
      <c r="F187" s="750" t="s">
        <v>608</v>
      </c>
      <c r="G187" s="749" t="s">
        <v>609</v>
      </c>
      <c r="H187" s="749">
        <v>846413</v>
      </c>
      <c r="I187" s="749">
        <v>57585</v>
      </c>
      <c r="J187" s="749" t="s">
        <v>691</v>
      </c>
      <c r="K187" s="749" t="s">
        <v>692</v>
      </c>
      <c r="L187" s="752">
        <v>133.28</v>
      </c>
      <c r="M187" s="752">
        <v>2</v>
      </c>
      <c r="N187" s="753">
        <v>266.56</v>
      </c>
    </row>
    <row r="188" spans="1:14" ht="14.45" customHeight="1" x14ac:dyDescent="0.2">
      <c r="A188" s="747" t="s">
        <v>577</v>
      </c>
      <c r="B188" s="748" t="s">
        <v>578</v>
      </c>
      <c r="C188" s="749" t="s">
        <v>596</v>
      </c>
      <c r="D188" s="750" t="s">
        <v>597</v>
      </c>
      <c r="E188" s="751">
        <v>50113001</v>
      </c>
      <c r="F188" s="750" t="s">
        <v>608</v>
      </c>
      <c r="G188" s="749" t="s">
        <v>609</v>
      </c>
      <c r="H188" s="749">
        <v>225508</v>
      </c>
      <c r="I188" s="749">
        <v>225508</v>
      </c>
      <c r="J188" s="749" t="s">
        <v>896</v>
      </c>
      <c r="K188" s="749" t="s">
        <v>897</v>
      </c>
      <c r="L188" s="752">
        <v>48.880000000000017</v>
      </c>
      <c r="M188" s="752">
        <v>1</v>
      </c>
      <c r="N188" s="753">
        <v>48.880000000000017</v>
      </c>
    </row>
    <row r="189" spans="1:14" ht="14.45" customHeight="1" x14ac:dyDescent="0.2">
      <c r="A189" s="747" t="s">
        <v>577</v>
      </c>
      <c r="B189" s="748" t="s">
        <v>578</v>
      </c>
      <c r="C189" s="749" t="s">
        <v>596</v>
      </c>
      <c r="D189" s="750" t="s">
        <v>597</v>
      </c>
      <c r="E189" s="751">
        <v>50113001</v>
      </c>
      <c r="F189" s="750" t="s">
        <v>608</v>
      </c>
      <c r="G189" s="749" t="s">
        <v>618</v>
      </c>
      <c r="H189" s="749">
        <v>169189</v>
      </c>
      <c r="I189" s="749">
        <v>69189</v>
      </c>
      <c r="J189" s="749" t="s">
        <v>898</v>
      </c>
      <c r="K189" s="749" t="s">
        <v>899</v>
      </c>
      <c r="L189" s="752">
        <v>61.110000000000021</v>
      </c>
      <c r="M189" s="752">
        <v>1</v>
      </c>
      <c r="N189" s="753">
        <v>61.110000000000021</v>
      </c>
    </row>
    <row r="190" spans="1:14" ht="14.45" customHeight="1" x14ac:dyDescent="0.2">
      <c r="A190" s="747" t="s">
        <v>577</v>
      </c>
      <c r="B190" s="748" t="s">
        <v>578</v>
      </c>
      <c r="C190" s="749" t="s">
        <v>596</v>
      </c>
      <c r="D190" s="750" t="s">
        <v>597</v>
      </c>
      <c r="E190" s="751">
        <v>50113001</v>
      </c>
      <c r="F190" s="750" t="s">
        <v>608</v>
      </c>
      <c r="G190" s="749" t="s">
        <v>609</v>
      </c>
      <c r="H190" s="749">
        <v>152334</v>
      </c>
      <c r="I190" s="749">
        <v>52334</v>
      </c>
      <c r="J190" s="749" t="s">
        <v>695</v>
      </c>
      <c r="K190" s="749" t="s">
        <v>696</v>
      </c>
      <c r="L190" s="752">
        <v>198.17999999999995</v>
      </c>
      <c r="M190" s="752">
        <v>9</v>
      </c>
      <c r="N190" s="753">
        <v>1783.6199999999997</v>
      </c>
    </row>
    <row r="191" spans="1:14" ht="14.45" customHeight="1" x14ac:dyDescent="0.2">
      <c r="A191" s="747" t="s">
        <v>577</v>
      </c>
      <c r="B191" s="748" t="s">
        <v>578</v>
      </c>
      <c r="C191" s="749" t="s">
        <v>596</v>
      </c>
      <c r="D191" s="750" t="s">
        <v>597</v>
      </c>
      <c r="E191" s="751">
        <v>50113001</v>
      </c>
      <c r="F191" s="750" t="s">
        <v>608</v>
      </c>
      <c r="G191" s="749" t="s">
        <v>618</v>
      </c>
      <c r="H191" s="749">
        <v>213477</v>
      </c>
      <c r="I191" s="749">
        <v>213477</v>
      </c>
      <c r="J191" s="749" t="s">
        <v>699</v>
      </c>
      <c r="K191" s="749" t="s">
        <v>700</v>
      </c>
      <c r="L191" s="752">
        <v>3300</v>
      </c>
      <c r="M191" s="752">
        <v>9</v>
      </c>
      <c r="N191" s="753">
        <v>29700</v>
      </c>
    </row>
    <row r="192" spans="1:14" ht="14.45" customHeight="1" x14ac:dyDescent="0.2">
      <c r="A192" s="747" t="s">
        <v>577</v>
      </c>
      <c r="B192" s="748" t="s">
        <v>578</v>
      </c>
      <c r="C192" s="749" t="s">
        <v>596</v>
      </c>
      <c r="D192" s="750" t="s">
        <v>597</v>
      </c>
      <c r="E192" s="751">
        <v>50113001</v>
      </c>
      <c r="F192" s="750" t="s">
        <v>608</v>
      </c>
      <c r="G192" s="749" t="s">
        <v>618</v>
      </c>
      <c r="H192" s="749">
        <v>156804</v>
      </c>
      <c r="I192" s="749">
        <v>56804</v>
      </c>
      <c r="J192" s="749" t="s">
        <v>900</v>
      </c>
      <c r="K192" s="749" t="s">
        <v>901</v>
      </c>
      <c r="L192" s="752">
        <v>31.65</v>
      </c>
      <c r="M192" s="752">
        <v>2</v>
      </c>
      <c r="N192" s="753">
        <v>63.3</v>
      </c>
    </row>
    <row r="193" spans="1:14" ht="14.45" customHeight="1" x14ac:dyDescent="0.2">
      <c r="A193" s="747" t="s">
        <v>577</v>
      </c>
      <c r="B193" s="748" t="s">
        <v>578</v>
      </c>
      <c r="C193" s="749" t="s">
        <v>596</v>
      </c>
      <c r="D193" s="750" t="s">
        <v>597</v>
      </c>
      <c r="E193" s="751">
        <v>50113001</v>
      </c>
      <c r="F193" s="750" t="s">
        <v>608</v>
      </c>
      <c r="G193" s="749" t="s">
        <v>609</v>
      </c>
      <c r="H193" s="749">
        <v>31915</v>
      </c>
      <c r="I193" s="749">
        <v>31915</v>
      </c>
      <c r="J193" s="749" t="s">
        <v>701</v>
      </c>
      <c r="K193" s="749" t="s">
        <v>702</v>
      </c>
      <c r="L193" s="752">
        <v>173.69000000000003</v>
      </c>
      <c r="M193" s="752">
        <v>7</v>
      </c>
      <c r="N193" s="753">
        <v>1215.8300000000002</v>
      </c>
    </row>
    <row r="194" spans="1:14" ht="14.45" customHeight="1" x14ac:dyDescent="0.2">
      <c r="A194" s="747" t="s">
        <v>577</v>
      </c>
      <c r="B194" s="748" t="s">
        <v>578</v>
      </c>
      <c r="C194" s="749" t="s">
        <v>596</v>
      </c>
      <c r="D194" s="750" t="s">
        <v>597</v>
      </c>
      <c r="E194" s="751">
        <v>50113001</v>
      </c>
      <c r="F194" s="750" t="s">
        <v>608</v>
      </c>
      <c r="G194" s="749" t="s">
        <v>609</v>
      </c>
      <c r="H194" s="749">
        <v>47244</v>
      </c>
      <c r="I194" s="749">
        <v>47244</v>
      </c>
      <c r="J194" s="749" t="s">
        <v>703</v>
      </c>
      <c r="K194" s="749" t="s">
        <v>702</v>
      </c>
      <c r="L194" s="752">
        <v>142.99999999999997</v>
      </c>
      <c r="M194" s="752">
        <v>1</v>
      </c>
      <c r="N194" s="753">
        <v>142.99999999999997</v>
      </c>
    </row>
    <row r="195" spans="1:14" ht="14.45" customHeight="1" x14ac:dyDescent="0.2">
      <c r="A195" s="747" t="s">
        <v>577</v>
      </c>
      <c r="B195" s="748" t="s">
        <v>578</v>
      </c>
      <c r="C195" s="749" t="s">
        <v>596</v>
      </c>
      <c r="D195" s="750" t="s">
        <v>597</v>
      </c>
      <c r="E195" s="751">
        <v>50113001</v>
      </c>
      <c r="F195" s="750" t="s">
        <v>608</v>
      </c>
      <c r="G195" s="749" t="s">
        <v>609</v>
      </c>
      <c r="H195" s="749">
        <v>158249</v>
      </c>
      <c r="I195" s="749">
        <v>58249</v>
      </c>
      <c r="J195" s="749" t="s">
        <v>902</v>
      </c>
      <c r="K195" s="749" t="s">
        <v>579</v>
      </c>
      <c r="L195" s="752">
        <v>202.42000000000004</v>
      </c>
      <c r="M195" s="752">
        <v>1</v>
      </c>
      <c r="N195" s="753">
        <v>202.42000000000004</v>
      </c>
    </row>
    <row r="196" spans="1:14" ht="14.45" customHeight="1" x14ac:dyDescent="0.2">
      <c r="A196" s="747" t="s">
        <v>577</v>
      </c>
      <c r="B196" s="748" t="s">
        <v>578</v>
      </c>
      <c r="C196" s="749" t="s">
        <v>596</v>
      </c>
      <c r="D196" s="750" t="s">
        <v>597</v>
      </c>
      <c r="E196" s="751">
        <v>50113001</v>
      </c>
      <c r="F196" s="750" t="s">
        <v>608</v>
      </c>
      <c r="G196" s="749" t="s">
        <v>609</v>
      </c>
      <c r="H196" s="749">
        <v>125366</v>
      </c>
      <c r="I196" s="749">
        <v>25366</v>
      </c>
      <c r="J196" s="749" t="s">
        <v>704</v>
      </c>
      <c r="K196" s="749" t="s">
        <v>903</v>
      </c>
      <c r="L196" s="752">
        <v>72.118571428571414</v>
      </c>
      <c r="M196" s="752">
        <v>7</v>
      </c>
      <c r="N196" s="753">
        <v>504.82999999999993</v>
      </c>
    </row>
    <row r="197" spans="1:14" ht="14.45" customHeight="1" x14ac:dyDescent="0.2">
      <c r="A197" s="747" t="s">
        <v>577</v>
      </c>
      <c r="B197" s="748" t="s">
        <v>578</v>
      </c>
      <c r="C197" s="749" t="s">
        <v>596</v>
      </c>
      <c r="D197" s="750" t="s">
        <v>597</v>
      </c>
      <c r="E197" s="751">
        <v>50113001</v>
      </c>
      <c r="F197" s="750" t="s">
        <v>608</v>
      </c>
      <c r="G197" s="749" t="s">
        <v>609</v>
      </c>
      <c r="H197" s="749">
        <v>849143</v>
      </c>
      <c r="I197" s="749">
        <v>155940</v>
      </c>
      <c r="J197" s="749" t="s">
        <v>904</v>
      </c>
      <c r="K197" s="749" t="s">
        <v>579</v>
      </c>
      <c r="L197" s="752">
        <v>111.07</v>
      </c>
      <c r="M197" s="752">
        <v>1</v>
      </c>
      <c r="N197" s="753">
        <v>111.07</v>
      </c>
    </row>
    <row r="198" spans="1:14" ht="14.45" customHeight="1" x14ac:dyDescent="0.2">
      <c r="A198" s="747" t="s">
        <v>577</v>
      </c>
      <c r="B198" s="748" t="s">
        <v>578</v>
      </c>
      <c r="C198" s="749" t="s">
        <v>596</v>
      </c>
      <c r="D198" s="750" t="s">
        <v>597</v>
      </c>
      <c r="E198" s="751">
        <v>50113001</v>
      </c>
      <c r="F198" s="750" t="s">
        <v>608</v>
      </c>
      <c r="G198" s="749" t="s">
        <v>618</v>
      </c>
      <c r="H198" s="749">
        <v>100308</v>
      </c>
      <c r="I198" s="749">
        <v>100308</v>
      </c>
      <c r="J198" s="749" t="s">
        <v>905</v>
      </c>
      <c r="K198" s="749" t="s">
        <v>906</v>
      </c>
      <c r="L198" s="752">
        <v>42.35499999999999</v>
      </c>
      <c r="M198" s="752">
        <v>4</v>
      </c>
      <c r="N198" s="753">
        <v>169.41999999999996</v>
      </c>
    </row>
    <row r="199" spans="1:14" ht="14.45" customHeight="1" x14ac:dyDescent="0.2">
      <c r="A199" s="747" t="s">
        <v>577</v>
      </c>
      <c r="B199" s="748" t="s">
        <v>578</v>
      </c>
      <c r="C199" s="749" t="s">
        <v>596</v>
      </c>
      <c r="D199" s="750" t="s">
        <v>597</v>
      </c>
      <c r="E199" s="751">
        <v>50113001</v>
      </c>
      <c r="F199" s="750" t="s">
        <v>608</v>
      </c>
      <c r="G199" s="749" t="s">
        <v>618</v>
      </c>
      <c r="H199" s="749">
        <v>846694</v>
      </c>
      <c r="I199" s="749">
        <v>100311</v>
      </c>
      <c r="J199" s="749" t="s">
        <v>907</v>
      </c>
      <c r="K199" s="749" t="s">
        <v>906</v>
      </c>
      <c r="L199" s="752">
        <v>59.77</v>
      </c>
      <c r="M199" s="752">
        <v>1</v>
      </c>
      <c r="N199" s="753">
        <v>59.77</v>
      </c>
    </row>
    <row r="200" spans="1:14" ht="14.45" customHeight="1" x14ac:dyDescent="0.2">
      <c r="A200" s="747" t="s">
        <v>577</v>
      </c>
      <c r="B200" s="748" t="s">
        <v>578</v>
      </c>
      <c r="C200" s="749" t="s">
        <v>596</v>
      </c>
      <c r="D200" s="750" t="s">
        <v>597</v>
      </c>
      <c r="E200" s="751">
        <v>50113001</v>
      </c>
      <c r="F200" s="750" t="s">
        <v>608</v>
      </c>
      <c r="G200" s="749" t="s">
        <v>609</v>
      </c>
      <c r="H200" s="749">
        <v>214355</v>
      </c>
      <c r="I200" s="749">
        <v>214355</v>
      </c>
      <c r="J200" s="749" t="s">
        <v>708</v>
      </c>
      <c r="K200" s="749" t="s">
        <v>709</v>
      </c>
      <c r="L200" s="752">
        <v>215.18000000000004</v>
      </c>
      <c r="M200" s="752">
        <v>4</v>
      </c>
      <c r="N200" s="753">
        <v>860.72000000000014</v>
      </c>
    </row>
    <row r="201" spans="1:14" ht="14.45" customHeight="1" x14ac:dyDescent="0.2">
      <c r="A201" s="747" t="s">
        <v>577</v>
      </c>
      <c r="B201" s="748" t="s">
        <v>578</v>
      </c>
      <c r="C201" s="749" t="s">
        <v>596</v>
      </c>
      <c r="D201" s="750" t="s">
        <v>597</v>
      </c>
      <c r="E201" s="751">
        <v>50113001</v>
      </c>
      <c r="F201" s="750" t="s">
        <v>608</v>
      </c>
      <c r="G201" s="749" t="s">
        <v>618</v>
      </c>
      <c r="H201" s="749">
        <v>216670</v>
      </c>
      <c r="I201" s="749">
        <v>216670</v>
      </c>
      <c r="J201" s="749" t="s">
        <v>711</v>
      </c>
      <c r="K201" s="749" t="s">
        <v>712</v>
      </c>
      <c r="L201" s="752">
        <v>318.47666666666663</v>
      </c>
      <c r="M201" s="752">
        <v>3</v>
      </c>
      <c r="N201" s="753">
        <v>955.43</v>
      </c>
    </row>
    <row r="202" spans="1:14" ht="14.45" customHeight="1" x14ac:dyDescent="0.2">
      <c r="A202" s="747" t="s">
        <v>577</v>
      </c>
      <c r="B202" s="748" t="s">
        <v>578</v>
      </c>
      <c r="C202" s="749" t="s">
        <v>596</v>
      </c>
      <c r="D202" s="750" t="s">
        <v>597</v>
      </c>
      <c r="E202" s="751">
        <v>50113001</v>
      </c>
      <c r="F202" s="750" t="s">
        <v>608</v>
      </c>
      <c r="G202" s="749" t="s">
        <v>579</v>
      </c>
      <c r="H202" s="749">
        <v>216572</v>
      </c>
      <c r="I202" s="749">
        <v>216572</v>
      </c>
      <c r="J202" s="749" t="s">
        <v>713</v>
      </c>
      <c r="K202" s="749" t="s">
        <v>714</v>
      </c>
      <c r="L202" s="752">
        <v>36.281250000000014</v>
      </c>
      <c r="M202" s="752">
        <v>80</v>
      </c>
      <c r="N202" s="753">
        <v>2902.5000000000009</v>
      </c>
    </row>
    <row r="203" spans="1:14" ht="14.45" customHeight="1" x14ac:dyDescent="0.2">
      <c r="A203" s="747" t="s">
        <v>577</v>
      </c>
      <c r="B203" s="748" t="s">
        <v>578</v>
      </c>
      <c r="C203" s="749" t="s">
        <v>596</v>
      </c>
      <c r="D203" s="750" t="s">
        <v>597</v>
      </c>
      <c r="E203" s="751">
        <v>50113001</v>
      </c>
      <c r="F203" s="750" t="s">
        <v>608</v>
      </c>
      <c r="G203" s="749" t="s">
        <v>609</v>
      </c>
      <c r="H203" s="749">
        <v>51367</v>
      </c>
      <c r="I203" s="749">
        <v>51367</v>
      </c>
      <c r="J203" s="749" t="s">
        <v>719</v>
      </c>
      <c r="K203" s="749" t="s">
        <v>720</v>
      </c>
      <c r="L203" s="752">
        <v>92.950000000000017</v>
      </c>
      <c r="M203" s="752">
        <v>7</v>
      </c>
      <c r="N203" s="753">
        <v>650.65000000000009</v>
      </c>
    </row>
    <row r="204" spans="1:14" ht="14.45" customHeight="1" x14ac:dyDescent="0.2">
      <c r="A204" s="747" t="s">
        <v>577</v>
      </c>
      <c r="B204" s="748" t="s">
        <v>578</v>
      </c>
      <c r="C204" s="749" t="s">
        <v>596</v>
      </c>
      <c r="D204" s="750" t="s">
        <v>597</v>
      </c>
      <c r="E204" s="751">
        <v>50113001</v>
      </c>
      <c r="F204" s="750" t="s">
        <v>608</v>
      </c>
      <c r="G204" s="749" t="s">
        <v>609</v>
      </c>
      <c r="H204" s="749">
        <v>51366</v>
      </c>
      <c r="I204" s="749">
        <v>51366</v>
      </c>
      <c r="J204" s="749" t="s">
        <v>719</v>
      </c>
      <c r="K204" s="749" t="s">
        <v>722</v>
      </c>
      <c r="L204" s="752">
        <v>171.60000000000002</v>
      </c>
      <c r="M204" s="752">
        <v>45</v>
      </c>
      <c r="N204" s="753">
        <v>7722.0000000000009</v>
      </c>
    </row>
    <row r="205" spans="1:14" ht="14.45" customHeight="1" x14ac:dyDescent="0.2">
      <c r="A205" s="747" t="s">
        <v>577</v>
      </c>
      <c r="B205" s="748" t="s">
        <v>578</v>
      </c>
      <c r="C205" s="749" t="s">
        <v>596</v>
      </c>
      <c r="D205" s="750" t="s">
        <v>597</v>
      </c>
      <c r="E205" s="751">
        <v>50113001</v>
      </c>
      <c r="F205" s="750" t="s">
        <v>608</v>
      </c>
      <c r="G205" s="749" t="s">
        <v>609</v>
      </c>
      <c r="H205" s="749">
        <v>208988</v>
      </c>
      <c r="I205" s="749">
        <v>208988</v>
      </c>
      <c r="J205" s="749" t="s">
        <v>908</v>
      </c>
      <c r="K205" s="749" t="s">
        <v>909</v>
      </c>
      <c r="L205" s="752">
        <v>555.16999999999985</v>
      </c>
      <c r="M205" s="752">
        <v>1</v>
      </c>
      <c r="N205" s="753">
        <v>555.16999999999985</v>
      </c>
    </row>
    <row r="206" spans="1:14" ht="14.45" customHeight="1" x14ac:dyDescent="0.2">
      <c r="A206" s="747" t="s">
        <v>577</v>
      </c>
      <c r="B206" s="748" t="s">
        <v>578</v>
      </c>
      <c r="C206" s="749" t="s">
        <v>596</v>
      </c>
      <c r="D206" s="750" t="s">
        <v>597</v>
      </c>
      <c r="E206" s="751">
        <v>50113001</v>
      </c>
      <c r="F206" s="750" t="s">
        <v>608</v>
      </c>
      <c r="G206" s="749" t="s">
        <v>609</v>
      </c>
      <c r="H206" s="749">
        <v>850674</v>
      </c>
      <c r="I206" s="749">
        <v>500892</v>
      </c>
      <c r="J206" s="749" t="s">
        <v>910</v>
      </c>
      <c r="K206" s="749" t="s">
        <v>911</v>
      </c>
      <c r="L206" s="752">
        <v>77.299999999999969</v>
      </c>
      <c r="M206" s="752">
        <v>1</v>
      </c>
      <c r="N206" s="753">
        <v>77.299999999999969</v>
      </c>
    </row>
    <row r="207" spans="1:14" ht="14.45" customHeight="1" x14ac:dyDescent="0.2">
      <c r="A207" s="747" t="s">
        <v>577</v>
      </c>
      <c r="B207" s="748" t="s">
        <v>578</v>
      </c>
      <c r="C207" s="749" t="s">
        <v>596</v>
      </c>
      <c r="D207" s="750" t="s">
        <v>597</v>
      </c>
      <c r="E207" s="751">
        <v>50113001</v>
      </c>
      <c r="F207" s="750" t="s">
        <v>608</v>
      </c>
      <c r="G207" s="749" t="s">
        <v>609</v>
      </c>
      <c r="H207" s="749">
        <v>196696</v>
      </c>
      <c r="I207" s="749">
        <v>96696</v>
      </c>
      <c r="J207" s="749" t="s">
        <v>912</v>
      </c>
      <c r="K207" s="749" t="s">
        <v>913</v>
      </c>
      <c r="L207" s="752">
        <v>46.660000000000018</v>
      </c>
      <c r="M207" s="752">
        <v>1</v>
      </c>
      <c r="N207" s="753">
        <v>46.660000000000018</v>
      </c>
    </row>
    <row r="208" spans="1:14" ht="14.45" customHeight="1" x14ac:dyDescent="0.2">
      <c r="A208" s="747" t="s">
        <v>577</v>
      </c>
      <c r="B208" s="748" t="s">
        <v>578</v>
      </c>
      <c r="C208" s="749" t="s">
        <v>596</v>
      </c>
      <c r="D208" s="750" t="s">
        <v>597</v>
      </c>
      <c r="E208" s="751">
        <v>50113001</v>
      </c>
      <c r="F208" s="750" t="s">
        <v>608</v>
      </c>
      <c r="G208" s="749" t="s">
        <v>609</v>
      </c>
      <c r="H208" s="749">
        <v>208466</v>
      </c>
      <c r="I208" s="749">
        <v>208466</v>
      </c>
      <c r="J208" s="749" t="s">
        <v>914</v>
      </c>
      <c r="K208" s="749" t="s">
        <v>915</v>
      </c>
      <c r="L208" s="752">
        <v>792.77</v>
      </c>
      <c r="M208" s="752">
        <v>2</v>
      </c>
      <c r="N208" s="753">
        <v>1585.54</v>
      </c>
    </row>
    <row r="209" spans="1:14" ht="14.45" customHeight="1" x14ac:dyDescent="0.2">
      <c r="A209" s="747" t="s">
        <v>577</v>
      </c>
      <c r="B209" s="748" t="s">
        <v>578</v>
      </c>
      <c r="C209" s="749" t="s">
        <v>596</v>
      </c>
      <c r="D209" s="750" t="s">
        <v>597</v>
      </c>
      <c r="E209" s="751">
        <v>50113001</v>
      </c>
      <c r="F209" s="750" t="s">
        <v>608</v>
      </c>
      <c r="G209" s="749" t="s">
        <v>609</v>
      </c>
      <c r="H209" s="749">
        <v>117189</v>
      </c>
      <c r="I209" s="749">
        <v>17189</v>
      </c>
      <c r="J209" s="749" t="s">
        <v>729</v>
      </c>
      <c r="K209" s="749" t="s">
        <v>730</v>
      </c>
      <c r="L209" s="752">
        <v>55.869999999999962</v>
      </c>
      <c r="M209" s="752">
        <v>1</v>
      </c>
      <c r="N209" s="753">
        <v>55.869999999999962</v>
      </c>
    </row>
    <row r="210" spans="1:14" ht="14.45" customHeight="1" x14ac:dyDescent="0.2">
      <c r="A210" s="747" t="s">
        <v>577</v>
      </c>
      <c r="B210" s="748" t="s">
        <v>578</v>
      </c>
      <c r="C210" s="749" t="s">
        <v>596</v>
      </c>
      <c r="D210" s="750" t="s">
        <v>597</v>
      </c>
      <c r="E210" s="751">
        <v>50113001</v>
      </c>
      <c r="F210" s="750" t="s">
        <v>608</v>
      </c>
      <c r="G210" s="749" t="s">
        <v>609</v>
      </c>
      <c r="H210" s="749">
        <v>102486</v>
      </c>
      <c r="I210" s="749">
        <v>2486</v>
      </c>
      <c r="J210" s="749" t="s">
        <v>731</v>
      </c>
      <c r="K210" s="749" t="s">
        <v>732</v>
      </c>
      <c r="L210" s="752">
        <v>123.02142857142856</v>
      </c>
      <c r="M210" s="752">
        <v>7</v>
      </c>
      <c r="N210" s="753">
        <v>861.14999999999986</v>
      </c>
    </row>
    <row r="211" spans="1:14" ht="14.45" customHeight="1" x14ac:dyDescent="0.2">
      <c r="A211" s="747" t="s">
        <v>577</v>
      </c>
      <c r="B211" s="748" t="s">
        <v>578</v>
      </c>
      <c r="C211" s="749" t="s">
        <v>596</v>
      </c>
      <c r="D211" s="750" t="s">
        <v>597</v>
      </c>
      <c r="E211" s="751">
        <v>50113001</v>
      </c>
      <c r="F211" s="750" t="s">
        <v>608</v>
      </c>
      <c r="G211" s="749" t="s">
        <v>618</v>
      </c>
      <c r="H211" s="749">
        <v>169654</v>
      </c>
      <c r="I211" s="749">
        <v>169654</v>
      </c>
      <c r="J211" s="749" t="s">
        <v>916</v>
      </c>
      <c r="K211" s="749" t="s">
        <v>613</v>
      </c>
      <c r="L211" s="752">
        <v>50.52</v>
      </c>
      <c r="M211" s="752">
        <v>1</v>
      </c>
      <c r="N211" s="753">
        <v>50.52</v>
      </c>
    </row>
    <row r="212" spans="1:14" ht="14.45" customHeight="1" x14ac:dyDescent="0.2">
      <c r="A212" s="747" t="s">
        <v>577</v>
      </c>
      <c r="B212" s="748" t="s">
        <v>578</v>
      </c>
      <c r="C212" s="749" t="s">
        <v>596</v>
      </c>
      <c r="D212" s="750" t="s">
        <v>597</v>
      </c>
      <c r="E212" s="751">
        <v>50113001</v>
      </c>
      <c r="F212" s="750" t="s">
        <v>608</v>
      </c>
      <c r="G212" s="749" t="s">
        <v>609</v>
      </c>
      <c r="H212" s="749">
        <v>930661</v>
      </c>
      <c r="I212" s="749">
        <v>0</v>
      </c>
      <c r="J212" s="749" t="s">
        <v>735</v>
      </c>
      <c r="K212" s="749" t="s">
        <v>579</v>
      </c>
      <c r="L212" s="752">
        <v>332.76401587844725</v>
      </c>
      <c r="M212" s="752">
        <v>2</v>
      </c>
      <c r="N212" s="753">
        <v>665.52803175689451</v>
      </c>
    </row>
    <row r="213" spans="1:14" ht="14.45" customHeight="1" x14ac:dyDescent="0.2">
      <c r="A213" s="747" t="s">
        <v>577</v>
      </c>
      <c r="B213" s="748" t="s">
        <v>578</v>
      </c>
      <c r="C213" s="749" t="s">
        <v>596</v>
      </c>
      <c r="D213" s="750" t="s">
        <v>597</v>
      </c>
      <c r="E213" s="751">
        <v>50113001</v>
      </c>
      <c r="F213" s="750" t="s">
        <v>608</v>
      </c>
      <c r="G213" s="749" t="s">
        <v>609</v>
      </c>
      <c r="H213" s="749">
        <v>900881</v>
      </c>
      <c r="I213" s="749">
        <v>0</v>
      </c>
      <c r="J213" s="749" t="s">
        <v>917</v>
      </c>
      <c r="K213" s="749" t="s">
        <v>579</v>
      </c>
      <c r="L213" s="752">
        <v>148.68239490231764</v>
      </c>
      <c r="M213" s="752">
        <v>1</v>
      </c>
      <c r="N213" s="753">
        <v>148.68239490231764</v>
      </c>
    </row>
    <row r="214" spans="1:14" ht="14.45" customHeight="1" x14ac:dyDescent="0.2">
      <c r="A214" s="747" t="s">
        <v>577</v>
      </c>
      <c r="B214" s="748" t="s">
        <v>578</v>
      </c>
      <c r="C214" s="749" t="s">
        <v>596</v>
      </c>
      <c r="D214" s="750" t="s">
        <v>597</v>
      </c>
      <c r="E214" s="751">
        <v>50113001</v>
      </c>
      <c r="F214" s="750" t="s">
        <v>608</v>
      </c>
      <c r="G214" s="749" t="s">
        <v>609</v>
      </c>
      <c r="H214" s="749">
        <v>920362</v>
      </c>
      <c r="I214" s="749">
        <v>0</v>
      </c>
      <c r="J214" s="749" t="s">
        <v>736</v>
      </c>
      <c r="K214" s="749" t="s">
        <v>579</v>
      </c>
      <c r="L214" s="752">
        <v>493.35707333921903</v>
      </c>
      <c r="M214" s="752">
        <v>2</v>
      </c>
      <c r="N214" s="753">
        <v>986.71414667843806</v>
      </c>
    </row>
    <row r="215" spans="1:14" ht="14.45" customHeight="1" x14ac:dyDescent="0.2">
      <c r="A215" s="747" t="s">
        <v>577</v>
      </c>
      <c r="B215" s="748" t="s">
        <v>578</v>
      </c>
      <c r="C215" s="749" t="s">
        <v>596</v>
      </c>
      <c r="D215" s="750" t="s">
        <v>597</v>
      </c>
      <c r="E215" s="751">
        <v>50113001</v>
      </c>
      <c r="F215" s="750" t="s">
        <v>608</v>
      </c>
      <c r="G215" s="749" t="s">
        <v>609</v>
      </c>
      <c r="H215" s="749">
        <v>843067</v>
      </c>
      <c r="I215" s="749">
        <v>0</v>
      </c>
      <c r="J215" s="749" t="s">
        <v>738</v>
      </c>
      <c r="K215" s="749" t="s">
        <v>579</v>
      </c>
      <c r="L215" s="752">
        <v>414.59724803111203</v>
      </c>
      <c r="M215" s="752">
        <v>11</v>
      </c>
      <c r="N215" s="753">
        <v>4560.5697283422323</v>
      </c>
    </row>
    <row r="216" spans="1:14" ht="14.45" customHeight="1" x14ac:dyDescent="0.2">
      <c r="A216" s="747" t="s">
        <v>577</v>
      </c>
      <c r="B216" s="748" t="s">
        <v>578</v>
      </c>
      <c r="C216" s="749" t="s">
        <v>596</v>
      </c>
      <c r="D216" s="750" t="s">
        <v>597</v>
      </c>
      <c r="E216" s="751">
        <v>50113001</v>
      </c>
      <c r="F216" s="750" t="s">
        <v>608</v>
      </c>
      <c r="G216" s="749" t="s">
        <v>618</v>
      </c>
      <c r="H216" s="749">
        <v>187425</v>
      </c>
      <c r="I216" s="749">
        <v>187425</v>
      </c>
      <c r="J216" s="749" t="s">
        <v>918</v>
      </c>
      <c r="K216" s="749" t="s">
        <v>919</v>
      </c>
      <c r="L216" s="752">
        <v>49.38</v>
      </c>
      <c r="M216" s="752">
        <v>1</v>
      </c>
      <c r="N216" s="753">
        <v>49.38</v>
      </c>
    </row>
    <row r="217" spans="1:14" ht="14.45" customHeight="1" x14ac:dyDescent="0.2">
      <c r="A217" s="747" t="s">
        <v>577</v>
      </c>
      <c r="B217" s="748" t="s">
        <v>578</v>
      </c>
      <c r="C217" s="749" t="s">
        <v>596</v>
      </c>
      <c r="D217" s="750" t="s">
        <v>597</v>
      </c>
      <c r="E217" s="751">
        <v>50113001</v>
      </c>
      <c r="F217" s="750" t="s">
        <v>608</v>
      </c>
      <c r="G217" s="749" t="s">
        <v>609</v>
      </c>
      <c r="H217" s="749">
        <v>188219</v>
      </c>
      <c r="I217" s="749">
        <v>88219</v>
      </c>
      <c r="J217" s="749" t="s">
        <v>920</v>
      </c>
      <c r="K217" s="749" t="s">
        <v>921</v>
      </c>
      <c r="L217" s="752">
        <v>141.29875000000004</v>
      </c>
      <c r="M217" s="752">
        <v>8</v>
      </c>
      <c r="N217" s="753">
        <v>1130.3900000000003</v>
      </c>
    </row>
    <row r="218" spans="1:14" ht="14.45" customHeight="1" x14ac:dyDescent="0.2">
      <c r="A218" s="747" t="s">
        <v>577</v>
      </c>
      <c r="B218" s="748" t="s">
        <v>578</v>
      </c>
      <c r="C218" s="749" t="s">
        <v>596</v>
      </c>
      <c r="D218" s="750" t="s">
        <v>597</v>
      </c>
      <c r="E218" s="751">
        <v>50113001</v>
      </c>
      <c r="F218" s="750" t="s">
        <v>608</v>
      </c>
      <c r="G218" s="749" t="s">
        <v>609</v>
      </c>
      <c r="H218" s="749">
        <v>218239</v>
      </c>
      <c r="I218" s="749">
        <v>218239</v>
      </c>
      <c r="J218" s="749" t="s">
        <v>922</v>
      </c>
      <c r="K218" s="749" t="s">
        <v>923</v>
      </c>
      <c r="L218" s="752">
        <v>59.9</v>
      </c>
      <c r="M218" s="752">
        <v>2</v>
      </c>
      <c r="N218" s="753">
        <v>119.8</v>
      </c>
    </row>
    <row r="219" spans="1:14" ht="14.45" customHeight="1" x14ac:dyDescent="0.2">
      <c r="A219" s="747" t="s">
        <v>577</v>
      </c>
      <c r="B219" s="748" t="s">
        <v>578</v>
      </c>
      <c r="C219" s="749" t="s">
        <v>596</v>
      </c>
      <c r="D219" s="750" t="s">
        <v>597</v>
      </c>
      <c r="E219" s="751">
        <v>50113001</v>
      </c>
      <c r="F219" s="750" t="s">
        <v>608</v>
      </c>
      <c r="G219" s="749" t="s">
        <v>618</v>
      </c>
      <c r="H219" s="749">
        <v>149909</v>
      </c>
      <c r="I219" s="749">
        <v>49909</v>
      </c>
      <c r="J219" s="749" t="s">
        <v>924</v>
      </c>
      <c r="K219" s="749" t="s">
        <v>925</v>
      </c>
      <c r="L219" s="752">
        <v>27.93</v>
      </c>
      <c r="M219" s="752">
        <v>1</v>
      </c>
      <c r="N219" s="753">
        <v>27.93</v>
      </c>
    </row>
    <row r="220" spans="1:14" ht="14.45" customHeight="1" x14ac:dyDescent="0.2">
      <c r="A220" s="747" t="s">
        <v>577</v>
      </c>
      <c r="B220" s="748" t="s">
        <v>578</v>
      </c>
      <c r="C220" s="749" t="s">
        <v>596</v>
      </c>
      <c r="D220" s="750" t="s">
        <v>597</v>
      </c>
      <c r="E220" s="751">
        <v>50113001</v>
      </c>
      <c r="F220" s="750" t="s">
        <v>608</v>
      </c>
      <c r="G220" s="749" t="s">
        <v>609</v>
      </c>
      <c r="H220" s="749">
        <v>220635</v>
      </c>
      <c r="I220" s="749">
        <v>220635</v>
      </c>
      <c r="J220" s="749" t="s">
        <v>926</v>
      </c>
      <c r="K220" s="749" t="s">
        <v>927</v>
      </c>
      <c r="L220" s="752">
        <v>135.09000000000003</v>
      </c>
      <c r="M220" s="752">
        <v>1</v>
      </c>
      <c r="N220" s="753">
        <v>135.09000000000003</v>
      </c>
    </row>
    <row r="221" spans="1:14" ht="14.45" customHeight="1" x14ac:dyDescent="0.2">
      <c r="A221" s="747" t="s">
        <v>577</v>
      </c>
      <c r="B221" s="748" t="s">
        <v>578</v>
      </c>
      <c r="C221" s="749" t="s">
        <v>596</v>
      </c>
      <c r="D221" s="750" t="s">
        <v>597</v>
      </c>
      <c r="E221" s="751">
        <v>50113001</v>
      </c>
      <c r="F221" s="750" t="s">
        <v>608</v>
      </c>
      <c r="G221" s="749" t="s">
        <v>609</v>
      </c>
      <c r="H221" s="749">
        <v>67558</v>
      </c>
      <c r="I221" s="749">
        <v>67558</v>
      </c>
      <c r="J221" s="749" t="s">
        <v>744</v>
      </c>
      <c r="K221" s="749" t="s">
        <v>745</v>
      </c>
      <c r="L221" s="752">
        <v>27.490000000000002</v>
      </c>
      <c r="M221" s="752">
        <v>38</v>
      </c>
      <c r="N221" s="753">
        <v>1044.6200000000001</v>
      </c>
    </row>
    <row r="222" spans="1:14" ht="14.45" customHeight="1" x14ac:dyDescent="0.2">
      <c r="A222" s="747" t="s">
        <v>577</v>
      </c>
      <c r="B222" s="748" t="s">
        <v>578</v>
      </c>
      <c r="C222" s="749" t="s">
        <v>596</v>
      </c>
      <c r="D222" s="750" t="s">
        <v>597</v>
      </c>
      <c r="E222" s="751">
        <v>50113001</v>
      </c>
      <c r="F222" s="750" t="s">
        <v>608</v>
      </c>
      <c r="G222" s="749" t="s">
        <v>609</v>
      </c>
      <c r="H222" s="749">
        <v>117992</v>
      </c>
      <c r="I222" s="749">
        <v>17992</v>
      </c>
      <c r="J222" s="749" t="s">
        <v>746</v>
      </c>
      <c r="K222" s="749" t="s">
        <v>747</v>
      </c>
      <c r="L222" s="752">
        <v>87.605000000000004</v>
      </c>
      <c r="M222" s="752">
        <v>2</v>
      </c>
      <c r="N222" s="753">
        <v>175.21</v>
      </c>
    </row>
    <row r="223" spans="1:14" ht="14.45" customHeight="1" x14ac:dyDescent="0.2">
      <c r="A223" s="747" t="s">
        <v>577</v>
      </c>
      <c r="B223" s="748" t="s">
        <v>578</v>
      </c>
      <c r="C223" s="749" t="s">
        <v>596</v>
      </c>
      <c r="D223" s="750" t="s">
        <v>597</v>
      </c>
      <c r="E223" s="751">
        <v>50113001</v>
      </c>
      <c r="F223" s="750" t="s">
        <v>608</v>
      </c>
      <c r="G223" s="749" t="s">
        <v>609</v>
      </c>
      <c r="H223" s="749">
        <v>100498</v>
      </c>
      <c r="I223" s="749">
        <v>498</v>
      </c>
      <c r="J223" s="749" t="s">
        <v>750</v>
      </c>
      <c r="K223" s="749" t="s">
        <v>639</v>
      </c>
      <c r="L223" s="752">
        <v>108.73500000000001</v>
      </c>
      <c r="M223" s="752">
        <v>6</v>
      </c>
      <c r="N223" s="753">
        <v>652.41000000000008</v>
      </c>
    </row>
    <row r="224" spans="1:14" ht="14.45" customHeight="1" x14ac:dyDescent="0.2">
      <c r="A224" s="747" t="s">
        <v>577</v>
      </c>
      <c r="B224" s="748" t="s">
        <v>578</v>
      </c>
      <c r="C224" s="749" t="s">
        <v>596</v>
      </c>
      <c r="D224" s="750" t="s">
        <v>597</v>
      </c>
      <c r="E224" s="751">
        <v>50113001</v>
      </c>
      <c r="F224" s="750" t="s">
        <v>608</v>
      </c>
      <c r="G224" s="749" t="s">
        <v>609</v>
      </c>
      <c r="H224" s="749">
        <v>234736</v>
      </c>
      <c r="I224" s="749">
        <v>234736</v>
      </c>
      <c r="J224" s="749" t="s">
        <v>928</v>
      </c>
      <c r="K224" s="749" t="s">
        <v>929</v>
      </c>
      <c r="L224" s="752">
        <v>120.10000000000001</v>
      </c>
      <c r="M224" s="752">
        <v>2</v>
      </c>
      <c r="N224" s="753">
        <v>240.20000000000002</v>
      </c>
    </row>
    <row r="225" spans="1:14" ht="14.45" customHeight="1" x14ac:dyDescent="0.2">
      <c r="A225" s="747" t="s">
        <v>577</v>
      </c>
      <c r="B225" s="748" t="s">
        <v>578</v>
      </c>
      <c r="C225" s="749" t="s">
        <v>596</v>
      </c>
      <c r="D225" s="750" t="s">
        <v>597</v>
      </c>
      <c r="E225" s="751">
        <v>50113001</v>
      </c>
      <c r="F225" s="750" t="s">
        <v>608</v>
      </c>
      <c r="G225" s="749" t="s">
        <v>618</v>
      </c>
      <c r="H225" s="749">
        <v>201290</v>
      </c>
      <c r="I225" s="749">
        <v>201290</v>
      </c>
      <c r="J225" s="749" t="s">
        <v>751</v>
      </c>
      <c r="K225" s="749" t="s">
        <v>752</v>
      </c>
      <c r="L225" s="752">
        <v>43.419999999999987</v>
      </c>
      <c r="M225" s="752">
        <v>25</v>
      </c>
      <c r="N225" s="753">
        <v>1085.4999999999998</v>
      </c>
    </row>
    <row r="226" spans="1:14" ht="14.45" customHeight="1" x14ac:dyDescent="0.2">
      <c r="A226" s="747" t="s">
        <v>577</v>
      </c>
      <c r="B226" s="748" t="s">
        <v>578</v>
      </c>
      <c r="C226" s="749" t="s">
        <v>596</v>
      </c>
      <c r="D226" s="750" t="s">
        <v>597</v>
      </c>
      <c r="E226" s="751">
        <v>50113001</v>
      </c>
      <c r="F226" s="750" t="s">
        <v>608</v>
      </c>
      <c r="G226" s="749" t="s">
        <v>609</v>
      </c>
      <c r="H226" s="749">
        <v>102684</v>
      </c>
      <c r="I226" s="749">
        <v>2684</v>
      </c>
      <c r="J226" s="749" t="s">
        <v>755</v>
      </c>
      <c r="K226" s="749" t="s">
        <v>756</v>
      </c>
      <c r="L226" s="752">
        <v>105.35500000000003</v>
      </c>
      <c r="M226" s="752">
        <v>4</v>
      </c>
      <c r="N226" s="753">
        <v>421.42000000000013</v>
      </c>
    </row>
    <row r="227" spans="1:14" ht="14.45" customHeight="1" x14ac:dyDescent="0.2">
      <c r="A227" s="747" t="s">
        <v>577</v>
      </c>
      <c r="B227" s="748" t="s">
        <v>578</v>
      </c>
      <c r="C227" s="749" t="s">
        <v>596</v>
      </c>
      <c r="D227" s="750" t="s">
        <v>597</v>
      </c>
      <c r="E227" s="751">
        <v>50113001</v>
      </c>
      <c r="F227" s="750" t="s">
        <v>608</v>
      </c>
      <c r="G227" s="749" t="s">
        <v>609</v>
      </c>
      <c r="H227" s="749">
        <v>205931</v>
      </c>
      <c r="I227" s="749">
        <v>205931</v>
      </c>
      <c r="J227" s="749" t="s">
        <v>757</v>
      </c>
      <c r="K227" s="749" t="s">
        <v>759</v>
      </c>
      <c r="L227" s="752">
        <v>73.405624999999986</v>
      </c>
      <c r="M227" s="752">
        <v>32</v>
      </c>
      <c r="N227" s="753">
        <v>2348.9799999999996</v>
      </c>
    </row>
    <row r="228" spans="1:14" ht="14.45" customHeight="1" x14ac:dyDescent="0.2">
      <c r="A228" s="747" t="s">
        <v>577</v>
      </c>
      <c r="B228" s="748" t="s">
        <v>578</v>
      </c>
      <c r="C228" s="749" t="s">
        <v>596</v>
      </c>
      <c r="D228" s="750" t="s">
        <v>597</v>
      </c>
      <c r="E228" s="751">
        <v>50113001</v>
      </c>
      <c r="F228" s="750" t="s">
        <v>608</v>
      </c>
      <c r="G228" s="749" t="s">
        <v>579</v>
      </c>
      <c r="H228" s="749">
        <v>216736</v>
      </c>
      <c r="I228" s="749">
        <v>216736</v>
      </c>
      <c r="J228" s="749" t="s">
        <v>757</v>
      </c>
      <c r="K228" s="749" t="s">
        <v>758</v>
      </c>
      <c r="L228" s="752">
        <v>197.75</v>
      </c>
      <c r="M228" s="752">
        <v>2</v>
      </c>
      <c r="N228" s="753">
        <v>395.5</v>
      </c>
    </row>
    <row r="229" spans="1:14" ht="14.45" customHeight="1" x14ac:dyDescent="0.2">
      <c r="A229" s="747" t="s">
        <v>577</v>
      </c>
      <c r="B229" s="748" t="s">
        <v>578</v>
      </c>
      <c r="C229" s="749" t="s">
        <v>596</v>
      </c>
      <c r="D229" s="750" t="s">
        <v>597</v>
      </c>
      <c r="E229" s="751">
        <v>50113001</v>
      </c>
      <c r="F229" s="750" t="s">
        <v>608</v>
      </c>
      <c r="G229" s="749" t="s">
        <v>609</v>
      </c>
      <c r="H229" s="749">
        <v>142451</v>
      </c>
      <c r="I229" s="749">
        <v>42451</v>
      </c>
      <c r="J229" s="749" t="s">
        <v>760</v>
      </c>
      <c r="K229" s="749" t="s">
        <v>761</v>
      </c>
      <c r="L229" s="752">
        <v>473.02999999999992</v>
      </c>
      <c r="M229" s="752">
        <v>1</v>
      </c>
      <c r="N229" s="753">
        <v>473.02999999999992</v>
      </c>
    </row>
    <row r="230" spans="1:14" ht="14.45" customHeight="1" x14ac:dyDescent="0.2">
      <c r="A230" s="747" t="s">
        <v>577</v>
      </c>
      <c r="B230" s="748" t="s">
        <v>578</v>
      </c>
      <c r="C230" s="749" t="s">
        <v>596</v>
      </c>
      <c r="D230" s="750" t="s">
        <v>597</v>
      </c>
      <c r="E230" s="751">
        <v>50113001</v>
      </c>
      <c r="F230" s="750" t="s">
        <v>608</v>
      </c>
      <c r="G230" s="749" t="s">
        <v>609</v>
      </c>
      <c r="H230" s="749">
        <v>501637</v>
      </c>
      <c r="I230" s="749">
        <v>0</v>
      </c>
      <c r="J230" s="749" t="s">
        <v>930</v>
      </c>
      <c r="K230" s="749" t="s">
        <v>579</v>
      </c>
      <c r="L230" s="752">
        <v>8.3006666666666664</v>
      </c>
      <c r="M230" s="752">
        <v>1</v>
      </c>
      <c r="N230" s="753">
        <v>8.3006666666666664</v>
      </c>
    </row>
    <row r="231" spans="1:14" ht="14.45" customHeight="1" x14ac:dyDescent="0.2">
      <c r="A231" s="747" t="s">
        <v>577</v>
      </c>
      <c r="B231" s="748" t="s">
        <v>578</v>
      </c>
      <c r="C231" s="749" t="s">
        <v>596</v>
      </c>
      <c r="D231" s="750" t="s">
        <v>597</v>
      </c>
      <c r="E231" s="751">
        <v>50113001</v>
      </c>
      <c r="F231" s="750" t="s">
        <v>608</v>
      </c>
      <c r="G231" s="749" t="s">
        <v>609</v>
      </c>
      <c r="H231" s="749">
        <v>194804</v>
      </c>
      <c r="I231" s="749">
        <v>94804</v>
      </c>
      <c r="J231" s="749" t="s">
        <v>931</v>
      </c>
      <c r="K231" s="749" t="s">
        <v>752</v>
      </c>
      <c r="L231" s="752">
        <v>58.6</v>
      </c>
      <c r="M231" s="752">
        <v>1</v>
      </c>
      <c r="N231" s="753">
        <v>58.6</v>
      </c>
    </row>
    <row r="232" spans="1:14" ht="14.45" customHeight="1" x14ac:dyDescent="0.2">
      <c r="A232" s="747" t="s">
        <v>577</v>
      </c>
      <c r="B232" s="748" t="s">
        <v>578</v>
      </c>
      <c r="C232" s="749" t="s">
        <v>596</v>
      </c>
      <c r="D232" s="750" t="s">
        <v>597</v>
      </c>
      <c r="E232" s="751">
        <v>50113001</v>
      </c>
      <c r="F232" s="750" t="s">
        <v>608</v>
      </c>
      <c r="G232" s="749" t="s">
        <v>609</v>
      </c>
      <c r="H232" s="749">
        <v>157525</v>
      </c>
      <c r="I232" s="749">
        <v>57525</v>
      </c>
      <c r="J232" s="749" t="s">
        <v>762</v>
      </c>
      <c r="K232" s="749" t="s">
        <v>763</v>
      </c>
      <c r="L232" s="752">
        <v>97.53000000000003</v>
      </c>
      <c r="M232" s="752">
        <v>2</v>
      </c>
      <c r="N232" s="753">
        <v>195.06000000000006</v>
      </c>
    </row>
    <row r="233" spans="1:14" ht="14.45" customHeight="1" x14ac:dyDescent="0.2">
      <c r="A233" s="747" t="s">
        <v>577</v>
      </c>
      <c r="B233" s="748" t="s">
        <v>578</v>
      </c>
      <c r="C233" s="749" t="s">
        <v>596</v>
      </c>
      <c r="D233" s="750" t="s">
        <v>597</v>
      </c>
      <c r="E233" s="751">
        <v>50113001</v>
      </c>
      <c r="F233" s="750" t="s">
        <v>608</v>
      </c>
      <c r="G233" s="749" t="s">
        <v>609</v>
      </c>
      <c r="H233" s="749">
        <v>502030</v>
      </c>
      <c r="I233" s="749">
        <v>99999</v>
      </c>
      <c r="J233" s="749" t="s">
        <v>932</v>
      </c>
      <c r="K233" s="749" t="s">
        <v>933</v>
      </c>
      <c r="L233" s="752">
        <v>1383.6399999999999</v>
      </c>
      <c r="M233" s="752">
        <v>0.2</v>
      </c>
      <c r="N233" s="753">
        <v>276.72800000000001</v>
      </c>
    </row>
    <row r="234" spans="1:14" ht="14.45" customHeight="1" x14ac:dyDescent="0.2">
      <c r="A234" s="747" t="s">
        <v>577</v>
      </c>
      <c r="B234" s="748" t="s">
        <v>578</v>
      </c>
      <c r="C234" s="749" t="s">
        <v>596</v>
      </c>
      <c r="D234" s="750" t="s">
        <v>597</v>
      </c>
      <c r="E234" s="751">
        <v>50113001</v>
      </c>
      <c r="F234" s="750" t="s">
        <v>608</v>
      </c>
      <c r="G234" s="749" t="s">
        <v>609</v>
      </c>
      <c r="H234" s="749">
        <v>194763</v>
      </c>
      <c r="I234" s="749">
        <v>94763</v>
      </c>
      <c r="J234" s="749" t="s">
        <v>764</v>
      </c>
      <c r="K234" s="749" t="s">
        <v>765</v>
      </c>
      <c r="L234" s="752">
        <v>83.8</v>
      </c>
      <c r="M234" s="752">
        <v>1</v>
      </c>
      <c r="N234" s="753">
        <v>83.8</v>
      </c>
    </row>
    <row r="235" spans="1:14" ht="14.45" customHeight="1" x14ac:dyDescent="0.2">
      <c r="A235" s="747" t="s">
        <v>577</v>
      </c>
      <c r="B235" s="748" t="s">
        <v>578</v>
      </c>
      <c r="C235" s="749" t="s">
        <v>596</v>
      </c>
      <c r="D235" s="750" t="s">
        <v>597</v>
      </c>
      <c r="E235" s="751">
        <v>50113001</v>
      </c>
      <c r="F235" s="750" t="s">
        <v>608</v>
      </c>
      <c r="G235" s="749" t="s">
        <v>609</v>
      </c>
      <c r="H235" s="749">
        <v>100527</v>
      </c>
      <c r="I235" s="749">
        <v>527</v>
      </c>
      <c r="J235" s="749" t="s">
        <v>934</v>
      </c>
      <c r="K235" s="749" t="s">
        <v>935</v>
      </c>
      <c r="L235" s="752">
        <v>136.54000000000002</v>
      </c>
      <c r="M235" s="752">
        <v>2</v>
      </c>
      <c r="N235" s="753">
        <v>273.08000000000004</v>
      </c>
    </row>
    <row r="236" spans="1:14" ht="14.45" customHeight="1" x14ac:dyDescent="0.2">
      <c r="A236" s="747" t="s">
        <v>577</v>
      </c>
      <c r="B236" s="748" t="s">
        <v>578</v>
      </c>
      <c r="C236" s="749" t="s">
        <v>596</v>
      </c>
      <c r="D236" s="750" t="s">
        <v>597</v>
      </c>
      <c r="E236" s="751">
        <v>50113001</v>
      </c>
      <c r="F236" s="750" t="s">
        <v>608</v>
      </c>
      <c r="G236" s="749" t="s">
        <v>609</v>
      </c>
      <c r="H236" s="749">
        <v>230353</v>
      </c>
      <c r="I236" s="749">
        <v>230353</v>
      </c>
      <c r="J236" s="749" t="s">
        <v>936</v>
      </c>
      <c r="K236" s="749" t="s">
        <v>937</v>
      </c>
      <c r="L236" s="752">
        <v>1592.8000000000004</v>
      </c>
      <c r="M236" s="752">
        <v>1</v>
      </c>
      <c r="N236" s="753">
        <v>1592.8000000000004</v>
      </c>
    </row>
    <row r="237" spans="1:14" ht="14.45" customHeight="1" x14ac:dyDescent="0.2">
      <c r="A237" s="747" t="s">
        <v>577</v>
      </c>
      <c r="B237" s="748" t="s">
        <v>578</v>
      </c>
      <c r="C237" s="749" t="s">
        <v>596</v>
      </c>
      <c r="D237" s="750" t="s">
        <v>597</v>
      </c>
      <c r="E237" s="751">
        <v>50113001</v>
      </c>
      <c r="F237" s="750" t="s">
        <v>608</v>
      </c>
      <c r="G237" s="749" t="s">
        <v>618</v>
      </c>
      <c r="H237" s="749">
        <v>191788</v>
      </c>
      <c r="I237" s="749">
        <v>91788</v>
      </c>
      <c r="J237" s="749" t="s">
        <v>767</v>
      </c>
      <c r="K237" s="749" t="s">
        <v>768</v>
      </c>
      <c r="L237" s="752">
        <v>9.1133333333333333</v>
      </c>
      <c r="M237" s="752">
        <v>12</v>
      </c>
      <c r="N237" s="753">
        <v>109.36</v>
      </c>
    </row>
    <row r="238" spans="1:14" ht="14.45" customHeight="1" x14ac:dyDescent="0.2">
      <c r="A238" s="747" t="s">
        <v>577</v>
      </c>
      <c r="B238" s="748" t="s">
        <v>578</v>
      </c>
      <c r="C238" s="749" t="s">
        <v>596</v>
      </c>
      <c r="D238" s="750" t="s">
        <v>597</v>
      </c>
      <c r="E238" s="751">
        <v>50113001</v>
      </c>
      <c r="F238" s="750" t="s">
        <v>608</v>
      </c>
      <c r="G238" s="749" t="s">
        <v>618</v>
      </c>
      <c r="H238" s="749">
        <v>106618</v>
      </c>
      <c r="I238" s="749">
        <v>6618</v>
      </c>
      <c r="J238" s="749" t="s">
        <v>938</v>
      </c>
      <c r="K238" s="749" t="s">
        <v>939</v>
      </c>
      <c r="L238" s="752">
        <v>19.590000000000003</v>
      </c>
      <c r="M238" s="752">
        <v>3</v>
      </c>
      <c r="N238" s="753">
        <v>58.77000000000001</v>
      </c>
    </row>
    <row r="239" spans="1:14" ht="14.45" customHeight="1" x14ac:dyDescent="0.2">
      <c r="A239" s="747" t="s">
        <v>577</v>
      </c>
      <c r="B239" s="748" t="s">
        <v>578</v>
      </c>
      <c r="C239" s="749" t="s">
        <v>596</v>
      </c>
      <c r="D239" s="750" t="s">
        <v>597</v>
      </c>
      <c r="E239" s="751">
        <v>50113001</v>
      </c>
      <c r="F239" s="750" t="s">
        <v>608</v>
      </c>
      <c r="G239" s="749" t="s">
        <v>609</v>
      </c>
      <c r="H239" s="749">
        <v>184399</v>
      </c>
      <c r="I239" s="749">
        <v>84399</v>
      </c>
      <c r="J239" s="749" t="s">
        <v>940</v>
      </c>
      <c r="K239" s="749" t="s">
        <v>941</v>
      </c>
      <c r="L239" s="752">
        <v>126.35000000000001</v>
      </c>
      <c r="M239" s="752">
        <v>2</v>
      </c>
      <c r="N239" s="753">
        <v>252.70000000000002</v>
      </c>
    </row>
    <row r="240" spans="1:14" ht="14.45" customHeight="1" x14ac:dyDescent="0.2">
      <c r="A240" s="747" t="s">
        <v>577</v>
      </c>
      <c r="B240" s="748" t="s">
        <v>578</v>
      </c>
      <c r="C240" s="749" t="s">
        <v>596</v>
      </c>
      <c r="D240" s="750" t="s">
        <v>597</v>
      </c>
      <c r="E240" s="751">
        <v>50113001</v>
      </c>
      <c r="F240" s="750" t="s">
        <v>608</v>
      </c>
      <c r="G240" s="749" t="s">
        <v>609</v>
      </c>
      <c r="H240" s="749">
        <v>184401</v>
      </c>
      <c r="I240" s="749">
        <v>84401</v>
      </c>
      <c r="J240" s="749" t="s">
        <v>942</v>
      </c>
      <c r="K240" s="749" t="s">
        <v>943</v>
      </c>
      <c r="L240" s="752">
        <v>168.49</v>
      </c>
      <c r="M240" s="752">
        <v>1</v>
      </c>
      <c r="N240" s="753">
        <v>168.49</v>
      </c>
    </row>
    <row r="241" spans="1:14" ht="14.45" customHeight="1" x14ac:dyDescent="0.2">
      <c r="A241" s="747" t="s">
        <v>577</v>
      </c>
      <c r="B241" s="748" t="s">
        <v>578</v>
      </c>
      <c r="C241" s="749" t="s">
        <v>596</v>
      </c>
      <c r="D241" s="750" t="s">
        <v>597</v>
      </c>
      <c r="E241" s="751">
        <v>50113001</v>
      </c>
      <c r="F241" s="750" t="s">
        <v>608</v>
      </c>
      <c r="G241" s="749" t="s">
        <v>609</v>
      </c>
      <c r="H241" s="749">
        <v>188860</v>
      </c>
      <c r="I241" s="749">
        <v>154078</v>
      </c>
      <c r="J241" s="749" t="s">
        <v>944</v>
      </c>
      <c r="K241" s="749" t="s">
        <v>945</v>
      </c>
      <c r="L241" s="752">
        <v>833.62000000000046</v>
      </c>
      <c r="M241" s="752">
        <v>3</v>
      </c>
      <c r="N241" s="753">
        <v>2500.8600000000015</v>
      </c>
    </row>
    <row r="242" spans="1:14" ht="14.45" customHeight="1" x14ac:dyDescent="0.2">
      <c r="A242" s="747" t="s">
        <v>577</v>
      </c>
      <c r="B242" s="748" t="s">
        <v>578</v>
      </c>
      <c r="C242" s="749" t="s">
        <v>596</v>
      </c>
      <c r="D242" s="750" t="s">
        <v>597</v>
      </c>
      <c r="E242" s="751">
        <v>50113001</v>
      </c>
      <c r="F242" s="750" t="s">
        <v>608</v>
      </c>
      <c r="G242" s="749" t="s">
        <v>609</v>
      </c>
      <c r="H242" s="749">
        <v>988466</v>
      </c>
      <c r="I242" s="749">
        <v>192729</v>
      </c>
      <c r="J242" s="749" t="s">
        <v>946</v>
      </c>
      <c r="K242" s="749" t="s">
        <v>947</v>
      </c>
      <c r="L242" s="752">
        <v>54.099999999999987</v>
      </c>
      <c r="M242" s="752">
        <v>1</v>
      </c>
      <c r="N242" s="753">
        <v>54.099999999999987</v>
      </c>
    </row>
    <row r="243" spans="1:14" ht="14.45" customHeight="1" x14ac:dyDescent="0.2">
      <c r="A243" s="747" t="s">
        <v>577</v>
      </c>
      <c r="B243" s="748" t="s">
        <v>578</v>
      </c>
      <c r="C243" s="749" t="s">
        <v>596</v>
      </c>
      <c r="D243" s="750" t="s">
        <v>597</v>
      </c>
      <c r="E243" s="751">
        <v>50113001</v>
      </c>
      <c r="F243" s="750" t="s">
        <v>608</v>
      </c>
      <c r="G243" s="749" t="s">
        <v>618</v>
      </c>
      <c r="H243" s="749">
        <v>107981</v>
      </c>
      <c r="I243" s="749">
        <v>7981</v>
      </c>
      <c r="J243" s="749" t="s">
        <v>772</v>
      </c>
      <c r="K243" s="749" t="s">
        <v>775</v>
      </c>
      <c r="L243" s="752">
        <v>50.643703703703707</v>
      </c>
      <c r="M243" s="752">
        <v>54</v>
      </c>
      <c r="N243" s="753">
        <v>2734.76</v>
      </c>
    </row>
    <row r="244" spans="1:14" ht="14.45" customHeight="1" x14ac:dyDescent="0.2">
      <c r="A244" s="747" t="s">
        <v>577</v>
      </c>
      <c r="B244" s="748" t="s">
        <v>578</v>
      </c>
      <c r="C244" s="749" t="s">
        <v>596</v>
      </c>
      <c r="D244" s="750" t="s">
        <v>597</v>
      </c>
      <c r="E244" s="751">
        <v>50113001</v>
      </c>
      <c r="F244" s="750" t="s">
        <v>608</v>
      </c>
      <c r="G244" s="749" t="s">
        <v>618</v>
      </c>
      <c r="H244" s="749">
        <v>155823</v>
      </c>
      <c r="I244" s="749">
        <v>55823</v>
      </c>
      <c r="J244" s="749" t="s">
        <v>772</v>
      </c>
      <c r="K244" s="749" t="s">
        <v>774</v>
      </c>
      <c r="L244" s="752">
        <v>33.490779220779224</v>
      </c>
      <c r="M244" s="752">
        <v>77</v>
      </c>
      <c r="N244" s="753">
        <v>2578.7900000000004</v>
      </c>
    </row>
    <row r="245" spans="1:14" ht="14.45" customHeight="1" x14ac:dyDescent="0.2">
      <c r="A245" s="747" t="s">
        <v>577</v>
      </c>
      <c r="B245" s="748" t="s">
        <v>578</v>
      </c>
      <c r="C245" s="749" t="s">
        <v>596</v>
      </c>
      <c r="D245" s="750" t="s">
        <v>597</v>
      </c>
      <c r="E245" s="751">
        <v>50113001</v>
      </c>
      <c r="F245" s="750" t="s">
        <v>608</v>
      </c>
      <c r="G245" s="749" t="s">
        <v>618</v>
      </c>
      <c r="H245" s="749">
        <v>155824</v>
      </c>
      <c r="I245" s="749">
        <v>55824</v>
      </c>
      <c r="J245" s="749" t="s">
        <v>772</v>
      </c>
      <c r="K245" s="749" t="s">
        <v>773</v>
      </c>
      <c r="L245" s="752">
        <v>50.640000000000008</v>
      </c>
      <c r="M245" s="752">
        <v>6</v>
      </c>
      <c r="N245" s="753">
        <v>303.84000000000003</v>
      </c>
    </row>
    <row r="246" spans="1:14" ht="14.45" customHeight="1" x14ac:dyDescent="0.2">
      <c r="A246" s="747" t="s">
        <v>577</v>
      </c>
      <c r="B246" s="748" t="s">
        <v>578</v>
      </c>
      <c r="C246" s="749" t="s">
        <v>596</v>
      </c>
      <c r="D246" s="750" t="s">
        <v>597</v>
      </c>
      <c r="E246" s="751">
        <v>50113001</v>
      </c>
      <c r="F246" s="750" t="s">
        <v>608</v>
      </c>
      <c r="G246" s="749" t="s">
        <v>609</v>
      </c>
      <c r="H246" s="749">
        <v>100874</v>
      </c>
      <c r="I246" s="749">
        <v>874</v>
      </c>
      <c r="J246" s="749" t="s">
        <v>778</v>
      </c>
      <c r="K246" s="749" t="s">
        <v>779</v>
      </c>
      <c r="L246" s="752">
        <v>74.36</v>
      </c>
      <c r="M246" s="752">
        <v>2</v>
      </c>
      <c r="N246" s="753">
        <v>148.72</v>
      </c>
    </row>
    <row r="247" spans="1:14" ht="14.45" customHeight="1" x14ac:dyDescent="0.2">
      <c r="A247" s="747" t="s">
        <v>577</v>
      </c>
      <c r="B247" s="748" t="s">
        <v>578</v>
      </c>
      <c r="C247" s="749" t="s">
        <v>596</v>
      </c>
      <c r="D247" s="750" t="s">
        <v>597</v>
      </c>
      <c r="E247" s="751">
        <v>50113001</v>
      </c>
      <c r="F247" s="750" t="s">
        <v>608</v>
      </c>
      <c r="G247" s="749" t="s">
        <v>609</v>
      </c>
      <c r="H247" s="749">
        <v>200863</v>
      </c>
      <c r="I247" s="749">
        <v>200863</v>
      </c>
      <c r="J247" s="749" t="s">
        <v>780</v>
      </c>
      <c r="K247" s="749" t="s">
        <v>781</v>
      </c>
      <c r="L247" s="752">
        <v>85.55</v>
      </c>
      <c r="M247" s="752">
        <v>1</v>
      </c>
      <c r="N247" s="753">
        <v>85.55</v>
      </c>
    </row>
    <row r="248" spans="1:14" ht="14.45" customHeight="1" x14ac:dyDescent="0.2">
      <c r="A248" s="747" t="s">
        <v>577</v>
      </c>
      <c r="B248" s="748" t="s">
        <v>578</v>
      </c>
      <c r="C248" s="749" t="s">
        <v>596</v>
      </c>
      <c r="D248" s="750" t="s">
        <v>597</v>
      </c>
      <c r="E248" s="751">
        <v>50113001</v>
      </c>
      <c r="F248" s="750" t="s">
        <v>608</v>
      </c>
      <c r="G248" s="749" t="s">
        <v>609</v>
      </c>
      <c r="H248" s="749">
        <v>207820</v>
      </c>
      <c r="I248" s="749">
        <v>207820</v>
      </c>
      <c r="J248" s="749" t="s">
        <v>784</v>
      </c>
      <c r="K248" s="749" t="s">
        <v>785</v>
      </c>
      <c r="L248" s="752">
        <v>30.593478260869563</v>
      </c>
      <c r="M248" s="752">
        <v>23</v>
      </c>
      <c r="N248" s="753">
        <v>703.65</v>
      </c>
    </row>
    <row r="249" spans="1:14" ht="14.45" customHeight="1" x14ac:dyDescent="0.2">
      <c r="A249" s="747" t="s">
        <v>577</v>
      </c>
      <c r="B249" s="748" t="s">
        <v>578</v>
      </c>
      <c r="C249" s="749" t="s">
        <v>596</v>
      </c>
      <c r="D249" s="750" t="s">
        <v>597</v>
      </c>
      <c r="E249" s="751">
        <v>50113001</v>
      </c>
      <c r="F249" s="750" t="s">
        <v>608</v>
      </c>
      <c r="G249" s="749" t="s">
        <v>579</v>
      </c>
      <c r="H249" s="749">
        <v>210703</v>
      </c>
      <c r="I249" s="749">
        <v>210703</v>
      </c>
      <c r="J249" s="749" t="s">
        <v>948</v>
      </c>
      <c r="K249" s="749" t="s">
        <v>949</v>
      </c>
      <c r="L249" s="752">
        <v>237.15</v>
      </c>
      <c r="M249" s="752">
        <v>1</v>
      </c>
      <c r="N249" s="753">
        <v>237.15</v>
      </c>
    </row>
    <row r="250" spans="1:14" ht="14.45" customHeight="1" x14ac:dyDescent="0.2">
      <c r="A250" s="747" t="s">
        <v>577</v>
      </c>
      <c r="B250" s="748" t="s">
        <v>578</v>
      </c>
      <c r="C250" s="749" t="s">
        <v>596</v>
      </c>
      <c r="D250" s="750" t="s">
        <v>597</v>
      </c>
      <c r="E250" s="751">
        <v>50113001</v>
      </c>
      <c r="F250" s="750" t="s">
        <v>608</v>
      </c>
      <c r="G250" s="749" t="s">
        <v>618</v>
      </c>
      <c r="H250" s="749">
        <v>846980</v>
      </c>
      <c r="I250" s="749">
        <v>124129</v>
      </c>
      <c r="J250" s="749" t="s">
        <v>950</v>
      </c>
      <c r="K250" s="749" t="s">
        <v>752</v>
      </c>
      <c r="L250" s="752">
        <v>254.25</v>
      </c>
      <c r="M250" s="752">
        <v>2</v>
      </c>
      <c r="N250" s="753">
        <v>508.5</v>
      </c>
    </row>
    <row r="251" spans="1:14" ht="14.45" customHeight="1" x14ac:dyDescent="0.2">
      <c r="A251" s="747" t="s">
        <v>577</v>
      </c>
      <c r="B251" s="748" t="s">
        <v>578</v>
      </c>
      <c r="C251" s="749" t="s">
        <v>596</v>
      </c>
      <c r="D251" s="750" t="s">
        <v>597</v>
      </c>
      <c r="E251" s="751">
        <v>50113001</v>
      </c>
      <c r="F251" s="750" t="s">
        <v>608</v>
      </c>
      <c r="G251" s="749" t="s">
        <v>618</v>
      </c>
      <c r="H251" s="749">
        <v>845220</v>
      </c>
      <c r="I251" s="749">
        <v>101211</v>
      </c>
      <c r="J251" s="749" t="s">
        <v>951</v>
      </c>
      <c r="K251" s="749" t="s">
        <v>952</v>
      </c>
      <c r="L251" s="752">
        <v>219.57</v>
      </c>
      <c r="M251" s="752">
        <v>1</v>
      </c>
      <c r="N251" s="753">
        <v>219.57</v>
      </c>
    </row>
    <row r="252" spans="1:14" ht="14.45" customHeight="1" x14ac:dyDescent="0.2">
      <c r="A252" s="747" t="s">
        <v>577</v>
      </c>
      <c r="B252" s="748" t="s">
        <v>578</v>
      </c>
      <c r="C252" s="749" t="s">
        <v>596</v>
      </c>
      <c r="D252" s="750" t="s">
        <v>597</v>
      </c>
      <c r="E252" s="751">
        <v>50113001</v>
      </c>
      <c r="F252" s="750" t="s">
        <v>608</v>
      </c>
      <c r="G252" s="749" t="s">
        <v>618</v>
      </c>
      <c r="H252" s="749">
        <v>844651</v>
      </c>
      <c r="I252" s="749">
        <v>101205</v>
      </c>
      <c r="J252" s="749" t="s">
        <v>951</v>
      </c>
      <c r="K252" s="749" t="s">
        <v>637</v>
      </c>
      <c r="L252" s="752">
        <v>86.080000000000013</v>
      </c>
      <c r="M252" s="752">
        <v>1</v>
      </c>
      <c r="N252" s="753">
        <v>86.080000000000013</v>
      </c>
    </row>
    <row r="253" spans="1:14" ht="14.45" customHeight="1" x14ac:dyDescent="0.2">
      <c r="A253" s="747" t="s">
        <v>577</v>
      </c>
      <c r="B253" s="748" t="s">
        <v>578</v>
      </c>
      <c r="C253" s="749" t="s">
        <v>596</v>
      </c>
      <c r="D253" s="750" t="s">
        <v>597</v>
      </c>
      <c r="E253" s="751">
        <v>50113001</v>
      </c>
      <c r="F253" s="750" t="s">
        <v>608</v>
      </c>
      <c r="G253" s="749" t="s">
        <v>609</v>
      </c>
      <c r="H253" s="749">
        <v>849831</v>
      </c>
      <c r="I253" s="749">
        <v>162008</v>
      </c>
      <c r="J253" s="749" t="s">
        <v>786</v>
      </c>
      <c r="K253" s="749" t="s">
        <v>787</v>
      </c>
      <c r="L253" s="752">
        <v>170.84000000000006</v>
      </c>
      <c r="M253" s="752">
        <v>1</v>
      </c>
      <c r="N253" s="753">
        <v>170.84000000000006</v>
      </c>
    </row>
    <row r="254" spans="1:14" ht="14.45" customHeight="1" x14ac:dyDescent="0.2">
      <c r="A254" s="747" t="s">
        <v>577</v>
      </c>
      <c r="B254" s="748" t="s">
        <v>578</v>
      </c>
      <c r="C254" s="749" t="s">
        <v>596</v>
      </c>
      <c r="D254" s="750" t="s">
        <v>597</v>
      </c>
      <c r="E254" s="751">
        <v>50113001</v>
      </c>
      <c r="F254" s="750" t="s">
        <v>608</v>
      </c>
      <c r="G254" s="749" t="s">
        <v>609</v>
      </c>
      <c r="H254" s="749">
        <v>846338</v>
      </c>
      <c r="I254" s="749">
        <v>122685</v>
      </c>
      <c r="J254" s="749" t="s">
        <v>953</v>
      </c>
      <c r="K254" s="749" t="s">
        <v>787</v>
      </c>
      <c r="L254" s="752">
        <v>116.04000000000003</v>
      </c>
      <c r="M254" s="752">
        <v>1</v>
      </c>
      <c r="N254" s="753">
        <v>116.04000000000003</v>
      </c>
    </row>
    <row r="255" spans="1:14" ht="14.45" customHeight="1" x14ac:dyDescent="0.2">
      <c r="A255" s="747" t="s">
        <v>577</v>
      </c>
      <c r="B255" s="748" t="s">
        <v>578</v>
      </c>
      <c r="C255" s="749" t="s">
        <v>596</v>
      </c>
      <c r="D255" s="750" t="s">
        <v>597</v>
      </c>
      <c r="E255" s="751">
        <v>50113001</v>
      </c>
      <c r="F255" s="750" t="s">
        <v>608</v>
      </c>
      <c r="G255" s="749" t="s">
        <v>609</v>
      </c>
      <c r="H255" s="749">
        <v>117679</v>
      </c>
      <c r="I255" s="749">
        <v>224840</v>
      </c>
      <c r="J255" s="749" t="s">
        <v>954</v>
      </c>
      <c r="K255" s="749" t="s">
        <v>955</v>
      </c>
      <c r="L255" s="752">
        <v>127.14</v>
      </c>
      <c r="M255" s="752">
        <v>1</v>
      </c>
      <c r="N255" s="753">
        <v>127.14</v>
      </c>
    </row>
    <row r="256" spans="1:14" ht="14.45" customHeight="1" x14ac:dyDescent="0.2">
      <c r="A256" s="747" t="s">
        <v>577</v>
      </c>
      <c r="B256" s="748" t="s">
        <v>578</v>
      </c>
      <c r="C256" s="749" t="s">
        <v>596</v>
      </c>
      <c r="D256" s="750" t="s">
        <v>597</v>
      </c>
      <c r="E256" s="751">
        <v>50113001</v>
      </c>
      <c r="F256" s="750" t="s">
        <v>608</v>
      </c>
      <c r="G256" s="749" t="s">
        <v>618</v>
      </c>
      <c r="H256" s="749">
        <v>191280</v>
      </c>
      <c r="I256" s="749">
        <v>91280</v>
      </c>
      <c r="J256" s="749" t="s">
        <v>956</v>
      </c>
      <c r="K256" s="749" t="s">
        <v>957</v>
      </c>
      <c r="L256" s="752">
        <v>60.580000000000005</v>
      </c>
      <c r="M256" s="752">
        <v>1</v>
      </c>
      <c r="N256" s="753">
        <v>60.580000000000005</v>
      </c>
    </row>
    <row r="257" spans="1:14" ht="14.45" customHeight="1" x14ac:dyDescent="0.2">
      <c r="A257" s="747" t="s">
        <v>577</v>
      </c>
      <c r="B257" s="748" t="s">
        <v>578</v>
      </c>
      <c r="C257" s="749" t="s">
        <v>596</v>
      </c>
      <c r="D257" s="750" t="s">
        <v>597</v>
      </c>
      <c r="E257" s="751">
        <v>50113001</v>
      </c>
      <c r="F257" s="750" t="s">
        <v>608</v>
      </c>
      <c r="G257" s="749" t="s">
        <v>609</v>
      </c>
      <c r="H257" s="749">
        <v>118304</v>
      </c>
      <c r="I257" s="749">
        <v>18304</v>
      </c>
      <c r="J257" s="749" t="s">
        <v>788</v>
      </c>
      <c r="K257" s="749" t="s">
        <v>958</v>
      </c>
      <c r="L257" s="752">
        <v>185.61</v>
      </c>
      <c r="M257" s="752">
        <v>1</v>
      </c>
      <c r="N257" s="753">
        <v>185.61</v>
      </c>
    </row>
    <row r="258" spans="1:14" ht="14.45" customHeight="1" x14ac:dyDescent="0.2">
      <c r="A258" s="747" t="s">
        <v>577</v>
      </c>
      <c r="B258" s="748" t="s">
        <v>578</v>
      </c>
      <c r="C258" s="749" t="s">
        <v>596</v>
      </c>
      <c r="D258" s="750" t="s">
        <v>597</v>
      </c>
      <c r="E258" s="751">
        <v>50113001</v>
      </c>
      <c r="F258" s="750" t="s">
        <v>608</v>
      </c>
      <c r="G258" s="749" t="s">
        <v>609</v>
      </c>
      <c r="H258" s="749">
        <v>118305</v>
      </c>
      <c r="I258" s="749">
        <v>18305</v>
      </c>
      <c r="J258" s="749" t="s">
        <v>788</v>
      </c>
      <c r="K258" s="749" t="s">
        <v>789</v>
      </c>
      <c r="L258" s="752">
        <v>242</v>
      </c>
      <c r="M258" s="752">
        <v>20</v>
      </c>
      <c r="N258" s="753">
        <v>4840</v>
      </c>
    </row>
    <row r="259" spans="1:14" ht="14.45" customHeight="1" x14ac:dyDescent="0.2">
      <c r="A259" s="747" t="s">
        <v>577</v>
      </c>
      <c r="B259" s="748" t="s">
        <v>578</v>
      </c>
      <c r="C259" s="749" t="s">
        <v>596</v>
      </c>
      <c r="D259" s="750" t="s">
        <v>597</v>
      </c>
      <c r="E259" s="751">
        <v>50113001</v>
      </c>
      <c r="F259" s="750" t="s">
        <v>608</v>
      </c>
      <c r="G259" s="749" t="s">
        <v>609</v>
      </c>
      <c r="H259" s="749">
        <v>159357</v>
      </c>
      <c r="I259" s="749">
        <v>59357</v>
      </c>
      <c r="J259" s="749" t="s">
        <v>959</v>
      </c>
      <c r="K259" s="749" t="s">
        <v>960</v>
      </c>
      <c r="L259" s="752">
        <v>188.88</v>
      </c>
      <c r="M259" s="752">
        <v>3</v>
      </c>
      <c r="N259" s="753">
        <v>566.64</v>
      </c>
    </row>
    <row r="260" spans="1:14" ht="14.45" customHeight="1" x14ac:dyDescent="0.2">
      <c r="A260" s="747" t="s">
        <v>577</v>
      </c>
      <c r="B260" s="748" t="s">
        <v>578</v>
      </c>
      <c r="C260" s="749" t="s">
        <v>596</v>
      </c>
      <c r="D260" s="750" t="s">
        <v>597</v>
      </c>
      <c r="E260" s="751">
        <v>50113001</v>
      </c>
      <c r="F260" s="750" t="s">
        <v>608</v>
      </c>
      <c r="G260" s="749" t="s">
        <v>609</v>
      </c>
      <c r="H260" s="749">
        <v>208649</v>
      </c>
      <c r="I260" s="749">
        <v>208649</v>
      </c>
      <c r="J260" s="749" t="s">
        <v>790</v>
      </c>
      <c r="K260" s="749" t="s">
        <v>791</v>
      </c>
      <c r="L260" s="752">
        <v>70.680000000000007</v>
      </c>
      <c r="M260" s="752">
        <v>2</v>
      </c>
      <c r="N260" s="753">
        <v>141.36000000000001</v>
      </c>
    </row>
    <row r="261" spans="1:14" ht="14.45" customHeight="1" x14ac:dyDescent="0.2">
      <c r="A261" s="747" t="s">
        <v>577</v>
      </c>
      <c r="B261" s="748" t="s">
        <v>578</v>
      </c>
      <c r="C261" s="749" t="s">
        <v>596</v>
      </c>
      <c r="D261" s="750" t="s">
        <v>597</v>
      </c>
      <c r="E261" s="751">
        <v>50113001</v>
      </c>
      <c r="F261" s="750" t="s">
        <v>608</v>
      </c>
      <c r="G261" s="749" t="s">
        <v>609</v>
      </c>
      <c r="H261" s="749">
        <v>208207</v>
      </c>
      <c r="I261" s="749">
        <v>208207</v>
      </c>
      <c r="J261" s="749" t="s">
        <v>961</v>
      </c>
      <c r="K261" s="749" t="s">
        <v>962</v>
      </c>
      <c r="L261" s="752">
        <v>81.09</v>
      </c>
      <c r="M261" s="752">
        <v>1</v>
      </c>
      <c r="N261" s="753">
        <v>81.09</v>
      </c>
    </row>
    <row r="262" spans="1:14" ht="14.45" customHeight="1" x14ac:dyDescent="0.2">
      <c r="A262" s="747" t="s">
        <v>577</v>
      </c>
      <c r="B262" s="748" t="s">
        <v>578</v>
      </c>
      <c r="C262" s="749" t="s">
        <v>596</v>
      </c>
      <c r="D262" s="750" t="s">
        <v>597</v>
      </c>
      <c r="E262" s="751">
        <v>50113001</v>
      </c>
      <c r="F262" s="750" t="s">
        <v>608</v>
      </c>
      <c r="G262" s="749" t="s">
        <v>618</v>
      </c>
      <c r="H262" s="749">
        <v>109709</v>
      </c>
      <c r="I262" s="749">
        <v>9709</v>
      </c>
      <c r="J262" s="749" t="s">
        <v>792</v>
      </c>
      <c r="K262" s="749" t="s">
        <v>793</v>
      </c>
      <c r="L262" s="752">
        <v>64.925714285714278</v>
      </c>
      <c r="M262" s="752">
        <v>7</v>
      </c>
      <c r="N262" s="753">
        <v>454.47999999999996</v>
      </c>
    </row>
    <row r="263" spans="1:14" ht="14.45" customHeight="1" x14ac:dyDescent="0.2">
      <c r="A263" s="747" t="s">
        <v>577</v>
      </c>
      <c r="B263" s="748" t="s">
        <v>578</v>
      </c>
      <c r="C263" s="749" t="s">
        <v>596</v>
      </c>
      <c r="D263" s="750" t="s">
        <v>597</v>
      </c>
      <c r="E263" s="751">
        <v>50113001</v>
      </c>
      <c r="F263" s="750" t="s">
        <v>608</v>
      </c>
      <c r="G263" s="749" t="s">
        <v>609</v>
      </c>
      <c r="H263" s="749">
        <v>848866</v>
      </c>
      <c r="I263" s="749">
        <v>119654</v>
      </c>
      <c r="J263" s="749" t="s">
        <v>794</v>
      </c>
      <c r="K263" s="749" t="s">
        <v>963</v>
      </c>
      <c r="L263" s="752">
        <v>255.39999999999992</v>
      </c>
      <c r="M263" s="752">
        <v>1</v>
      </c>
      <c r="N263" s="753">
        <v>255.39999999999992</v>
      </c>
    </row>
    <row r="264" spans="1:14" ht="14.45" customHeight="1" x14ac:dyDescent="0.2">
      <c r="A264" s="747" t="s">
        <v>577</v>
      </c>
      <c r="B264" s="748" t="s">
        <v>578</v>
      </c>
      <c r="C264" s="749" t="s">
        <v>596</v>
      </c>
      <c r="D264" s="750" t="s">
        <v>597</v>
      </c>
      <c r="E264" s="751">
        <v>50113001</v>
      </c>
      <c r="F264" s="750" t="s">
        <v>608</v>
      </c>
      <c r="G264" s="749" t="s">
        <v>609</v>
      </c>
      <c r="H264" s="749">
        <v>149014</v>
      </c>
      <c r="I264" s="749">
        <v>49014</v>
      </c>
      <c r="J264" s="749" t="s">
        <v>964</v>
      </c>
      <c r="K264" s="749" t="s">
        <v>965</v>
      </c>
      <c r="L264" s="752">
        <v>101.5</v>
      </c>
      <c r="M264" s="752">
        <v>1</v>
      </c>
      <c r="N264" s="753">
        <v>101.5</v>
      </c>
    </row>
    <row r="265" spans="1:14" ht="14.45" customHeight="1" x14ac:dyDescent="0.2">
      <c r="A265" s="747" t="s">
        <v>577</v>
      </c>
      <c r="B265" s="748" t="s">
        <v>578</v>
      </c>
      <c r="C265" s="749" t="s">
        <v>596</v>
      </c>
      <c r="D265" s="750" t="s">
        <v>597</v>
      </c>
      <c r="E265" s="751">
        <v>50113001</v>
      </c>
      <c r="F265" s="750" t="s">
        <v>608</v>
      </c>
      <c r="G265" s="749" t="s">
        <v>609</v>
      </c>
      <c r="H265" s="749">
        <v>844145</v>
      </c>
      <c r="I265" s="749">
        <v>56350</v>
      </c>
      <c r="J265" s="749" t="s">
        <v>796</v>
      </c>
      <c r="K265" s="749" t="s">
        <v>797</v>
      </c>
      <c r="L265" s="752">
        <v>35.606666666666676</v>
      </c>
      <c r="M265" s="752">
        <v>6</v>
      </c>
      <c r="N265" s="753">
        <v>213.64000000000004</v>
      </c>
    </row>
    <row r="266" spans="1:14" ht="14.45" customHeight="1" x14ac:dyDescent="0.2">
      <c r="A266" s="747" t="s">
        <v>577</v>
      </c>
      <c r="B266" s="748" t="s">
        <v>578</v>
      </c>
      <c r="C266" s="749" t="s">
        <v>596</v>
      </c>
      <c r="D266" s="750" t="s">
        <v>597</v>
      </c>
      <c r="E266" s="751">
        <v>50113001</v>
      </c>
      <c r="F266" s="750" t="s">
        <v>608</v>
      </c>
      <c r="G266" s="749" t="s">
        <v>609</v>
      </c>
      <c r="H266" s="749">
        <v>162243</v>
      </c>
      <c r="I266" s="749">
        <v>162243</v>
      </c>
      <c r="J266" s="749" t="s">
        <v>966</v>
      </c>
      <c r="K266" s="749" t="s">
        <v>967</v>
      </c>
      <c r="L266" s="752">
        <v>115.32</v>
      </c>
      <c r="M266" s="752">
        <v>1</v>
      </c>
      <c r="N266" s="753">
        <v>115.32</v>
      </c>
    </row>
    <row r="267" spans="1:14" ht="14.45" customHeight="1" x14ac:dyDescent="0.2">
      <c r="A267" s="747" t="s">
        <v>577</v>
      </c>
      <c r="B267" s="748" t="s">
        <v>578</v>
      </c>
      <c r="C267" s="749" t="s">
        <v>596</v>
      </c>
      <c r="D267" s="750" t="s">
        <v>597</v>
      </c>
      <c r="E267" s="751">
        <v>50113001</v>
      </c>
      <c r="F267" s="750" t="s">
        <v>608</v>
      </c>
      <c r="G267" s="749" t="s">
        <v>609</v>
      </c>
      <c r="H267" s="749">
        <v>234945</v>
      </c>
      <c r="I267" s="749">
        <v>234945</v>
      </c>
      <c r="J267" s="749" t="s">
        <v>968</v>
      </c>
      <c r="K267" s="749" t="s">
        <v>969</v>
      </c>
      <c r="L267" s="752">
        <v>44.96</v>
      </c>
      <c r="M267" s="752">
        <v>1</v>
      </c>
      <c r="N267" s="753">
        <v>44.96</v>
      </c>
    </row>
    <row r="268" spans="1:14" ht="14.45" customHeight="1" x14ac:dyDescent="0.2">
      <c r="A268" s="747" t="s">
        <v>577</v>
      </c>
      <c r="B268" s="748" t="s">
        <v>578</v>
      </c>
      <c r="C268" s="749" t="s">
        <v>596</v>
      </c>
      <c r="D268" s="750" t="s">
        <v>597</v>
      </c>
      <c r="E268" s="751">
        <v>50113001</v>
      </c>
      <c r="F268" s="750" t="s">
        <v>608</v>
      </c>
      <c r="G268" s="749" t="s">
        <v>609</v>
      </c>
      <c r="H268" s="749">
        <v>100610</v>
      </c>
      <c r="I268" s="749">
        <v>610</v>
      </c>
      <c r="J268" s="749" t="s">
        <v>800</v>
      </c>
      <c r="K268" s="749" t="s">
        <v>801</v>
      </c>
      <c r="L268" s="752">
        <v>72.483333333333334</v>
      </c>
      <c r="M268" s="752">
        <v>6</v>
      </c>
      <c r="N268" s="753">
        <v>434.90000000000003</v>
      </c>
    </row>
    <row r="269" spans="1:14" ht="14.45" customHeight="1" x14ac:dyDescent="0.2">
      <c r="A269" s="747" t="s">
        <v>577</v>
      </c>
      <c r="B269" s="748" t="s">
        <v>578</v>
      </c>
      <c r="C269" s="749" t="s">
        <v>596</v>
      </c>
      <c r="D269" s="750" t="s">
        <v>597</v>
      </c>
      <c r="E269" s="751">
        <v>50113001</v>
      </c>
      <c r="F269" s="750" t="s">
        <v>608</v>
      </c>
      <c r="G269" s="749" t="s">
        <v>618</v>
      </c>
      <c r="H269" s="749">
        <v>158191</v>
      </c>
      <c r="I269" s="749">
        <v>158191</v>
      </c>
      <c r="J269" s="749" t="s">
        <v>970</v>
      </c>
      <c r="K269" s="749" t="s">
        <v>971</v>
      </c>
      <c r="L269" s="752">
        <v>59.41</v>
      </c>
      <c r="M269" s="752">
        <v>1</v>
      </c>
      <c r="N269" s="753">
        <v>59.41</v>
      </c>
    </row>
    <row r="270" spans="1:14" ht="14.45" customHeight="1" x14ac:dyDescent="0.2">
      <c r="A270" s="747" t="s">
        <v>577</v>
      </c>
      <c r="B270" s="748" t="s">
        <v>578</v>
      </c>
      <c r="C270" s="749" t="s">
        <v>596</v>
      </c>
      <c r="D270" s="750" t="s">
        <v>597</v>
      </c>
      <c r="E270" s="751">
        <v>50113001</v>
      </c>
      <c r="F270" s="750" t="s">
        <v>608</v>
      </c>
      <c r="G270" s="749" t="s">
        <v>609</v>
      </c>
      <c r="H270" s="749">
        <v>184360</v>
      </c>
      <c r="I270" s="749">
        <v>84360</v>
      </c>
      <c r="J270" s="749" t="s">
        <v>972</v>
      </c>
      <c r="K270" s="749" t="s">
        <v>973</v>
      </c>
      <c r="L270" s="752">
        <v>149.68000000000004</v>
      </c>
      <c r="M270" s="752">
        <v>1</v>
      </c>
      <c r="N270" s="753">
        <v>149.68000000000004</v>
      </c>
    </row>
    <row r="271" spans="1:14" ht="14.45" customHeight="1" x14ac:dyDescent="0.2">
      <c r="A271" s="747" t="s">
        <v>577</v>
      </c>
      <c r="B271" s="748" t="s">
        <v>578</v>
      </c>
      <c r="C271" s="749" t="s">
        <v>596</v>
      </c>
      <c r="D271" s="750" t="s">
        <v>597</v>
      </c>
      <c r="E271" s="751">
        <v>50113001</v>
      </c>
      <c r="F271" s="750" t="s">
        <v>608</v>
      </c>
      <c r="G271" s="749" t="s">
        <v>609</v>
      </c>
      <c r="H271" s="749">
        <v>131215</v>
      </c>
      <c r="I271" s="749">
        <v>31215</v>
      </c>
      <c r="J271" s="749" t="s">
        <v>804</v>
      </c>
      <c r="K271" s="749" t="s">
        <v>974</v>
      </c>
      <c r="L271" s="752">
        <v>54.870000000000012</v>
      </c>
      <c r="M271" s="752">
        <v>1</v>
      </c>
      <c r="N271" s="753">
        <v>54.870000000000012</v>
      </c>
    </row>
    <row r="272" spans="1:14" ht="14.45" customHeight="1" x14ac:dyDescent="0.2">
      <c r="A272" s="747" t="s">
        <v>577</v>
      </c>
      <c r="B272" s="748" t="s">
        <v>578</v>
      </c>
      <c r="C272" s="749" t="s">
        <v>596</v>
      </c>
      <c r="D272" s="750" t="s">
        <v>597</v>
      </c>
      <c r="E272" s="751">
        <v>50113001</v>
      </c>
      <c r="F272" s="750" t="s">
        <v>608</v>
      </c>
      <c r="G272" s="749" t="s">
        <v>609</v>
      </c>
      <c r="H272" s="749">
        <v>160164</v>
      </c>
      <c r="I272" s="749">
        <v>60164</v>
      </c>
      <c r="J272" s="749" t="s">
        <v>975</v>
      </c>
      <c r="K272" s="749" t="s">
        <v>976</v>
      </c>
      <c r="L272" s="752">
        <v>138.66999999999996</v>
      </c>
      <c r="M272" s="752">
        <v>1</v>
      </c>
      <c r="N272" s="753">
        <v>138.66999999999996</v>
      </c>
    </row>
    <row r="273" spans="1:14" ht="14.45" customHeight="1" x14ac:dyDescent="0.2">
      <c r="A273" s="747" t="s">
        <v>577</v>
      </c>
      <c r="B273" s="748" t="s">
        <v>578</v>
      </c>
      <c r="C273" s="749" t="s">
        <v>596</v>
      </c>
      <c r="D273" s="750" t="s">
        <v>597</v>
      </c>
      <c r="E273" s="751">
        <v>50113001</v>
      </c>
      <c r="F273" s="750" t="s">
        <v>608</v>
      </c>
      <c r="G273" s="749" t="s">
        <v>609</v>
      </c>
      <c r="H273" s="749">
        <v>109844</v>
      </c>
      <c r="I273" s="749">
        <v>9844</v>
      </c>
      <c r="J273" s="749" t="s">
        <v>808</v>
      </c>
      <c r="K273" s="749" t="s">
        <v>810</v>
      </c>
      <c r="L273" s="752">
        <v>73.110000000000014</v>
      </c>
      <c r="M273" s="752">
        <v>1</v>
      </c>
      <c r="N273" s="753">
        <v>73.110000000000014</v>
      </c>
    </row>
    <row r="274" spans="1:14" ht="14.45" customHeight="1" x14ac:dyDescent="0.2">
      <c r="A274" s="747" t="s">
        <v>577</v>
      </c>
      <c r="B274" s="748" t="s">
        <v>578</v>
      </c>
      <c r="C274" s="749" t="s">
        <v>596</v>
      </c>
      <c r="D274" s="750" t="s">
        <v>597</v>
      </c>
      <c r="E274" s="751">
        <v>50113001</v>
      </c>
      <c r="F274" s="750" t="s">
        <v>608</v>
      </c>
      <c r="G274" s="749" t="s">
        <v>609</v>
      </c>
      <c r="H274" s="749">
        <v>109847</v>
      </c>
      <c r="I274" s="749">
        <v>9847</v>
      </c>
      <c r="J274" s="749" t="s">
        <v>808</v>
      </c>
      <c r="K274" s="749" t="s">
        <v>977</v>
      </c>
      <c r="L274" s="752">
        <v>41.06</v>
      </c>
      <c r="M274" s="752">
        <v>2</v>
      </c>
      <c r="N274" s="753">
        <v>82.12</v>
      </c>
    </row>
    <row r="275" spans="1:14" ht="14.45" customHeight="1" x14ac:dyDescent="0.2">
      <c r="A275" s="747" t="s">
        <v>577</v>
      </c>
      <c r="B275" s="748" t="s">
        <v>578</v>
      </c>
      <c r="C275" s="749" t="s">
        <v>596</v>
      </c>
      <c r="D275" s="750" t="s">
        <v>597</v>
      </c>
      <c r="E275" s="751">
        <v>50113001</v>
      </c>
      <c r="F275" s="750" t="s">
        <v>608</v>
      </c>
      <c r="G275" s="749" t="s">
        <v>609</v>
      </c>
      <c r="H275" s="749">
        <v>191836</v>
      </c>
      <c r="I275" s="749">
        <v>91836</v>
      </c>
      <c r="J275" s="749" t="s">
        <v>808</v>
      </c>
      <c r="K275" s="749" t="s">
        <v>809</v>
      </c>
      <c r="L275" s="752">
        <v>44.66538461538461</v>
      </c>
      <c r="M275" s="752">
        <v>13</v>
      </c>
      <c r="N275" s="753">
        <v>580.65</v>
      </c>
    </row>
    <row r="276" spans="1:14" ht="14.45" customHeight="1" x14ac:dyDescent="0.2">
      <c r="A276" s="747" t="s">
        <v>577</v>
      </c>
      <c r="B276" s="748" t="s">
        <v>578</v>
      </c>
      <c r="C276" s="749" t="s">
        <v>596</v>
      </c>
      <c r="D276" s="750" t="s">
        <v>597</v>
      </c>
      <c r="E276" s="751">
        <v>50113001</v>
      </c>
      <c r="F276" s="750" t="s">
        <v>608</v>
      </c>
      <c r="G276" s="749" t="s">
        <v>618</v>
      </c>
      <c r="H276" s="749">
        <v>174700</v>
      </c>
      <c r="I276" s="749">
        <v>174700</v>
      </c>
      <c r="J276" s="749" t="s">
        <v>978</v>
      </c>
      <c r="K276" s="749" t="s">
        <v>979</v>
      </c>
      <c r="L276" s="752">
        <v>724.03000000000009</v>
      </c>
      <c r="M276" s="752">
        <v>1</v>
      </c>
      <c r="N276" s="753">
        <v>724.03000000000009</v>
      </c>
    </row>
    <row r="277" spans="1:14" ht="14.45" customHeight="1" x14ac:dyDescent="0.2">
      <c r="A277" s="747" t="s">
        <v>577</v>
      </c>
      <c r="B277" s="748" t="s">
        <v>578</v>
      </c>
      <c r="C277" s="749" t="s">
        <v>596</v>
      </c>
      <c r="D277" s="750" t="s">
        <v>597</v>
      </c>
      <c r="E277" s="751">
        <v>50113001</v>
      </c>
      <c r="F277" s="750" t="s">
        <v>608</v>
      </c>
      <c r="G277" s="749" t="s">
        <v>618</v>
      </c>
      <c r="H277" s="749">
        <v>131934</v>
      </c>
      <c r="I277" s="749">
        <v>31934</v>
      </c>
      <c r="J277" s="749" t="s">
        <v>980</v>
      </c>
      <c r="K277" s="749" t="s">
        <v>981</v>
      </c>
      <c r="L277" s="752">
        <v>49.820000000000007</v>
      </c>
      <c r="M277" s="752">
        <v>2</v>
      </c>
      <c r="N277" s="753">
        <v>99.640000000000015</v>
      </c>
    </row>
    <row r="278" spans="1:14" ht="14.45" customHeight="1" x14ac:dyDescent="0.2">
      <c r="A278" s="747" t="s">
        <v>577</v>
      </c>
      <c r="B278" s="748" t="s">
        <v>578</v>
      </c>
      <c r="C278" s="749" t="s">
        <v>596</v>
      </c>
      <c r="D278" s="750" t="s">
        <v>597</v>
      </c>
      <c r="E278" s="751">
        <v>50113001</v>
      </c>
      <c r="F278" s="750" t="s">
        <v>608</v>
      </c>
      <c r="G278" s="749" t="s">
        <v>609</v>
      </c>
      <c r="H278" s="749">
        <v>840155</v>
      </c>
      <c r="I278" s="749">
        <v>0</v>
      </c>
      <c r="J278" s="749" t="s">
        <v>823</v>
      </c>
      <c r="K278" s="749" t="s">
        <v>579</v>
      </c>
      <c r="L278" s="752">
        <v>63.67</v>
      </c>
      <c r="M278" s="752">
        <v>2</v>
      </c>
      <c r="N278" s="753">
        <v>127.34</v>
      </c>
    </row>
    <row r="279" spans="1:14" ht="14.45" customHeight="1" x14ac:dyDescent="0.2">
      <c r="A279" s="747" t="s">
        <v>577</v>
      </c>
      <c r="B279" s="748" t="s">
        <v>578</v>
      </c>
      <c r="C279" s="749" t="s">
        <v>596</v>
      </c>
      <c r="D279" s="750" t="s">
        <v>597</v>
      </c>
      <c r="E279" s="751">
        <v>50113001</v>
      </c>
      <c r="F279" s="750" t="s">
        <v>608</v>
      </c>
      <c r="G279" s="749" t="s">
        <v>618</v>
      </c>
      <c r="H279" s="749">
        <v>989453</v>
      </c>
      <c r="I279" s="749">
        <v>146899</v>
      </c>
      <c r="J279" s="749" t="s">
        <v>825</v>
      </c>
      <c r="K279" s="749" t="s">
        <v>826</v>
      </c>
      <c r="L279" s="752">
        <v>45.490000000000009</v>
      </c>
      <c r="M279" s="752">
        <v>1</v>
      </c>
      <c r="N279" s="753">
        <v>45.490000000000009</v>
      </c>
    </row>
    <row r="280" spans="1:14" ht="14.45" customHeight="1" x14ac:dyDescent="0.2">
      <c r="A280" s="747" t="s">
        <v>577</v>
      </c>
      <c r="B280" s="748" t="s">
        <v>578</v>
      </c>
      <c r="C280" s="749" t="s">
        <v>596</v>
      </c>
      <c r="D280" s="750" t="s">
        <v>597</v>
      </c>
      <c r="E280" s="751">
        <v>50113001</v>
      </c>
      <c r="F280" s="750" t="s">
        <v>608</v>
      </c>
      <c r="G280" s="749" t="s">
        <v>609</v>
      </c>
      <c r="H280" s="749">
        <v>233366</v>
      </c>
      <c r="I280" s="749">
        <v>233366</v>
      </c>
      <c r="J280" s="749" t="s">
        <v>825</v>
      </c>
      <c r="K280" s="749" t="s">
        <v>826</v>
      </c>
      <c r="L280" s="752">
        <v>45.75</v>
      </c>
      <c r="M280" s="752">
        <v>1</v>
      </c>
      <c r="N280" s="753">
        <v>45.75</v>
      </c>
    </row>
    <row r="281" spans="1:14" ht="14.45" customHeight="1" x14ac:dyDescent="0.2">
      <c r="A281" s="747" t="s">
        <v>577</v>
      </c>
      <c r="B281" s="748" t="s">
        <v>578</v>
      </c>
      <c r="C281" s="749" t="s">
        <v>596</v>
      </c>
      <c r="D281" s="750" t="s">
        <v>597</v>
      </c>
      <c r="E281" s="751">
        <v>50113013</v>
      </c>
      <c r="F281" s="750" t="s">
        <v>827</v>
      </c>
      <c r="G281" s="749" t="s">
        <v>618</v>
      </c>
      <c r="H281" s="749">
        <v>203097</v>
      </c>
      <c r="I281" s="749">
        <v>203097</v>
      </c>
      <c r="J281" s="749" t="s">
        <v>982</v>
      </c>
      <c r="K281" s="749" t="s">
        <v>983</v>
      </c>
      <c r="L281" s="752">
        <v>167.54000000000002</v>
      </c>
      <c r="M281" s="752">
        <v>5</v>
      </c>
      <c r="N281" s="753">
        <v>837.7</v>
      </c>
    </row>
    <row r="282" spans="1:14" ht="14.45" customHeight="1" x14ac:dyDescent="0.2">
      <c r="A282" s="747" t="s">
        <v>577</v>
      </c>
      <c r="B282" s="748" t="s">
        <v>578</v>
      </c>
      <c r="C282" s="749" t="s">
        <v>596</v>
      </c>
      <c r="D282" s="750" t="s">
        <v>597</v>
      </c>
      <c r="E282" s="751">
        <v>50113013</v>
      </c>
      <c r="F282" s="750" t="s">
        <v>827</v>
      </c>
      <c r="G282" s="749" t="s">
        <v>609</v>
      </c>
      <c r="H282" s="749">
        <v>172972</v>
      </c>
      <c r="I282" s="749">
        <v>72972</v>
      </c>
      <c r="J282" s="749" t="s">
        <v>828</v>
      </c>
      <c r="K282" s="749" t="s">
        <v>829</v>
      </c>
      <c r="L282" s="752">
        <v>181.58</v>
      </c>
      <c r="M282" s="752">
        <v>11</v>
      </c>
      <c r="N282" s="753">
        <v>1997.38</v>
      </c>
    </row>
    <row r="283" spans="1:14" ht="14.45" customHeight="1" x14ac:dyDescent="0.2">
      <c r="A283" s="747" t="s">
        <v>577</v>
      </c>
      <c r="B283" s="748" t="s">
        <v>578</v>
      </c>
      <c r="C283" s="749" t="s">
        <v>596</v>
      </c>
      <c r="D283" s="750" t="s">
        <v>597</v>
      </c>
      <c r="E283" s="751">
        <v>50113013</v>
      </c>
      <c r="F283" s="750" t="s">
        <v>827</v>
      </c>
      <c r="G283" s="749" t="s">
        <v>618</v>
      </c>
      <c r="H283" s="749">
        <v>105951</v>
      </c>
      <c r="I283" s="749">
        <v>5951</v>
      </c>
      <c r="J283" s="749" t="s">
        <v>830</v>
      </c>
      <c r="K283" s="749" t="s">
        <v>831</v>
      </c>
      <c r="L283" s="752">
        <v>114.81999999999996</v>
      </c>
      <c r="M283" s="752">
        <v>1</v>
      </c>
      <c r="N283" s="753">
        <v>114.81999999999996</v>
      </c>
    </row>
    <row r="284" spans="1:14" ht="14.45" customHeight="1" x14ac:dyDescent="0.2">
      <c r="A284" s="747" t="s">
        <v>577</v>
      </c>
      <c r="B284" s="748" t="s">
        <v>578</v>
      </c>
      <c r="C284" s="749" t="s">
        <v>596</v>
      </c>
      <c r="D284" s="750" t="s">
        <v>597</v>
      </c>
      <c r="E284" s="751">
        <v>50113013</v>
      </c>
      <c r="F284" s="750" t="s">
        <v>827</v>
      </c>
      <c r="G284" s="749" t="s">
        <v>618</v>
      </c>
      <c r="H284" s="749">
        <v>183817</v>
      </c>
      <c r="I284" s="749">
        <v>183817</v>
      </c>
      <c r="J284" s="749" t="s">
        <v>984</v>
      </c>
      <c r="K284" s="749" t="s">
        <v>643</v>
      </c>
      <c r="L284" s="752">
        <v>2128.23</v>
      </c>
      <c r="M284" s="752">
        <v>1.5</v>
      </c>
      <c r="N284" s="753">
        <v>3192.3450000000003</v>
      </c>
    </row>
    <row r="285" spans="1:14" ht="14.45" customHeight="1" x14ac:dyDescent="0.2">
      <c r="A285" s="747" t="s">
        <v>577</v>
      </c>
      <c r="B285" s="748" t="s">
        <v>578</v>
      </c>
      <c r="C285" s="749" t="s">
        <v>596</v>
      </c>
      <c r="D285" s="750" t="s">
        <v>597</v>
      </c>
      <c r="E285" s="751">
        <v>50113013</v>
      </c>
      <c r="F285" s="750" t="s">
        <v>827</v>
      </c>
      <c r="G285" s="749" t="s">
        <v>609</v>
      </c>
      <c r="H285" s="749">
        <v>108606</v>
      </c>
      <c r="I285" s="749">
        <v>108606</v>
      </c>
      <c r="J285" s="749" t="s">
        <v>835</v>
      </c>
      <c r="K285" s="749" t="s">
        <v>837</v>
      </c>
      <c r="L285" s="752">
        <v>73.534999999999997</v>
      </c>
      <c r="M285" s="752">
        <v>4</v>
      </c>
      <c r="N285" s="753">
        <v>294.14</v>
      </c>
    </row>
    <row r="286" spans="1:14" ht="14.45" customHeight="1" x14ac:dyDescent="0.2">
      <c r="A286" s="747" t="s">
        <v>577</v>
      </c>
      <c r="B286" s="748" t="s">
        <v>578</v>
      </c>
      <c r="C286" s="749" t="s">
        <v>596</v>
      </c>
      <c r="D286" s="750" t="s">
        <v>597</v>
      </c>
      <c r="E286" s="751">
        <v>50113013</v>
      </c>
      <c r="F286" s="750" t="s">
        <v>827</v>
      </c>
      <c r="G286" s="749" t="s">
        <v>618</v>
      </c>
      <c r="H286" s="749">
        <v>849655</v>
      </c>
      <c r="I286" s="749">
        <v>129836</v>
      </c>
      <c r="J286" s="749" t="s">
        <v>840</v>
      </c>
      <c r="K286" s="749" t="s">
        <v>841</v>
      </c>
      <c r="L286" s="752">
        <v>262.89999999999998</v>
      </c>
      <c r="M286" s="752">
        <v>3.5000000000000004</v>
      </c>
      <c r="N286" s="753">
        <v>920.15</v>
      </c>
    </row>
    <row r="287" spans="1:14" ht="14.45" customHeight="1" x14ac:dyDescent="0.2">
      <c r="A287" s="747" t="s">
        <v>577</v>
      </c>
      <c r="B287" s="748" t="s">
        <v>578</v>
      </c>
      <c r="C287" s="749" t="s">
        <v>596</v>
      </c>
      <c r="D287" s="750" t="s">
        <v>597</v>
      </c>
      <c r="E287" s="751">
        <v>50113013</v>
      </c>
      <c r="F287" s="750" t="s">
        <v>827</v>
      </c>
      <c r="G287" s="749" t="s">
        <v>609</v>
      </c>
      <c r="H287" s="749">
        <v>844576</v>
      </c>
      <c r="I287" s="749">
        <v>100339</v>
      </c>
      <c r="J287" s="749" t="s">
        <v>843</v>
      </c>
      <c r="K287" s="749" t="s">
        <v>844</v>
      </c>
      <c r="L287" s="752">
        <v>97.607499999999987</v>
      </c>
      <c r="M287" s="752">
        <v>4</v>
      </c>
      <c r="N287" s="753">
        <v>390.42999999999995</v>
      </c>
    </row>
    <row r="288" spans="1:14" ht="14.45" customHeight="1" x14ac:dyDescent="0.2">
      <c r="A288" s="747" t="s">
        <v>577</v>
      </c>
      <c r="B288" s="748" t="s">
        <v>578</v>
      </c>
      <c r="C288" s="749" t="s">
        <v>596</v>
      </c>
      <c r="D288" s="750" t="s">
        <v>597</v>
      </c>
      <c r="E288" s="751">
        <v>50113013</v>
      </c>
      <c r="F288" s="750" t="s">
        <v>827</v>
      </c>
      <c r="G288" s="749" t="s">
        <v>609</v>
      </c>
      <c r="H288" s="749">
        <v>102427</v>
      </c>
      <c r="I288" s="749">
        <v>2427</v>
      </c>
      <c r="J288" s="749" t="s">
        <v>985</v>
      </c>
      <c r="K288" s="749" t="s">
        <v>986</v>
      </c>
      <c r="L288" s="752">
        <v>88.45999999999998</v>
      </c>
      <c r="M288" s="752">
        <v>1</v>
      </c>
      <c r="N288" s="753">
        <v>88.45999999999998</v>
      </c>
    </row>
    <row r="289" spans="1:14" ht="14.45" customHeight="1" x14ac:dyDescent="0.2">
      <c r="A289" s="747" t="s">
        <v>577</v>
      </c>
      <c r="B289" s="748" t="s">
        <v>578</v>
      </c>
      <c r="C289" s="749" t="s">
        <v>596</v>
      </c>
      <c r="D289" s="750" t="s">
        <v>597</v>
      </c>
      <c r="E289" s="751">
        <v>50113013</v>
      </c>
      <c r="F289" s="750" t="s">
        <v>827</v>
      </c>
      <c r="G289" s="749" t="s">
        <v>609</v>
      </c>
      <c r="H289" s="749">
        <v>101066</v>
      </c>
      <c r="I289" s="749">
        <v>1066</v>
      </c>
      <c r="J289" s="749" t="s">
        <v>845</v>
      </c>
      <c r="K289" s="749" t="s">
        <v>847</v>
      </c>
      <c r="L289" s="752">
        <v>57.42</v>
      </c>
      <c r="M289" s="752">
        <v>4</v>
      </c>
      <c r="N289" s="753">
        <v>229.68</v>
      </c>
    </row>
    <row r="290" spans="1:14" ht="14.45" customHeight="1" x14ac:dyDescent="0.2">
      <c r="A290" s="747" t="s">
        <v>577</v>
      </c>
      <c r="B290" s="748" t="s">
        <v>578</v>
      </c>
      <c r="C290" s="749" t="s">
        <v>596</v>
      </c>
      <c r="D290" s="750" t="s">
        <v>597</v>
      </c>
      <c r="E290" s="751">
        <v>50113013</v>
      </c>
      <c r="F290" s="750" t="s">
        <v>827</v>
      </c>
      <c r="G290" s="749" t="s">
        <v>609</v>
      </c>
      <c r="H290" s="749">
        <v>207280</v>
      </c>
      <c r="I290" s="749">
        <v>207280</v>
      </c>
      <c r="J290" s="749" t="s">
        <v>987</v>
      </c>
      <c r="K290" s="749" t="s">
        <v>630</v>
      </c>
      <c r="L290" s="752">
        <v>129.97999999999999</v>
      </c>
      <c r="M290" s="752">
        <v>1</v>
      </c>
      <c r="N290" s="753">
        <v>129.97999999999999</v>
      </c>
    </row>
    <row r="291" spans="1:14" ht="14.45" customHeight="1" x14ac:dyDescent="0.2">
      <c r="A291" s="747" t="s">
        <v>577</v>
      </c>
      <c r="B291" s="748" t="s">
        <v>578</v>
      </c>
      <c r="C291" s="749" t="s">
        <v>596</v>
      </c>
      <c r="D291" s="750" t="s">
        <v>597</v>
      </c>
      <c r="E291" s="751">
        <v>50113013</v>
      </c>
      <c r="F291" s="750" t="s">
        <v>827</v>
      </c>
      <c r="G291" s="749" t="s">
        <v>609</v>
      </c>
      <c r="H291" s="749">
        <v>155636</v>
      </c>
      <c r="I291" s="749">
        <v>55636</v>
      </c>
      <c r="J291" s="749" t="s">
        <v>988</v>
      </c>
      <c r="K291" s="749" t="s">
        <v>989</v>
      </c>
      <c r="L291" s="752">
        <v>52.67</v>
      </c>
      <c r="M291" s="752">
        <v>4</v>
      </c>
      <c r="N291" s="753">
        <v>210.68</v>
      </c>
    </row>
    <row r="292" spans="1:14" ht="14.45" customHeight="1" x14ac:dyDescent="0.2">
      <c r="A292" s="747" t="s">
        <v>577</v>
      </c>
      <c r="B292" s="748" t="s">
        <v>578</v>
      </c>
      <c r="C292" s="749" t="s">
        <v>596</v>
      </c>
      <c r="D292" s="750" t="s">
        <v>597</v>
      </c>
      <c r="E292" s="751">
        <v>50113013</v>
      </c>
      <c r="F292" s="750" t="s">
        <v>827</v>
      </c>
      <c r="G292" s="749" t="s">
        <v>609</v>
      </c>
      <c r="H292" s="749">
        <v>101076</v>
      </c>
      <c r="I292" s="749">
        <v>1076</v>
      </c>
      <c r="J292" s="749" t="s">
        <v>852</v>
      </c>
      <c r="K292" s="749" t="s">
        <v>779</v>
      </c>
      <c r="L292" s="752">
        <v>78.430000000000007</v>
      </c>
      <c r="M292" s="752">
        <v>2</v>
      </c>
      <c r="N292" s="753">
        <v>156.86000000000001</v>
      </c>
    </row>
    <row r="293" spans="1:14" ht="14.45" customHeight="1" x14ac:dyDescent="0.2">
      <c r="A293" s="747" t="s">
        <v>577</v>
      </c>
      <c r="B293" s="748" t="s">
        <v>578</v>
      </c>
      <c r="C293" s="749" t="s">
        <v>596</v>
      </c>
      <c r="D293" s="750" t="s">
        <v>597</v>
      </c>
      <c r="E293" s="751">
        <v>50113013</v>
      </c>
      <c r="F293" s="750" t="s">
        <v>827</v>
      </c>
      <c r="G293" s="749" t="s">
        <v>609</v>
      </c>
      <c r="H293" s="749">
        <v>101077</v>
      </c>
      <c r="I293" s="749">
        <v>1077</v>
      </c>
      <c r="J293" s="749" t="s">
        <v>990</v>
      </c>
      <c r="K293" s="749" t="s">
        <v>779</v>
      </c>
      <c r="L293" s="752">
        <v>59.600000000000009</v>
      </c>
      <c r="M293" s="752">
        <v>2</v>
      </c>
      <c r="N293" s="753">
        <v>119.20000000000002</v>
      </c>
    </row>
    <row r="294" spans="1:14" ht="14.45" customHeight="1" x14ac:dyDescent="0.2">
      <c r="A294" s="747" t="s">
        <v>577</v>
      </c>
      <c r="B294" s="748" t="s">
        <v>578</v>
      </c>
      <c r="C294" s="749" t="s">
        <v>596</v>
      </c>
      <c r="D294" s="750" t="s">
        <v>597</v>
      </c>
      <c r="E294" s="751">
        <v>50113013</v>
      </c>
      <c r="F294" s="750" t="s">
        <v>827</v>
      </c>
      <c r="G294" s="749" t="s">
        <v>609</v>
      </c>
      <c r="H294" s="749">
        <v>192359</v>
      </c>
      <c r="I294" s="749">
        <v>92359</v>
      </c>
      <c r="J294" s="749" t="s">
        <v>991</v>
      </c>
      <c r="K294" s="749" t="s">
        <v>992</v>
      </c>
      <c r="L294" s="752">
        <v>44.080000000000005</v>
      </c>
      <c r="M294" s="752">
        <v>82</v>
      </c>
      <c r="N294" s="753">
        <v>3614.5600000000004</v>
      </c>
    </row>
    <row r="295" spans="1:14" ht="14.45" customHeight="1" x14ac:dyDescent="0.2">
      <c r="A295" s="747" t="s">
        <v>577</v>
      </c>
      <c r="B295" s="748" t="s">
        <v>578</v>
      </c>
      <c r="C295" s="749" t="s">
        <v>596</v>
      </c>
      <c r="D295" s="750" t="s">
        <v>597</v>
      </c>
      <c r="E295" s="751">
        <v>50113013</v>
      </c>
      <c r="F295" s="750" t="s">
        <v>827</v>
      </c>
      <c r="G295" s="749" t="s">
        <v>609</v>
      </c>
      <c r="H295" s="749">
        <v>116600</v>
      </c>
      <c r="I295" s="749">
        <v>16600</v>
      </c>
      <c r="J295" s="749" t="s">
        <v>857</v>
      </c>
      <c r="K295" s="749" t="s">
        <v>858</v>
      </c>
      <c r="L295" s="752">
        <v>40.535015479876243</v>
      </c>
      <c r="M295" s="752">
        <v>969</v>
      </c>
      <c r="N295" s="753">
        <v>39278.43000000008</v>
      </c>
    </row>
    <row r="296" spans="1:14" ht="14.45" customHeight="1" x14ac:dyDescent="0.2">
      <c r="A296" s="747" t="s">
        <v>577</v>
      </c>
      <c r="B296" s="748" t="s">
        <v>578</v>
      </c>
      <c r="C296" s="749" t="s">
        <v>596</v>
      </c>
      <c r="D296" s="750" t="s">
        <v>597</v>
      </c>
      <c r="E296" s="751">
        <v>50113013</v>
      </c>
      <c r="F296" s="750" t="s">
        <v>827</v>
      </c>
      <c r="G296" s="749" t="s">
        <v>609</v>
      </c>
      <c r="H296" s="749">
        <v>117149</v>
      </c>
      <c r="I296" s="749">
        <v>17149</v>
      </c>
      <c r="J296" s="749" t="s">
        <v>857</v>
      </c>
      <c r="K296" s="749" t="s">
        <v>859</v>
      </c>
      <c r="L296" s="752">
        <v>163.32000000000002</v>
      </c>
      <c r="M296" s="752">
        <v>12</v>
      </c>
      <c r="N296" s="753">
        <v>1959.8400000000004</v>
      </c>
    </row>
    <row r="297" spans="1:14" ht="14.45" customHeight="1" x14ac:dyDescent="0.2">
      <c r="A297" s="747" t="s">
        <v>577</v>
      </c>
      <c r="B297" s="748" t="s">
        <v>578</v>
      </c>
      <c r="C297" s="749" t="s">
        <v>596</v>
      </c>
      <c r="D297" s="750" t="s">
        <v>597</v>
      </c>
      <c r="E297" s="751">
        <v>50113013</v>
      </c>
      <c r="F297" s="750" t="s">
        <v>827</v>
      </c>
      <c r="G297" s="749" t="s">
        <v>618</v>
      </c>
      <c r="H297" s="749">
        <v>166265</v>
      </c>
      <c r="I297" s="749">
        <v>166265</v>
      </c>
      <c r="J297" s="749" t="s">
        <v>993</v>
      </c>
      <c r="K297" s="749" t="s">
        <v>994</v>
      </c>
      <c r="L297" s="752">
        <v>33.39</v>
      </c>
      <c r="M297" s="752">
        <v>2</v>
      </c>
      <c r="N297" s="753">
        <v>66.78</v>
      </c>
    </row>
    <row r="298" spans="1:14" ht="14.45" customHeight="1" x14ac:dyDescent="0.2">
      <c r="A298" s="747" t="s">
        <v>577</v>
      </c>
      <c r="B298" s="748" t="s">
        <v>578</v>
      </c>
      <c r="C298" s="749" t="s">
        <v>599</v>
      </c>
      <c r="D298" s="750" t="s">
        <v>600</v>
      </c>
      <c r="E298" s="751">
        <v>50113001</v>
      </c>
      <c r="F298" s="750" t="s">
        <v>608</v>
      </c>
      <c r="G298" s="749" t="s">
        <v>609</v>
      </c>
      <c r="H298" s="749">
        <v>207342</v>
      </c>
      <c r="I298" s="749">
        <v>9999999</v>
      </c>
      <c r="J298" s="749" t="s">
        <v>995</v>
      </c>
      <c r="K298" s="749" t="s">
        <v>996</v>
      </c>
      <c r="L298" s="752">
        <v>16906.45</v>
      </c>
      <c r="M298" s="752">
        <v>1.6</v>
      </c>
      <c r="N298" s="753">
        <v>27050.320000000003</v>
      </c>
    </row>
    <row r="299" spans="1:14" ht="14.45" customHeight="1" x14ac:dyDescent="0.2">
      <c r="A299" s="747" t="s">
        <v>577</v>
      </c>
      <c r="B299" s="748" t="s">
        <v>578</v>
      </c>
      <c r="C299" s="749" t="s">
        <v>599</v>
      </c>
      <c r="D299" s="750" t="s">
        <v>600</v>
      </c>
      <c r="E299" s="751">
        <v>50113001</v>
      </c>
      <c r="F299" s="750" t="s">
        <v>608</v>
      </c>
      <c r="G299" s="749" t="s">
        <v>609</v>
      </c>
      <c r="H299" s="749">
        <v>221563</v>
      </c>
      <c r="I299" s="749">
        <v>221563</v>
      </c>
      <c r="J299" s="749" t="s">
        <v>997</v>
      </c>
      <c r="K299" s="749" t="s">
        <v>996</v>
      </c>
      <c r="L299" s="752">
        <v>16906.450000000004</v>
      </c>
      <c r="M299" s="752">
        <v>5</v>
      </c>
      <c r="N299" s="753">
        <v>84532.250000000015</v>
      </c>
    </row>
    <row r="300" spans="1:14" ht="14.45" customHeight="1" x14ac:dyDescent="0.2">
      <c r="A300" s="747" t="s">
        <v>577</v>
      </c>
      <c r="B300" s="748" t="s">
        <v>578</v>
      </c>
      <c r="C300" s="749" t="s">
        <v>599</v>
      </c>
      <c r="D300" s="750" t="s">
        <v>600</v>
      </c>
      <c r="E300" s="751">
        <v>50113001</v>
      </c>
      <c r="F300" s="750" t="s">
        <v>608</v>
      </c>
      <c r="G300" s="749" t="s">
        <v>609</v>
      </c>
      <c r="H300" s="749">
        <v>162320</v>
      </c>
      <c r="I300" s="749">
        <v>62320</v>
      </c>
      <c r="J300" s="749" t="s">
        <v>998</v>
      </c>
      <c r="K300" s="749" t="s">
        <v>999</v>
      </c>
      <c r="L300" s="752">
        <v>75.959999999999994</v>
      </c>
      <c r="M300" s="752">
        <v>1</v>
      </c>
      <c r="N300" s="753">
        <v>75.959999999999994</v>
      </c>
    </row>
    <row r="301" spans="1:14" ht="14.45" customHeight="1" x14ac:dyDescent="0.2">
      <c r="A301" s="747" t="s">
        <v>577</v>
      </c>
      <c r="B301" s="748" t="s">
        <v>578</v>
      </c>
      <c r="C301" s="749" t="s">
        <v>599</v>
      </c>
      <c r="D301" s="750" t="s">
        <v>600</v>
      </c>
      <c r="E301" s="751">
        <v>50113001</v>
      </c>
      <c r="F301" s="750" t="s">
        <v>608</v>
      </c>
      <c r="G301" s="749" t="s">
        <v>609</v>
      </c>
      <c r="H301" s="749">
        <v>162316</v>
      </c>
      <c r="I301" s="749">
        <v>62316</v>
      </c>
      <c r="J301" s="749" t="s">
        <v>1000</v>
      </c>
      <c r="K301" s="749" t="s">
        <v>1001</v>
      </c>
      <c r="L301" s="752">
        <v>152.67999999999998</v>
      </c>
      <c r="M301" s="752">
        <v>1</v>
      </c>
      <c r="N301" s="753">
        <v>152.67999999999998</v>
      </c>
    </row>
    <row r="302" spans="1:14" ht="14.45" customHeight="1" x14ac:dyDescent="0.2">
      <c r="A302" s="747" t="s">
        <v>577</v>
      </c>
      <c r="B302" s="748" t="s">
        <v>578</v>
      </c>
      <c r="C302" s="749" t="s">
        <v>599</v>
      </c>
      <c r="D302" s="750" t="s">
        <v>600</v>
      </c>
      <c r="E302" s="751">
        <v>50113001</v>
      </c>
      <c r="F302" s="750" t="s">
        <v>608</v>
      </c>
      <c r="G302" s="749" t="s">
        <v>618</v>
      </c>
      <c r="H302" s="749">
        <v>190044</v>
      </c>
      <c r="I302" s="749">
        <v>90044</v>
      </c>
      <c r="J302" s="749" t="s">
        <v>654</v>
      </c>
      <c r="K302" s="749" t="s">
        <v>655</v>
      </c>
      <c r="L302" s="752">
        <v>24.26</v>
      </c>
      <c r="M302" s="752">
        <v>40</v>
      </c>
      <c r="N302" s="753">
        <v>970.40000000000009</v>
      </c>
    </row>
    <row r="303" spans="1:14" ht="14.45" customHeight="1" x14ac:dyDescent="0.2">
      <c r="A303" s="747" t="s">
        <v>577</v>
      </c>
      <c r="B303" s="748" t="s">
        <v>578</v>
      </c>
      <c r="C303" s="749" t="s">
        <v>599</v>
      </c>
      <c r="D303" s="750" t="s">
        <v>600</v>
      </c>
      <c r="E303" s="751">
        <v>50113001</v>
      </c>
      <c r="F303" s="750" t="s">
        <v>608</v>
      </c>
      <c r="G303" s="749" t="s">
        <v>609</v>
      </c>
      <c r="H303" s="749">
        <v>154539</v>
      </c>
      <c r="I303" s="749">
        <v>54539</v>
      </c>
      <c r="J303" s="749" t="s">
        <v>673</v>
      </c>
      <c r="K303" s="749" t="s">
        <v>674</v>
      </c>
      <c r="L303" s="752">
        <v>60.21</v>
      </c>
      <c r="M303" s="752">
        <v>3</v>
      </c>
      <c r="N303" s="753">
        <v>180.63</v>
      </c>
    </row>
    <row r="304" spans="1:14" ht="14.45" customHeight="1" x14ac:dyDescent="0.2">
      <c r="A304" s="747" t="s">
        <v>577</v>
      </c>
      <c r="B304" s="748" t="s">
        <v>578</v>
      </c>
      <c r="C304" s="749" t="s">
        <v>599</v>
      </c>
      <c r="D304" s="750" t="s">
        <v>600</v>
      </c>
      <c r="E304" s="751">
        <v>50113001</v>
      </c>
      <c r="F304" s="750" t="s">
        <v>608</v>
      </c>
      <c r="G304" s="749" t="s">
        <v>609</v>
      </c>
      <c r="H304" s="749">
        <v>51366</v>
      </c>
      <c r="I304" s="749">
        <v>51366</v>
      </c>
      <c r="J304" s="749" t="s">
        <v>719</v>
      </c>
      <c r="K304" s="749" t="s">
        <v>722</v>
      </c>
      <c r="L304" s="752">
        <v>171.6</v>
      </c>
      <c r="M304" s="752">
        <v>5</v>
      </c>
      <c r="N304" s="753">
        <v>858</v>
      </c>
    </row>
    <row r="305" spans="1:14" ht="14.45" customHeight="1" x14ac:dyDescent="0.2">
      <c r="A305" s="747" t="s">
        <v>577</v>
      </c>
      <c r="B305" s="748" t="s">
        <v>578</v>
      </c>
      <c r="C305" s="749" t="s">
        <v>602</v>
      </c>
      <c r="D305" s="750" t="s">
        <v>603</v>
      </c>
      <c r="E305" s="751">
        <v>50113001</v>
      </c>
      <c r="F305" s="750" t="s">
        <v>608</v>
      </c>
      <c r="G305" s="749" t="s">
        <v>609</v>
      </c>
      <c r="H305" s="749">
        <v>846758</v>
      </c>
      <c r="I305" s="749">
        <v>103387</v>
      </c>
      <c r="J305" s="749" t="s">
        <v>1002</v>
      </c>
      <c r="K305" s="749" t="s">
        <v>1003</v>
      </c>
      <c r="L305" s="752">
        <v>71.72</v>
      </c>
      <c r="M305" s="752">
        <v>5</v>
      </c>
      <c r="N305" s="753">
        <v>358.6</v>
      </c>
    </row>
    <row r="306" spans="1:14" ht="14.45" customHeight="1" x14ac:dyDescent="0.2">
      <c r="A306" s="747" t="s">
        <v>577</v>
      </c>
      <c r="B306" s="748" t="s">
        <v>578</v>
      </c>
      <c r="C306" s="749" t="s">
        <v>602</v>
      </c>
      <c r="D306" s="750" t="s">
        <v>603</v>
      </c>
      <c r="E306" s="751">
        <v>50113001</v>
      </c>
      <c r="F306" s="750" t="s">
        <v>608</v>
      </c>
      <c r="G306" s="749" t="s">
        <v>609</v>
      </c>
      <c r="H306" s="749">
        <v>991011</v>
      </c>
      <c r="I306" s="749">
        <v>0</v>
      </c>
      <c r="J306" s="749" t="s">
        <v>1004</v>
      </c>
      <c r="K306" s="749" t="s">
        <v>579</v>
      </c>
      <c r="L306" s="752">
        <v>0.01</v>
      </c>
      <c r="M306" s="752">
        <v>28</v>
      </c>
      <c r="N306" s="753">
        <v>0.28000000000000003</v>
      </c>
    </row>
    <row r="307" spans="1:14" ht="14.45" customHeight="1" x14ac:dyDescent="0.2">
      <c r="A307" s="747" t="s">
        <v>577</v>
      </c>
      <c r="B307" s="748" t="s">
        <v>578</v>
      </c>
      <c r="C307" s="749" t="s">
        <v>602</v>
      </c>
      <c r="D307" s="750" t="s">
        <v>603</v>
      </c>
      <c r="E307" s="751">
        <v>50113001</v>
      </c>
      <c r="F307" s="750" t="s">
        <v>608</v>
      </c>
      <c r="G307" s="749" t="s">
        <v>609</v>
      </c>
      <c r="H307" s="749">
        <v>100362</v>
      </c>
      <c r="I307" s="749">
        <v>362</v>
      </c>
      <c r="J307" s="749" t="s">
        <v>610</v>
      </c>
      <c r="K307" s="749" t="s">
        <v>611</v>
      </c>
      <c r="L307" s="752">
        <v>72.584999999999994</v>
      </c>
      <c r="M307" s="752">
        <v>6</v>
      </c>
      <c r="N307" s="753">
        <v>435.51</v>
      </c>
    </row>
    <row r="308" spans="1:14" ht="14.45" customHeight="1" x14ac:dyDescent="0.2">
      <c r="A308" s="747" t="s">
        <v>577</v>
      </c>
      <c r="B308" s="748" t="s">
        <v>578</v>
      </c>
      <c r="C308" s="749" t="s">
        <v>602</v>
      </c>
      <c r="D308" s="750" t="s">
        <v>603</v>
      </c>
      <c r="E308" s="751">
        <v>50113001</v>
      </c>
      <c r="F308" s="750" t="s">
        <v>608</v>
      </c>
      <c r="G308" s="749" t="s">
        <v>609</v>
      </c>
      <c r="H308" s="749">
        <v>202701</v>
      </c>
      <c r="I308" s="749">
        <v>202701</v>
      </c>
      <c r="J308" s="749" t="s">
        <v>612</v>
      </c>
      <c r="K308" s="749" t="s">
        <v>862</v>
      </c>
      <c r="L308" s="752">
        <v>132.97000000000003</v>
      </c>
      <c r="M308" s="752">
        <v>4</v>
      </c>
      <c r="N308" s="753">
        <v>531.88000000000011</v>
      </c>
    </row>
    <row r="309" spans="1:14" ht="14.45" customHeight="1" x14ac:dyDescent="0.2">
      <c r="A309" s="747" t="s">
        <v>577</v>
      </c>
      <c r="B309" s="748" t="s">
        <v>578</v>
      </c>
      <c r="C309" s="749" t="s">
        <v>602</v>
      </c>
      <c r="D309" s="750" t="s">
        <v>603</v>
      </c>
      <c r="E309" s="751">
        <v>50113001</v>
      </c>
      <c r="F309" s="750" t="s">
        <v>608</v>
      </c>
      <c r="G309" s="749" t="s">
        <v>609</v>
      </c>
      <c r="H309" s="749">
        <v>153200</v>
      </c>
      <c r="I309" s="749">
        <v>53200</v>
      </c>
      <c r="J309" s="749" t="s">
        <v>614</v>
      </c>
      <c r="K309" s="749" t="s">
        <v>615</v>
      </c>
      <c r="L309" s="752">
        <v>52.360000000000014</v>
      </c>
      <c r="M309" s="752">
        <v>5</v>
      </c>
      <c r="N309" s="753">
        <v>261.80000000000007</v>
      </c>
    </row>
    <row r="310" spans="1:14" ht="14.45" customHeight="1" x14ac:dyDescent="0.2">
      <c r="A310" s="747" t="s">
        <v>577</v>
      </c>
      <c r="B310" s="748" t="s">
        <v>578</v>
      </c>
      <c r="C310" s="749" t="s">
        <v>602</v>
      </c>
      <c r="D310" s="750" t="s">
        <v>603</v>
      </c>
      <c r="E310" s="751">
        <v>50113001</v>
      </c>
      <c r="F310" s="750" t="s">
        <v>608</v>
      </c>
      <c r="G310" s="749" t="s">
        <v>618</v>
      </c>
      <c r="H310" s="749">
        <v>115379</v>
      </c>
      <c r="I310" s="749">
        <v>15379</v>
      </c>
      <c r="J310" s="749" t="s">
        <v>865</v>
      </c>
      <c r="K310" s="749" t="s">
        <v>1005</v>
      </c>
      <c r="L310" s="752">
        <v>53.940000000000012</v>
      </c>
      <c r="M310" s="752">
        <v>1</v>
      </c>
      <c r="N310" s="753">
        <v>53.940000000000012</v>
      </c>
    </row>
    <row r="311" spans="1:14" ht="14.45" customHeight="1" x14ac:dyDescent="0.2">
      <c r="A311" s="747" t="s">
        <v>577</v>
      </c>
      <c r="B311" s="748" t="s">
        <v>578</v>
      </c>
      <c r="C311" s="749" t="s">
        <v>602</v>
      </c>
      <c r="D311" s="750" t="s">
        <v>603</v>
      </c>
      <c r="E311" s="751">
        <v>50113001</v>
      </c>
      <c r="F311" s="750" t="s">
        <v>608</v>
      </c>
      <c r="G311" s="749" t="s">
        <v>609</v>
      </c>
      <c r="H311" s="749">
        <v>176954</v>
      </c>
      <c r="I311" s="749">
        <v>176954</v>
      </c>
      <c r="J311" s="749" t="s">
        <v>866</v>
      </c>
      <c r="K311" s="749" t="s">
        <v>867</v>
      </c>
      <c r="L311" s="752">
        <v>94.3</v>
      </c>
      <c r="M311" s="752">
        <v>1</v>
      </c>
      <c r="N311" s="753">
        <v>94.3</v>
      </c>
    </row>
    <row r="312" spans="1:14" ht="14.45" customHeight="1" x14ac:dyDescent="0.2">
      <c r="A312" s="747" t="s">
        <v>577</v>
      </c>
      <c r="B312" s="748" t="s">
        <v>578</v>
      </c>
      <c r="C312" s="749" t="s">
        <v>602</v>
      </c>
      <c r="D312" s="750" t="s">
        <v>603</v>
      </c>
      <c r="E312" s="751">
        <v>50113001</v>
      </c>
      <c r="F312" s="750" t="s">
        <v>608</v>
      </c>
      <c r="G312" s="749" t="s">
        <v>609</v>
      </c>
      <c r="H312" s="749">
        <v>189244</v>
      </c>
      <c r="I312" s="749">
        <v>89244</v>
      </c>
      <c r="J312" s="749" t="s">
        <v>1006</v>
      </c>
      <c r="K312" s="749" t="s">
        <v>1007</v>
      </c>
      <c r="L312" s="752">
        <v>20.759999999999998</v>
      </c>
      <c r="M312" s="752">
        <v>720</v>
      </c>
      <c r="N312" s="753">
        <v>14947.199999999999</v>
      </c>
    </row>
    <row r="313" spans="1:14" ht="14.45" customHeight="1" x14ac:dyDescent="0.2">
      <c r="A313" s="747" t="s">
        <v>577</v>
      </c>
      <c r="B313" s="748" t="s">
        <v>578</v>
      </c>
      <c r="C313" s="749" t="s">
        <v>602</v>
      </c>
      <c r="D313" s="750" t="s">
        <v>603</v>
      </c>
      <c r="E313" s="751">
        <v>50113001</v>
      </c>
      <c r="F313" s="750" t="s">
        <v>608</v>
      </c>
      <c r="G313" s="749" t="s">
        <v>609</v>
      </c>
      <c r="H313" s="749">
        <v>110555</v>
      </c>
      <c r="I313" s="749">
        <v>10555</v>
      </c>
      <c r="J313" s="749" t="s">
        <v>1008</v>
      </c>
      <c r="K313" s="749" t="s">
        <v>1009</v>
      </c>
      <c r="L313" s="752">
        <v>254.98</v>
      </c>
      <c r="M313" s="752">
        <v>12</v>
      </c>
      <c r="N313" s="753">
        <v>3059.7599999999998</v>
      </c>
    </row>
    <row r="314" spans="1:14" ht="14.45" customHeight="1" x14ac:dyDescent="0.2">
      <c r="A314" s="747" t="s">
        <v>577</v>
      </c>
      <c r="B314" s="748" t="s">
        <v>578</v>
      </c>
      <c r="C314" s="749" t="s">
        <v>602</v>
      </c>
      <c r="D314" s="750" t="s">
        <v>603</v>
      </c>
      <c r="E314" s="751">
        <v>50113001</v>
      </c>
      <c r="F314" s="750" t="s">
        <v>608</v>
      </c>
      <c r="G314" s="749" t="s">
        <v>609</v>
      </c>
      <c r="H314" s="749">
        <v>173396</v>
      </c>
      <c r="I314" s="749">
        <v>173396</v>
      </c>
      <c r="J314" s="749" t="s">
        <v>872</v>
      </c>
      <c r="K314" s="749" t="s">
        <v>873</v>
      </c>
      <c r="L314" s="752">
        <v>800.82</v>
      </c>
      <c r="M314" s="752">
        <v>47</v>
      </c>
      <c r="N314" s="753">
        <v>37638.54</v>
      </c>
    </row>
    <row r="315" spans="1:14" ht="14.45" customHeight="1" x14ac:dyDescent="0.2">
      <c r="A315" s="747" t="s">
        <v>577</v>
      </c>
      <c r="B315" s="748" t="s">
        <v>578</v>
      </c>
      <c r="C315" s="749" t="s">
        <v>602</v>
      </c>
      <c r="D315" s="750" t="s">
        <v>603</v>
      </c>
      <c r="E315" s="751">
        <v>50113001</v>
      </c>
      <c r="F315" s="750" t="s">
        <v>608</v>
      </c>
      <c r="G315" s="749" t="s">
        <v>609</v>
      </c>
      <c r="H315" s="749">
        <v>230405</v>
      </c>
      <c r="I315" s="749">
        <v>230405</v>
      </c>
      <c r="J315" s="749" t="s">
        <v>1010</v>
      </c>
      <c r="K315" s="749" t="s">
        <v>1011</v>
      </c>
      <c r="L315" s="752">
        <v>74.040000000000006</v>
      </c>
      <c r="M315" s="752">
        <v>1</v>
      </c>
      <c r="N315" s="753">
        <v>74.040000000000006</v>
      </c>
    </row>
    <row r="316" spans="1:14" ht="14.45" customHeight="1" x14ac:dyDescent="0.2">
      <c r="A316" s="747" t="s">
        <v>577</v>
      </c>
      <c r="B316" s="748" t="s">
        <v>578</v>
      </c>
      <c r="C316" s="749" t="s">
        <v>602</v>
      </c>
      <c r="D316" s="750" t="s">
        <v>603</v>
      </c>
      <c r="E316" s="751">
        <v>50113001</v>
      </c>
      <c r="F316" s="750" t="s">
        <v>608</v>
      </c>
      <c r="G316" s="749" t="s">
        <v>609</v>
      </c>
      <c r="H316" s="749">
        <v>112892</v>
      </c>
      <c r="I316" s="749">
        <v>12892</v>
      </c>
      <c r="J316" s="749" t="s">
        <v>629</v>
      </c>
      <c r="K316" s="749" t="s">
        <v>630</v>
      </c>
      <c r="L316" s="752">
        <v>104.13800000000001</v>
      </c>
      <c r="M316" s="752">
        <v>10</v>
      </c>
      <c r="N316" s="753">
        <v>1041.3800000000001</v>
      </c>
    </row>
    <row r="317" spans="1:14" ht="14.45" customHeight="1" x14ac:dyDescent="0.2">
      <c r="A317" s="747" t="s">
        <v>577</v>
      </c>
      <c r="B317" s="748" t="s">
        <v>578</v>
      </c>
      <c r="C317" s="749" t="s">
        <v>602</v>
      </c>
      <c r="D317" s="750" t="s">
        <v>603</v>
      </c>
      <c r="E317" s="751">
        <v>50113001</v>
      </c>
      <c r="F317" s="750" t="s">
        <v>608</v>
      </c>
      <c r="G317" s="749" t="s">
        <v>609</v>
      </c>
      <c r="H317" s="749">
        <v>112891</v>
      </c>
      <c r="I317" s="749">
        <v>12891</v>
      </c>
      <c r="J317" s="749" t="s">
        <v>629</v>
      </c>
      <c r="K317" s="749" t="s">
        <v>1012</v>
      </c>
      <c r="L317" s="752">
        <v>57.770000000000017</v>
      </c>
      <c r="M317" s="752">
        <v>2</v>
      </c>
      <c r="N317" s="753">
        <v>115.54000000000003</v>
      </c>
    </row>
    <row r="318" spans="1:14" ht="14.45" customHeight="1" x14ac:dyDescent="0.2">
      <c r="A318" s="747" t="s">
        <v>577</v>
      </c>
      <c r="B318" s="748" t="s">
        <v>578</v>
      </c>
      <c r="C318" s="749" t="s">
        <v>602</v>
      </c>
      <c r="D318" s="750" t="s">
        <v>603</v>
      </c>
      <c r="E318" s="751">
        <v>50113001</v>
      </c>
      <c r="F318" s="750" t="s">
        <v>608</v>
      </c>
      <c r="G318" s="749" t="s">
        <v>609</v>
      </c>
      <c r="H318" s="749">
        <v>140274</v>
      </c>
      <c r="I318" s="749">
        <v>40274</v>
      </c>
      <c r="J318" s="749" t="s">
        <v>1013</v>
      </c>
      <c r="K318" s="749" t="s">
        <v>1014</v>
      </c>
      <c r="L318" s="752">
        <v>87.57</v>
      </c>
      <c r="M318" s="752">
        <v>1</v>
      </c>
      <c r="N318" s="753">
        <v>87.57</v>
      </c>
    </row>
    <row r="319" spans="1:14" ht="14.45" customHeight="1" x14ac:dyDescent="0.2">
      <c r="A319" s="747" t="s">
        <v>577</v>
      </c>
      <c r="B319" s="748" t="s">
        <v>578</v>
      </c>
      <c r="C319" s="749" t="s">
        <v>602</v>
      </c>
      <c r="D319" s="750" t="s">
        <v>603</v>
      </c>
      <c r="E319" s="751">
        <v>50113001</v>
      </c>
      <c r="F319" s="750" t="s">
        <v>608</v>
      </c>
      <c r="G319" s="749" t="s">
        <v>609</v>
      </c>
      <c r="H319" s="749">
        <v>162320</v>
      </c>
      <c r="I319" s="749">
        <v>62320</v>
      </c>
      <c r="J319" s="749" t="s">
        <v>998</v>
      </c>
      <c r="K319" s="749" t="s">
        <v>999</v>
      </c>
      <c r="L319" s="752">
        <v>75.960000000000008</v>
      </c>
      <c r="M319" s="752">
        <v>7</v>
      </c>
      <c r="N319" s="753">
        <v>531.72</v>
      </c>
    </row>
    <row r="320" spans="1:14" ht="14.45" customHeight="1" x14ac:dyDescent="0.2">
      <c r="A320" s="747" t="s">
        <v>577</v>
      </c>
      <c r="B320" s="748" t="s">
        <v>578</v>
      </c>
      <c r="C320" s="749" t="s">
        <v>602</v>
      </c>
      <c r="D320" s="750" t="s">
        <v>603</v>
      </c>
      <c r="E320" s="751">
        <v>50113001</v>
      </c>
      <c r="F320" s="750" t="s">
        <v>608</v>
      </c>
      <c r="G320" s="749" t="s">
        <v>618</v>
      </c>
      <c r="H320" s="749">
        <v>183974</v>
      </c>
      <c r="I320" s="749">
        <v>83974</v>
      </c>
      <c r="J320" s="749" t="s">
        <v>1015</v>
      </c>
      <c r="K320" s="749" t="s">
        <v>1016</v>
      </c>
      <c r="L320" s="752">
        <v>88.45</v>
      </c>
      <c r="M320" s="752">
        <v>6</v>
      </c>
      <c r="N320" s="753">
        <v>530.70000000000005</v>
      </c>
    </row>
    <row r="321" spans="1:14" ht="14.45" customHeight="1" x14ac:dyDescent="0.2">
      <c r="A321" s="747" t="s">
        <v>577</v>
      </c>
      <c r="B321" s="748" t="s">
        <v>578</v>
      </c>
      <c r="C321" s="749" t="s">
        <v>602</v>
      </c>
      <c r="D321" s="750" t="s">
        <v>603</v>
      </c>
      <c r="E321" s="751">
        <v>50113001</v>
      </c>
      <c r="F321" s="750" t="s">
        <v>608</v>
      </c>
      <c r="G321" s="749" t="s">
        <v>609</v>
      </c>
      <c r="H321" s="749">
        <v>231703</v>
      </c>
      <c r="I321" s="749">
        <v>231703</v>
      </c>
      <c r="J321" s="749" t="s">
        <v>1015</v>
      </c>
      <c r="K321" s="749" t="s">
        <v>1016</v>
      </c>
      <c r="L321" s="752">
        <v>94.11</v>
      </c>
      <c r="M321" s="752">
        <v>5</v>
      </c>
      <c r="N321" s="753">
        <v>470.55</v>
      </c>
    </row>
    <row r="322" spans="1:14" ht="14.45" customHeight="1" x14ac:dyDescent="0.2">
      <c r="A322" s="747" t="s">
        <v>577</v>
      </c>
      <c r="B322" s="748" t="s">
        <v>578</v>
      </c>
      <c r="C322" s="749" t="s">
        <v>602</v>
      </c>
      <c r="D322" s="750" t="s">
        <v>603</v>
      </c>
      <c r="E322" s="751">
        <v>50113001</v>
      </c>
      <c r="F322" s="750" t="s">
        <v>608</v>
      </c>
      <c r="G322" s="749" t="s">
        <v>609</v>
      </c>
      <c r="H322" s="749">
        <v>231692</v>
      </c>
      <c r="I322" s="749">
        <v>231692</v>
      </c>
      <c r="J322" s="749" t="s">
        <v>878</v>
      </c>
      <c r="K322" s="749" t="s">
        <v>1017</v>
      </c>
      <c r="L322" s="752">
        <v>125.97999999999999</v>
      </c>
      <c r="M322" s="752">
        <v>1</v>
      </c>
      <c r="N322" s="753">
        <v>125.97999999999999</v>
      </c>
    </row>
    <row r="323" spans="1:14" ht="14.45" customHeight="1" x14ac:dyDescent="0.2">
      <c r="A323" s="747" t="s">
        <v>577</v>
      </c>
      <c r="B323" s="748" t="s">
        <v>578</v>
      </c>
      <c r="C323" s="749" t="s">
        <v>602</v>
      </c>
      <c r="D323" s="750" t="s">
        <v>603</v>
      </c>
      <c r="E323" s="751">
        <v>50113001</v>
      </c>
      <c r="F323" s="750" t="s">
        <v>608</v>
      </c>
      <c r="G323" s="749" t="s">
        <v>609</v>
      </c>
      <c r="H323" s="749">
        <v>231689</v>
      </c>
      <c r="I323" s="749">
        <v>231689</v>
      </c>
      <c r="J323" s="749" t="s">
        <v>878</v>
      </c>
      <c r="K323" s="749" t="s">
        <v>879</v>
      </c>
      <c r="L323" s="752">
        <v>291.64999999999998</v>
      </c>
      <c r="M323" s="752">
        <v>2</v>
      </c>
      <c r="N323" s="753">
        <v>583.29999999999995</v>
      </c>
    </row>
    <row r="324" spans="1:14" ht="14.45" customHeight="1" x14ac:dyDescent="0.2">
      <c r="A324" s="747" t="s">
        <v>577</v>
      </c>
      <c r="B324" s="748" t="s">
        <v>578</v>
      </c>
      <c r="C324" s="749" t="s">
        <v>602</v>
      </c>
      <c r="D324" s="750" t="s">
        <v>603</v>
      </c>
      <c r="E324" s="751">
        <v>50113001</v>
      </c>
      <c r="F324" s="750" t="s">
        <v>608</v>
      </c>
      <c r="G324" s="749" t="s">
        <v>609</v>
      </c>
      <c r="H324" s="749">
        <v>231696</v>
      </c>
      <c r="I324" s="749">
        <v>231696</v>
      </c>
      <c r="J324" s="749" t="s">
        <v>878</v>
      </c>
      <c r="K324" s="749" t="s">
        <v>1018</v>
      </c>
      <c r="L324" s="752">
        <v>207.4366666666667</v>
      </c>
      <c r="M324" s="752">
        <v>6</v>
      </c>
      <c r="N324" s="753">
        <v>1244.6200000000001</v>
      </c>
    </row>
    <row r="325" spans="1:14" ht="14.45" customHeight="1" x14ac:dyDescent="0.2">
      <c r="A325" s="747" t="s">
        <v>577</v>
      </c>
      <c r="B325" s="748" t="s">
        <v>578</v>
      </c>
      <c r="C325" s="749" t="s">
        <v>602</v>
      </c>
      <c r="D325" s="750" t="s">
        <v>603</v>
      </c>
      <c r="E325" s="751">
        <v>50113001</v>
      </c>
      <c r="F325" s="750" t="s">
        <v>608</v>
      </c>
      <c r="G325" s="749" t="s">
        <v>609</v>
      </c>
      <c r="H325" s="749">
        <v>993603</v>
      </c>
      <c r="I325" s="749">
        <v>0</v>
      </c>
      <c r="J325" s="749" t="s">
        <v>631</v>
      </c>
      <c r="K325" s="749" t="s">
        <v>579</v>
      </c>
      <c r="L325" s="752">
        <v>178.35333333333338</v>
      </c>
      <c r="M325" s="752">
        <v>21</v>
      </c>
      <c r="N325" s="753">
        <v>3745.420000000001</v>
      </c>
    </row>
    <row r="326" spans="1:14" ht="14.45" customHeight="1" x14ac:dyDescent="0.2">
      <c r="A326" s="747" t="s">
        <v>577</v>
      </c>
      <c r="B326" s="748" t="s">
        <v>578</v>
      </c>
      <c r="C326" s="749" t="s">
        <v>602</v>
      </c>
      <c r="D326" s="750" t="s">
        <v>603</v>
      </c>
      <c r="E326" s="751">
        <v>50113001</v>
      </c>
      <c r="F326" s="750" t="s">
        <v>608</v>
      </c>
      <c r="G326" s="749" t="s">
        <v>609</v>
      </c>
      <c r="H326" s="749">
        <v>203954</v>
      </c>
      <c r="I326" s="749">
        <v>203954</v>
      </c>
      <c r="J326" s="749" t="s">
        <v>634</v>
      </c>
      <c r="K326" s="749" t="s">
        <v>635</v>
      </c>
      <c r="L326" s="752">
        <v>92.40000000000002</v>
      </c>
      <c r="M326" s="752">
        <v>3</v>
      </c>
      <c r="N326" s="753">
        <v>277.20000000000005</v>
      </c>
    </row>
    <row r="327" spans="1:14" ht="14.45" customHeight="1" x14ac:dyDescent="0.2">
      <c r="A327" s="747" t="s">
        <v>577</v>
      </c>
      <c r="B327" s="748" t="s">
        <v>578</v>
      </c>
      <c r="C327" s="749" t="s">
        <v>602</v>
      </c>
      <c r="D327" s="750" t="s">
        <v>603</v>
      </c>
      <c r="E327" s="751">
        <v>50113001</v>
      </c>
      <c r="F327" s="750" t="s">
        <v>608</v>
      </c>
      <c r="G327" s="749" t="s">
        <v>618</v>
      </c>
      <c r="H327" s="749">
        <v>158716</v>
      </c>
      <c r="I327" s="749">
        <v>158716</v>
      </c>
      <c r="J327" s="749" t="s">
        <v>1019</v>
      </c>
      <c r="K327" s="749" t="s">
        <v>1020</v>
      </c>
      <c r="L327" s="752">
        <v>174.44999999999996</v>
      </c>
      <c r="M327" s="752">
        <v>1</v>
      </c>
      <c r="N327" s="753">
        <v>174.44999999999996</v>
      </c>
    </row>
    <row r="328" spans="1:14" ht="14.45" customHeight="1" x14ac:dyDescent="0.2">
      <c r="A328" s="747" t="s">
        <v>577</v>
      </c>
      <c r="B328" s="748" t="s">
        <v>578</v>
      </c>
      <c r="C328" s="749" t="s">
        <v>602</v>
      </c>
      <c r="D328" s="750" t="s">
        <v>603</v>
      </c>
      <c r="E328" s="751">
        <v>50113001</v>
      </c>
      <c r="F328" s="750" t="s">
        <v>608</v>
      </c>
      <c r="G328" s="749" t="s">
        <v>618</v>
      </c>
      <c r="H328" s="749">
        <v>158673</v>
      </c>
      <c r="I328" s="749">
        <v>158673</v>
      </c>
      <c r="J328" s="749" t="s">
        <v>1021</v>
      </c>
      <c r="K328" s="749" t="s">
        <v>1022</v>
      </c>
      <c r="L328" s="752">
        <v>26.470000000000006</v>
      </c>
      <c r="M328" s="752">
        <v>2</v>
      </c>
      <c r="N328" s="753">
        <v>52.940000000000012</v>
      </c>
    </row>
    <row r="329" spans="1:14" ht="14.45" customHeight="1" x14ac:dyDescent="0.2">
      <c r="A329" s="747" t="s">
        <v>577</v>
      </c>
      <c r="B329" s="748" t="s">
        <v>578</v>
      </c>
      <c r="C329" s="749" t="s">
        <v>602</v>
      </c>
      <c r="D329" s="750" t="s">
        <v>603</v>
      </c>
      <c r="E329" s="751">
        <v>50113001</v>
      </c>
      <c r="F329" s="750" t="s">
        <v>608</v>
      </c>
      <c r="G329" s="749" t="s">
        <v>609</v>
      </c>
      <c r="H329" s="749">
        <v>215582</v>
      </c>
      <c r="I329" s="749">
        <v>215582</v>
      </c>
      <c r="J329" s="749" t="s">
        <v>1023</v>
      </c>
      <c r="K329" s="749" t="s">
        <v>1024</v>
      </c>
      <c r="L329" s="752">
        <v>35.661875000000002</v>
      </c>
      <c r="M329" s="752">
        <v>16</v>
      </c>
      <c r="N329" s="753">
        <v>570.59</v>
      </c>
    </row>
    <row r="330" spans="1:14" ht="14.45" customHeight="1" x14ac:dyDescent="0.2">
      <c r="A330" s="747" t="s">
        <v>577</v>
      </c>
      <c r="B330" s="748" t="s">
        <v>578</v>
      </c>
      <c r="C330" s="749" t="s">
        <v>602</v>
      </c>
      <c r="D330" s="750" t="s">
        <v>603</v>
      </c>
      <c r="E330" s="751">
        <v>50113001</v>
      </c>
      <c r="F330" s="750" t="s">
        <v>608</v>
      </c>
      <c r="G330" s="749" t="s">
        <v>609</v>
      </c>
      <c r="H330" s="749">
        <v>199466</v>
      </c>
      <c r="I330" s="749">
        <v>199466</v>
      </c>
      <c r="J330" s="749" t="s">
        <v>882</v>
      </c>
      <c r="K330" s="749" t="s">
        <v>883</v>
      </c>
      <c r="L330" s="752">
        <v>112.51</v>
      </c>
      <c r="M330" s="752">
        <v>1</v>
      </c>
      <c r="N330" s="753">
        <v>112.51</v>
      </c>
    </row>
    <row r="331" spans="1:14" ht="14.45" customHeight="1" x14ac:dyDescent="0.2">
      <c r="A331" s="747" t="s">
        <v>577</v>
      </c>
      <c r="B331" s="748" t="s">
        <v>578</v>
      </c>
      <c r="C331" s="749" t="s">
        <v>602</v>
      </c>
      <c r="D331" s="750" t="s">
        <v>603</v>
      </c>
      <c r="E331" s="751">
        <v>50113001</v>
      </c>
      <c r="F331" s="750" t="s">
        <v>608</v>
      </c>
      <c r="G331" s="749" t="s">
        <v>609</v>
      </c>
      <c r="H331" s="749">
        <v>149317</v>
      </c>
      <c r="I331" s="749">
        <v>49317</v>
      </c>
      <c r="J331" s="749" t="s">
        <v>1025</v>
      </c>
      <c r="K331" s="749" t="s">
        <v>1026</v>
      </c>
      <c r="L331" s="752">
        <v>299.00200000000001</v>
      </c>
      <c r="M331" s="752">
        <v>1</v>
      </c>
      <c r="N331" s="753">
        <v>299.00200000000001</v>
      </c>
    </row>
    <row r="332" spans="1:14" ht="14.45" customHeight="1" x14ac:dyDescent="0.2">
      <c r="A332" s="747" t="s">
        <v>577</v>
      </c>
      <c r="B332" s="748" t="s">
        <v>578</v>
      </c>
      <c r="C332" s="749" t="s">
        <v>602</v>
      </c>
      <c r="D332" s="750" t="s">
        <v>603</v>
      </c>
      <c r="E332" s="751">
        <v>50113001</v>
      </c>
      <c r="F332" s="750" t="s">
        <v>608</v>
      </c>
      <c r="G332" s="749" t="s">
        <v>609</v>
      </c>
      <c r="H332" s="749">
        <v>182977</v>
      </c>
      <c r="I332" s="749">
        <v>182977</v>
      </c>
      <c r="J332" s="749" t="s">
        <v>642</v>
      </c>
      <c r="K332" s="749" t="s">
        <v>643</v>
      </c>
      <c r="L332" s="752">
        <v>145.92214285714286</v>
      </c>
      <c r="M332" s="752">
        <v>14</v>
      </c>
      <c r="N332" s="753">
        <v>2042.9099999999999</v>
      </c>
    </row>
    <row r="333" spans="1:14" ht="14.45" customHeight="1" x14ac:dyDescent="0.2">
      <c r="A333" s="747" t="s">
        <v>577</v>
      </c>
      <c r="B333" s="748" t="s">
        <v>578</v>
      </c>
      <c r="C333" s="749" t="s">
        <v>602</v>
      </c>
      <c r="D333" s="750" t="s">
        <v>603</v>
      </c>
      <c r="E333" s="751">
        <v>50113001</v>
      </c>
      <c r="F333" s="750" t="s">
        <v>608</v>
      </c>
      <c r="G333" s="749" t="s">
        <v>609</v>
      </c>
      <c r="H333" s="749">
        <v>145981</v>
      </c>
      <c r="I333" s="749">
        <v>45981</v>
      </c>
      <c r="J333" s="749" t="s">
        <v>1027</v>
      </c>
      <c r="K333" s="749" t="s">
        <v>1028</v>
      </c>
      <c r="L333" s="752">
        <v>1704.56</v>
      </c>
      <c r="M333" s="752">
        <v>4</v>
      </c>
      <c r="N333" s="753">
        <v>6818.24</v>
      </c>
    </row>
    <row r="334" spans="1:14" ht="14.45" customHeight="1" x14ac:dyDescent="0.2">
      <c r="A334" s="747" t="s">
        <v>577</v>
      </c>
      <c r="B334" s="748" t="s">
        <v>578</v>
      </c>
      <c r="C334" s="749" t="s">
        <v>602</v>
      </c>
      <c r="D334" s="750" t="s">
        <v>603</v>
      </c>
      <c r="E334" s="751">
        <v>50113001</v>
      </c>
      <c r="F334" s="750" t="s">
        <v>608</v>
      </c>
      <c r="G334" s="749" t="s">
        <v>609</v>
      </c>
      <c r="H334" s="749">
        <v>848477</v>
      </c>
      <c r="I334" s="749">
        <v>124346</v>
      </c>
      <c r="J334" s="749" t="s">
        <v>1029</v>
      </c>
      <c r="K334" s="749" t="s">
        <v>952</v>
      </c>
      <c r="L334" s="752">
        <v>131.26999999999998</v>
      </c>
      <c r="M334" s="752">
        <v>1</v>
      </c>
      <c r="N334" s="753">
        <v>131.26999999999998</v>
      </c>
    </row>
    <row r="335" spans="1:14" ht="14.45" customHeight="1" x14ac:dyDescent="0.2">
      <c r="A335" s="747" t="s">
        <v>577</v>
      </c>
      <c r="B335" s="748" t="s">
        <v>578</v>
      </c>
      <c r="C335" s="749" t="s">
        <v>602</v>
      </c>
      <c r="D335" s="750" t="s">
        <v>603</v>
      </c>
      <c r="E335" s="751">
        <v>50113001</v>
      </c>
      <c r="F335" s="750" t="s">
        <v>608</v>
      </c>
      <c r="G335" s="749" t="s">
        <v>609</v>
      </c>
      <c r="H335" s="749">
        <v>230409</v>
      </c>
      <c r="I335" s="749">
        <v>230409</v>
      </c>
      <c r="J335" s="749" t="s">
        <v>644</v>
      </c>
      <c r="K335" s="749" t="s">
        <v>645</v>
      </c>
      <c r="L335" s="752">
        <v>19.852499999999999</v>
      </c>
      <c r="M335" s="752">
        <v>4</v>
      </c>
      <c r="N335" s="753">
        <v>79.41</v>
      </c>
    </row>
    <row r="336" spans="1:14" ht="14.45" customHeight="1" x14ac:dyDescent="0.2">
      <c r="A336" s="747" t="s">
        <v>577</v>
      </c>
      <c r="B336" s="748" t="s">
        <v>578</v>
      </c>
      <c r="C336" s="749" t="s">
        <v>602</v>
      </c>
      <c r="D336" s="750" t="s">
        <v>603</v>
      </c>
      <c r="E336" s="751">
        <v>50113001</v>
      </c>
      <c r="F336" s="750" t="s">
        <v>608</v>
      </c>
      <c r="G336" s="749" t="s">
        <v>609</v>
      </c>
      <c r="H336" s="749">
        <v>230415</v>
      </c>
      <c r="I336" s="749">
        <v>230415</v>
      </c>
      <c r="J336" s="749" t="s">
        <v>884</v>
      </c>
      <c r="K336" s="749" t="s">
        <v>885</v>
      </c>
      <c r="L336" s="752">
        <v>27.240000000000009</v>
      </c>
      <c r="M336" s="752">
        <v>1</v>
      </c>
      <c r="N336" s="753">
        <v>27.240000000000009</v>
      </c>
    </row>
    <row r="337" spans="1:14" ht="14.45" customHeight="1" x14ac:dyDescent="0.2">
      <c r="A337" s="747" t="s">
        <v>577</v>
      </c>
      <c r="B337" s="748" t="s">
        <v>578</v>
      </c>
      <c r="C337" s="749" t="s">
        <v>602</v>
      </c>
      <c r="D337" s="750" t="s">
        <v>603</v>
      </c>
      <c r="E337" s="751">
        <v>50113001</v>
      </c>
      <c r="F337" s="750" t="s">
        <v>608</v>
      </c>
      <c r="G337" s="749" t="s">
        <v>618</v>
      </c>
      <c r="H337" s="749">
        <v>214427</v>
      </c>
      <c r="I337" s="749">
        <v>214427</v>
      </c>
      <c r="J337" s="749" t="s">
        <v>886</v>
      </c>
      <c r="K337" s="749" t="s">
        <v>887</v>
      </c>
      <c r="L337" s="752">
        <v>16.57944791666667</v>
      </c>
      <c r="M337" s="752">
        <v>960</v>
      </c>
      <c r="N337" s="753">
        <v>15916.270000000002</v>
      </c>
    </row>
    <row r="338" spans="1:14" ht="14.45" customHeight="1" x14ac:dyDescent="0.2">
      <c r="A338" s="747" t="s">
        <v>577</v>
      </c>
      <c r="B338" s="748" t="s">
        <v>578</v>
      </c>
      <c r="C338" s="749" t="s">
        <v>602</v>
      </c>
      <c r="D338" s="750" t="s">
        <v>603</v>
      </c>
      <c r="E338" s="751">
        <v>50113001</v>
      </c>
      <c r="F338" s="750" t="s">
        <v>608</v>
      </c>
      <c r="G338" s="749" t="s">
        <v>618</v>
      </c>
      <c r="H338" s="749">
        <v>848765</v>
      </c>
      <c r="I338" s="749">
        <v>107938</v>
      </c>
      <c r="J338" s="749" t="s">
        <v>1030</v>
      </c>
      <c r="K338" s="749" t="s">
        <v>1031</v>
      </c>
      <c r="L338" s="752">
        <v>128.44000000000003</v>
      </c>
      <c r="M338" s="752">
        <v>20</v>
      </c>
      <c r="N338" s="753">
        <v>2568.8000000000006</v>
      </c>
    </row>
    <row r="339" spans="1:14" ht="14.45" customHeight="1" x14ac:dyDescent="0.2">
      <c r="A339" s="747" t="s">
        <v>577</v>
      </c>
      <c r="B339" s="748" t="s">
        <v>578</v>
      </c>
      <c r="C339" s="749" t="s">
        <v>602</v>
      </c>
      <c r="D339" s="750" t="s">
        <v>603</v>
      </c>
      <c r="E339" s="751">
        <v>50113001</v>
      </c>
      <c r="F339" s="750" t="s">
        <v>608</v>
      </c>
      <c r="G339" s="749" t="s">
        <v>618</v>
      </c>
      <c r="H339" s="749">
        <v>113768</v>
      </c>
      <c r="I339" s="749">
        <v>13768</v>
      </c>
      <c r="J339" s="749" t="s">
        <v>1030</v>
      </c>
      <c r="K339" s="749" t="s">
        <v>1032</v>
      </c>
      <c r="L339" s="752">
        <v>89.31</v>
      </c>
      <c r="M339" s="752">
        <v>2</v>
      </c>
      <c r="N339" s="753">
        <v>178.62</v>
      </c>
    </row>
    <row r="340" spans="1:14" ht="14.45" customHeight="1" x14ac:dyDescent="0.2">
      <c r="A340" s="747" t="s">
        <v>577</v>
      </c>
      <c r="B340" s="748" t="s">
        <v>578</v>
      </c>
      <c r="C340" s="749" t="s">
        <v>602</v>
      </c>
      <c r="D340" s="750" t="s">
        <v>603</v>
      </c>
      <c r="E340" s="751">
        <v>50113001</v>
      </c>
      <c r="F340" s="750" t="s">
        <v>608</v>
      </c>
      <c r="G340" s="749" t="s">
        <v>609</v>
      </c>
      <c r="H340" s="749">
        <v>193104</v>
      </c>
      <c r="I340" s="749">
        <v>93104</v>
      </c>
      <c r="J340" s="749" t="s">
        <v>650</v>
      </c>
      <c r="K340" s="749" t="s">
        <v>651</v>
      </c>
      <c r="L340" s="752">
        <v>47.320000000000007</v>
      </c>
      <c r="M340" s="752">
        <v>1</v>
      </c>
      <c r="N340" s="753">
        <v>47.320000000000007</v>
      </c>
    </row>
    <row r="341" spans="1:14" ht="14.45" customHeight="1" x14ac:dyDescent="0.2">
      <c r="A341" s="747" t="s">
        <v>577</v>
      </c>
      <c r="B341" s="748" t="s">
        <v>578</v>
      </c>
      <c r="C341" s="749" t="s">
        <v>602</v>
      </c>
      <c r="D341" s="750" t="s">
        <v>603</v>
      </c>
      <c r="E341" s="751">
        <v>50113001</v>
      </c>
      <c r="F341" s="750" t="s">
        <v>608</v>
      </c>
      <c r="G341" s="749" t="s">
        <v>609</v>
      </c>
      <c r="H341" s="749">
        <v>193105</v>
      </c>
      <c r="I341" s="749">
        <v>93105</v>
      </c>
      <c r="J341" s="749" t="s">
        <v>650</v>
      </c>
      <c r="K341" s="749" t="s">
        <v>888</v>
      </c>
      <c r="L341" s="752">
        <v>208.56999999999996</v>
      </c>
      <c r="M341" s="752">
        <v>25</v>
      </c>
      <c r="N341" s="753">
        <v>5214.2499999999991</v>
      </c>
    </row>
    <row r="342" spans="1:14" ht="14.45" customHeight="1" x14ac:dyDescent="0.2">
      <c r="A342" s="747" t="s">
        <v>577</v>
      </c>
      <c r="B342" s="748" t="s">
        <v>578</v>
      </c>
      <c r="C342" s="749" t="s">
        <v>602</v>
      </c>
      <c r="D342" s="750" t="s">
        <v>603</v>
      </c>
      <c r="E342" s="751">
        <v>50113001</v>
      </c>
      <c r="F342" s="750" t="s">
        <v>608</v>
      </c>
      <c r="G342" s="749" t="s">
        <v>609</v>
      </c>
      <c r="H342" s="749">
        <v>988310</v>
      </c>
      <c r="I342" s="749">
        <v>0</v>
      </c>
      <c r="J342" s="749" t="s">
        <v>1033</v>
      </c>
      <c r="K342" s="749" t="s">
        <v>579</v>
      </c>
      <c r="L342" s="752">
        <v>75.180000000000007</v>
      </c>
      <c r="M342" s="752">
        <v>17</v>
      </c>
      <c r="N342" s="753">
        <v>1278.0600000000002</v>
      </c>
    </row>
    <row r="343" spans="1:14" ht="14.45" customHeight="1" x14ac:dyDescent="0.2">
      <c r="A343" s="747" t="s">
        <v>577</v>
      </c>
      <c r="B343" s="748" t="s">
        <v>578</v>
      </c>
      <c r="C343" s="749" t="s">
        <v>602</v>
      </c>
      <c r="D343" s="750" t="s">
        <v>603</v>
      </c>
      <c r="E343" s="751">
        <v>50113001</v>
      </c>
      <c r="F343" s="750" t="s">
        <v>608</v>
      </c>
      <c r="G343" s="749" t="s">
        <v>618</v>
      </c>
      <c r="H343" s="749">
        <v>847134</v>
      </c>
      <c r="I343" s="749">
        <v>151050</v>
      </c>
      <c r="J343" s="749" t="s">
        <v>1034</v>
      </c>
      <c r="K343" s="749" t="s">
        <v>1035</v>
      </c>
      <c r="L343" s="752">
        <v>503.23714285714294</v>
      </c>
      <c r="M343" s="752">
        <v>28</v>
      </c>
      <c r="N343" s="753">
        <v>14090.640000000003</v>
      </c>
    </row>
    <row r="344" spans="1:14" ht="14.45" customHeight="1" x14ac:dyDescent="0.2">
      <c r="A344" s="747" t="s">
        <v>577</v>
      </c>
      <c r="B344" s="748" t="s">
        <v>578</v>
      </c>
      <c r="C344" s="749" t="s">
        <v>602</v>
      </c>
      <c r="D344" s="750" t="s">
        <v>603</v>
      </c>
      <c r="E344" s="751">
        <v>50113001</v>
      </c>
      <c r="F344" s="750" t="s">
        <v>608</v>
      </c>
      <c r="G344" s="749" t="s">
        <v>618</v>
      </c>
      <c r="H344" s="749">
        <v>192034</v>
      </c>
      <c r="I344" s="749">
        <v>92034</v>
      </c>
      <c r="J344" s="749" t="s">
        <v>1036</v>
      </c>
      <c r="K344" s="749" t="s">
        <v>1037</v>
      </c>
      <c r="L344" s="752">
        <v>125.39</v>
      </c>
      <c r="M344" s="752">
        <v>1</v>
      </c>
      <c r="N344" s="753">
        <v>125.39</v>
      </c>
    </row>
    <row r="345" spans="1:14" ht="14.45" customHeight="1" x14ac:dyDescent="0.2">
      <c r="A345" s="747" t="s">
        <v>577</v>
      </c>
      <c r="B345" s="748" t="s">
        <v>578</v>
      </c>
      <c r="C345" s="749" t="s">
        <v>602</v>
      </c>
      <c r="D345" s="750" t="s">
        <v>603</v>
      </c>
      <c r="E345" s="751">
        <v>50113001</v>
      </c>
      <c r="F345" s="750" t="s">
        <v>608</v>
      </c>
      <c r="G345" s="749" t="s">
        <v>618</v>
      </c>
      <c r="H345" s="749">
        <v>144997</v>
      </c>
      <c r="I345" s="749">
        <v>44997</v>
      </c>
      <c r="J345" s="749" t="s">
        <v>652</v>
      </c>
      <c r="K345" s="749" t="s">
        <v>653</v>
      </c>
      <c r="L345" s="752">
        <v>237.26000000000002</v>
      </c>
      <c r="M345" s="752">
        <v>2</v>
      </c>
      <c r="N345" s="753">
        <v>474.52000000000004</v>
      </c>
    </row>
    <row r="346" spans="1:14" ht="14.45" customHeight="1" x14ac:dyDescent="0.2">
      <c r="A346" s="747" t="s">
        <v>577</v>
      </c>
      <c r="B346" s="748" t="s">
        <v>578</v>
      </c>
      <c r="C346" s="749" t="s">
        <v>602</v>
      </c>
      <c r="D346" s="750" t="s">
        <v>603</v>
      </c>
      <c r="E346" s="751">
        <v>50113001</v>
      </c>
      <c r="F346" s="750" t="s">
        <v>608</v>
      </c>
      <c r="G346" s="749" t="s">
        <v>609</v>
      </c>
      <c r="H346" s="749">
        <v>149952</v>
      </c>
      <c r="I346" s="749">
        <v>49952</v>
      </c>
      <c r="J346" s="749" t="s">
        <v>1038</v>
      </c>
      <c r="K346" s="749" t="s">
        <v>1039</v>
      </c>
      <c r="L346" s="752">
        <v>74.72</v>
      </c>
      <c r="M346" s="752">
        <v>5</v>
      </c>
      <c r="N346" s="753">
        <v>373.6</v>
      </c>
    </row>
    <row r="347" spans="1:14" ht="14.45" customHeight="1" x14ac:dyDescent="0.2">
      <c r="A347" s="747" t="s">
        <v>577</v>
      </c>
      <c r="B347" s="748" t="s">
        <v>578</v>
      </c>
      <c r="C347" s="749" t="s">
        <v>602</v>
      </c>
      <c r="D347" s="750" t="s">
        <v>603</v>
      </c>
      <c r="E347" s="751">
        <v>50113001</v>
      </c>
      <c r="F347" s="750" t="s">
        <v>608</v>
      </c>
      <c r="G347" s="749" t="s">
        <v>609</v>
      </c>
      <c r="H347" s="749">
        <v>225549</v>
      </c>
      <c r="I347" s="749">
        <v>225549</v>
      </c>
      <c r="J347" s="749" t="s">
        <v>656</v>
      </c>
      <c r="K347" s="749" t="s">
        <v>1040</v>
      </c>
      <c r="L347" s="752">
        <v>830.39000000000021</v>
      </c>
      <c r="M347" s="752">
        <v>1</v>
      </c>
      <c r="N347" s="753">
        <v>830.39000000000021</v>
      </c>
    </row>
    <row r="348" spans="1:14" ht="14.45" customHeight="1" x14ac:dyDescent="0.2">
      <c r="A348" s="747" t="s">
        <v>577</v>
      </c>
      <c r="B348" s="748" t="s">
        <v>578</v>
      </c>
      <c r="C348" s="749" t="s">
        <v>602</v>
      </c>
      <c r="D348" s="750" t="s">
        <v>603</v>
      </c>
      <c r="E348" s="751">
        <v>50113001</v>
      </c>
      <c r="F348" s="750" t="s">
        <v>608</v>
      </c>
      <c r="G348" s="749" t="s">
        <v>609</v>
      </c>
      <c r="H348" s="749">
        <v>184090</v>
      </c>
      <c r="I348" s="749">
        <v>84090</v>
      </c>
      <c r="J348" s="749" t="s">
        <v>658</v>
      </c>
      <c r="K348" s="749" t="s">
        <v>659</v>
      </c>
      <c r="L348" s="752">
        <v>60.06133333333333</v>
      </c>
      <c r="M348" s="752">
        <v>60</v>
      </c>
      <c r="N348" s="753">
        <v>3603.68</v>
      </c>
    </row>
    <row r="349" spans="1:14" ht="14.45" customHeight="1" x14ac:dyDescent="0.2">
      <c r="A349" s="747" t="s">
        <v>577</v>
      </c>
      <c r="B349" s="748" t="s">
        <v>578</v>
      </c>
      <c r="C349" s="749" t="s">
        <v>602</v>
      </c>
      <c r="D349" s="750" t="s">
        <v>603</v>
      </c>
      <c r="E349" s="751">
        <v>50113001</v>
      </c>
      <c r="F349" s="750" t="s">
        <v>608</v>
      </c>
      <c r="G349" s="749" t="s">
        <v>609</v>
      </c>
      <c r="H349" s="749">
        <v>501994</v>
      </c>
      <c r="I349" s="749">
        <v>0</v>
      </c>
      <c r="J349" s="749" t="s">
        <v>660</v>
      </c>
      <c r="K349" s="749" t="s">
        <v>661</v>
      </c>
      <c r="L349" s="752">
        <v>268.92986419753083</v>
      </c>
      <c r="M349" s="752">
        <v>18</v>
      </c>
      <c r="N349" s="753">
        <v>4840.7375555555554</v>
      </c>
    </row>
    <row r="350" spans="1:14" ht="14.45" customHeight="1" x14ac:dyDescent="0.2">
      <c r="A350" s="747" t="s">
        <v>577</v>
      </c>
      <c r="B350" s="748" t="s">
        <v>578</v>
      </c>
      <c r="C350" s="749" t="s">
        <v>602</v>
      </c>
      <c r="D350" s="750" t="s">
        <v>603</v>
      </c>
      <c r="E350" s="751">
        <v>50113001</v>
      </c>
      <c r="F350" s="750" t="s">
        <v>608</v>
      </c>
      <c r="G350" s="749" t="s">
        <v>609</v>
      </c>
      <c r="H350" s="749">
        <v>168655</v>
      </c>
      <c r="I350" s="749">
        <v>168655</v>
      </c>
      <c r="J350" s="749" t="s">
        <v>1041</v>
      </c>
      <c r="K350" s="749" t="s">
        <v>1042</v>
      </c>
      <c r="L350" s="752">
        <v>10409.717142857142</v>
      </c>
      <c r="M350" s="752">
        <v>7</v>
      </c>
      <c r="N350" s="753">
        <v>72868.01999999999</v>
      </c>
    </row>
    <row r="351" spans="1:14" ht="14.45" customHeight="1" x14ac:dyDescent="0.2">
      <c r="A351" s="747" t="s">
        <v>577</v>
      </c>
      <c r="B351" s="748" t="s">
        <v>578</v>
      </c>
      <c r="C351" s="749" t="s">
        <v>602</v>
      </c>
      <c r="D351" s="750" t="s">
        <v>603</v>
      </c>
      <c r="E351" s="751">
        <v>50113001</v>
      </c>
      <c r="F351" s="750" t="s">
        <v>608</v>
      </c>
      <c r="G351" s="749" t="s">
        <v>609</v>
      </c>
      <c r="H351" s="749">
        <v>230420</v>
      </c>
      <c r="I351" s="749">
        <v>230420</v>
      </c>
      <c r="J351" s="749" t="s">
        <v>662</v>
      </c>
      <c r="K351" s="749" t="s">
        <v>663</v>
      </c>
      <c r="L351" s="752">
        <v>77.08</v>
      </c>
      <c r="M351" s="752">
        <v>1</v>
      </c>
      <c r="N351" s="753">
        <v>77.08</v>
      </c>
    </row>
    <row r="352" spans="1:14" ht="14.45" customHeight="1" x14ac:dyDescent="0.2">
      <c r="A352" s="747" t="s">
        <v>577</v>
      </c>
      <c r="B352" s="748" t="s">
        <v>578</v>
      </c>
      <c r="C352" s="749" t="s">
        <v>602</v>
      </c>
      <c r="D352" s="750" t="s">
        <v>603</v>
      </c>
      <c r="E352" s="751">
        <v>50113001</v>
      </c>
      <c r="F352" s="750" t="s">
        <v>608</v>
      </c>
      <c r="G352" s="749" t="s">
        <v>609</v>
      </c>
      <c r="H352" s="749">
        <v>175632</v>
      </c>
      <c r="I352" s="749">
        <v>75632</v>
      </c>
      <c r="J352" s="749" t="s">
        <v>1043</v>
      </c>
      <c r="K352" s="749" t="s">
        <v>1044</v>
      </c>
      <c r="L352" s="752">
        <v>87.46</v>
      </c>
      <c r="M352" s="752">
        <v>5</v>
      </c>
      <c r="N352" s="753">
        <v>437.29999999999995</v>
      </c>
    </row>
    <row r="353" spans="1:14" ht="14.45" customHeight="1" x14ac:dyDescent="0.2">
      <c r="A353" s="747" t="s">
        <v>577</v>
      </c>
      <c r="B353" s="748" t="s">
        <v>578</v>
      </c>
      <c r="C353" s="749" t="s">
        <v>602</v>
      </c>
      <c r="D353" s="750" t="s">
        <v>603</v>
      </c>
      <c r="E353" s="751">
        <v>50113001</v>
      </c>
      <c r="F353" s="750" t="s">
        <v>608</v>
      </c>
      <c r="G353" s="749" t="s">
        <v>609</v>
      </c>
      <c r="H353" s="749">
        <v>846346</v>
      </c>
      <c r="I353" s="749">
        <v>119672</v>
      </c>
      <c r="J353" s="749" t="s">
        <v>1045</v>
      </c>
      <c r="K353" s="749" t="s">
        <v>1046</v>
      </c>
      <c r="L353" s="752">
        <v>123.41</v>
      </c>
      <c r="M353" s="752">
        <v>1</v>
      </c>
      <c r="N353" s="753">
        <v>123.41</v>
      </c>
    </row>
    <row r="354" spans="1:14" ht="14.45" customHeight="1" x14ac:dyDescent="0.2">
      <c r="A354" s="747" t="s">
        <v>577</v>
      </c>
      <c r="B354" s="748" t="s">
        <v>578</v>
      </c>
      <c r="C354" s="749" t="s">
        <v>602</v>
      </c>
      <c r="D354" s="750" t="s">
        <v>603</v>
      </c>
      <c r="E354" s="751">
        <v>50113001</v>
      </c>
      <c r="F354" s="750" t="s">
        <v>608</v>
      </c>
      <c r="G354" s="749" t="s">
        <v>609</v>
      </c>
      <c r="H354" s="749">
        <v>117011</v>
      </c>
      <c r="I354" s="749">
        <v>17011</v>
      </c>
      <c r="J354" s="749" t="s">
        <v>1047</v>
      </c>
      <c r="K354" s="749" t="s">
        <v>1048</v>
      </c>
      <c r="L354" s="752">
        <v>145.49999999999997</v>
      </c>
      <c r="M354" s="752">
        <v>6</v>
      </c>
      <c r="N354" s="753">
        <v>872.99999999999977</v>
      </c>
    </row>
    <row r="355" spans="1:14" ht="14.45" customHeight="1" x14ac:dyDescent="0.2">
      <c r="A355" s="747" t="s">
        <v>577</v>
      </c>
      <c r="B355" s="748" t="s">
        <v>578</v>
      </c>
      <c r="C355" s="749" t="s">
        <v>602</v>
      </c>
      <c r="D355" s="750" t="s">
        <v>603</v>
      </c>
      <c r="E355" s="751">
        <v>50113001</v>
      </c>
      <c r="F355" s="750" t="s">
        <v>608</v>
      </c>
      <c r="G355" s="749" t="s">
        <v>609</v>
      </c>
      <c r="H355" s="749">
        <v>183318</v>
      </c>
      <c r="I355" s="749">
        <v>83318</v>
      </c>
      <c r="J355" s="749" t="s">
        <v>1049</v>
      </c>
      <c r="K355" s="749" t="s">
        <v>1050</v>
      </c>
      <c r="L355" s="752">
        <v>31.81</v>
      </c>
      <c r="M355" s="752">
        <v>2</v>
      </c>
      <c r="N355" s="753">
        <v>63.62</v>
      </c>
    </row>
    <row r="356" spans="1:14" ht="14.45" customHeight="1" x14ac:dyDescent="0.2">
      <c r="A356" s="747" t="s">
        <v>577</v>
      </c>
      <c r="B356" s="748" t="s">
        <v>578</v>
      </c>
      <c r="C356" s="749" t="s">
        <v>602</v>
      </c>
      <c r="D356" s="750" t="s">
        <v>603</v>
      </c>
      <c r="E356" s="751">
        <v>50113001</v>
      </c>
      <c r="F356" s="750" t="s">
        <v>608</v>
      </c>
      <c r="G356" s="749" t="s">
        <v>609</v>
      </c>
      <c r="H356" s="749">
        <v>146475</v>
      </c>
      <c r="I356" s="749">
        <v>46475</v>
      </c>
      <c r="J356" s="749" t="s">
        <v>1051</v>
      </c>
      <c r="K356" s="749" t="s">
        <v>1052</v>
      </c>
      <c r="L356" s="752">
        <v>154.04955223880597</v>
      </c>
      <c r="M356" s="752">
        <v>268</v>
      </c>
      <c r="N356" s="753">
        <v>41285.279999999999</v>
      </c>
    </row>
    <row r="357" spans="1:14" ht="14.45" customHeight="1" x14ac:dyDescent="0.2">
      <c r="A357" s="747" t="s">
        <v>577</v>
      </c>
      <c r="B357" s="748" t="s">
        <v>578</v>
      </c>
      <c r="C357" s="749" t="s">
        <v>602</v>
      </c>
      <c r="D357" s="750" t="s">
        <v>603</v>
      </c>
      <c r="E357" s="751">
        <v>50113001</v>
      </c>
      <c r="F357" s="750" t="s">
        <v>608</v>
      </c>
      <c r="G357" s="749" t="s">
        <v>609</v>
      </c>
      <c r="H357" s="749">
        <v>108499</v>
      </c>
      <c r="I357" s="749">
        <v>8499</v>
      </c>
      <c r="J357" s="749" t="s">
        <v>664</v>
      </c>
      <c r="K357" s="749" t="s">
        <v>665</v>
      </c>
      <c r="L357" s="752">
        <v>111.52000000000002</v>
      </c>
      <c r="M357" s="752">
        <v>50</v>
      </c>
      <c r="N357" s="753">
        <v>5576.0000000000009</v>
      </c>
    </row>
    <row r="358" spans="1:14" ht="14.45" customHeight="1" x14ac:dyDescent="0.2">
      <c r="A358" s="747" t="s">
        <v>577</v>
      </c>
      <c r="B358" s="748" t="s">
        <v>578</v>
      </c>
      <c r="C358" s="749" t="s">
        <v>602</v>
      </c>
      <c r="D358" s="750" t="s">
        <v>603</v>
      </c>
      <c r="E358" s="751">
        <v>50113001</v>
      </c>
      <c r="F358" s="750" t="s">
        <v>608</v>
      </c>
      <c r="G358" s="749" t="s">
        <v>609</v>
      </c>
      <c r="H358" s="749">
        <v>231751</v>
      </c>
      <c r="I358" s="749">
        <v>231751</v>
      </c>
      <c r="J358" s="749" t="s">
        <v>664</v>
      </c>
      <c r="K358" s="749" t="s">
        <v>665</v>
      </c>
      <c r="L358" s="752">
        <v>111.515</v>
      </c>
      <c r="M358" s="752">
        <v>60</v>
      </c>
      <c r="N358" s="753">
        <v>6690.9</v>
      </c>
    </row>
    <row r="359" spans="1:14" ht="14.45" customHeight="1" x14ac:dyDescent="0.2">
      <c r="A359" s="747" t="s">
        <v>577</v>
      </c>
      <c r="B359" s="748" t="s">
        <v>578</v>
      </c>
      <c r="C359" s="749" t="s">
        <v>602</v>
      </c>
      <c r="D359" s="750" t="s">
        <v>603</v>
      </c>
      <c r="E359" s="751">
        <v>50113001</v>
      </c>
      <c r="F359" s="750" t="s">
        <v>608</v>
      </c>
      <c r="G359" s="749" t="s">
        <v>609</v>
      </c>
      <c r="H359" s="749">
        <v>158425</v>
      </c>
      <c r="I359" s="749">
        <v>58425</v>
      </c>
      <c r="J359" s="749" t="s">
        <v>671</v>
      </c>
      <c r="K359" s="749" t="s">
        <v>672</v>
      </c>
      <c r="L359" s="752">
        <v>82.37</v>
      </c>
      <c r="M359" s="752">
        <v>4</v>
      </c>
      <c r="N359" s="753">
        <v>329.48</v>
      </c>
    </row>
    <row r="360" spans="1:14" ht="14.45" customHeight="1" x14ac:dyDescent="0.2">
      <c r="A360" s="747" t="s">
        <v>577</v>
      </c>
      <c r="B360" s="748" t="s">
        <v>578</v>
      </c>
      <c r="C360" s="749" t="s">
        <v>602</v>
      </c>
      <c r="D360" s="750" t="s">
        <v>603</v>
      </c>
      <c r="E360" s="751">
        <v>50113001</v>
      </c>
      <c r="F360" s="750" t="s">
        <v>608</v>
      </c>
      <c r="G360" s="749" t="s">
        <v>609</v>
      </c>
      <c r="H360" s="749">
        <v>179333</v>
      </c>
      <c r="I360" s="749">
        <v>179333</v>
      </c>
      <c r="J360" s="749" t="s">
        <v>1053</v>
      </c>
      <c r="K360" s="749" t="s">
        <v>1054</v>
      </c>
      <c r="L360" s="752">
        <v>226.88000000000002</v>
      </c>
      <c r="M360" s="752">
        <v>2</v>
      </c>
      <c r="N360" s="753">
        <v>453.76000000000005</v>
      </c>
    </row>
    <row r="361" spans="1:14" ht="14.45" customHeight="1" x14ac:dyDescent="0.2">
      <c r="A361" s="747" t="s">
        <v>577</v>
      </c>
      <c r="B361" s="748" t="s">
        <v>578</v>
      </c>
      <c r="C361" s="749" t="s">
        <v>602</v>
      </c>
      <c r="D361" s="750" t="s">
        <v>603</v>
      </c>
      <c r="E361" s="751">
        <v>50113001</v>
      </c>
      <c r="F361" s="750" t="s">
        <v>608</v>
      </c>
      <c r="G361" s="749" t="s">
        <v>609</v>
      </c>
      <c r="H361" s="749">
        <v>185656</v>
      </c>
      <c r="I361" s="749">
        <v>85656</v>
      </c>
      <c r="J361" s="749" t="s">
        <v>675</v>
      </c>
      <c r="K361" s="749" t="s">
        <v>676</v>
      </c>
      <c r="L361" s="752">
        <v>69.219999999999985</v>
      </c>
      <c r="M361" s="752">
        <v>1</v>
      </c>
      <c r="N361" s="753">
        <v>69.219999999999985</v>
      </c>
    </row>
    <row r="362" spans="1:14" ht="14.45" customHeight="1" x14ac:dyDescent="0.2">
      <c r="A362" s="747" t="s">
        <v>577</v>
      </c>
      <c r="B362" s="748" t="s">
        <v>578</v>
      </c>
      <c r="C362" s="749" t="s">
        <v>602</v>
      </c>
      <c r="D362" s="750" t="s">
        <v>603</v>
      </c>
      <c r="E362" s="751">
        <v>50113001</v>
      </c>
      <c r="F362" s="750" t="s">
        <v>608</v>
      </c>
      <c r="G362" s="749" t="s">
        <v>609</v>
      </c>
      <c r="H362" s="749">
        <v>169740</v>
      </c>
      <c r="I362" s="749">
        <v>169740</v>
      </c>
      <c r="J362" s="749" t="s">
        <v>1055</v>
      </c>
      <c r="K362" s="749" t="s">
        <v>1056</v>
      </c>
      <c r="L362" s="752">
        <v>200.15999999999994</v>
      </c>
      <c r="M362" s="752">
        <v>1</v>
      </c>
      <c r="N362" s="753">
        <v>200.15999999999994</v>
      </c>
    </row>
    <row r="363" spans="1:14" ht="14.45" customHeight="1" x14ac:dyDescent="0.2">
      <c r="A363" s="747" t="s">
        <v>577</v>
      </c>
      <c r="B363" s="748" t="s">
        <v>578</v>
      </c>
      <c r="C363" s="749" t="s">
        <v>602</v>
      </c>
      <c r="D363" s="750" t="s">
        <v>603</v>
      </c>
      <c r="E363" s="751">
        <v>50113001</v>
      </c>
      <c r="F363" s="750" t="s">
        <v>608</v>
      </c>
      <c r="G363" s="749" t="s">
        <v>609</v>
      </c>
      <c r="H363" s="749">
        <v>226523</v>
      </c>
      <c r="I363" s="749">
        <v>226523</v>
      </c>
      <c r="J363" s="749" t="s">
        <v>677</v>
      </c>
      <c r="K363" s="749" t="s">
        <v>894</v>
      </c>
      <c r="L363" s="752">
        <v>52.086666666666666</v>
      </c>
      <c r="M363" s="752">
        <v>12</v>
      </c>
      <c r="N363" s="753">
        <v>625.04</v>
      </c>
    </row>
    <row r="364" spans="1:14" ht="14.45" customHeight="1" x14ac:dyDescent="0.2">
      <c r="A364" s="747" t="s">
        <v>577</v>
      </c>
      <c r="B364" s="748" t="s">
        <v>578</v>
      </c>
      <c r="C364" s="749" t="s">
        <v>602</v>
      </c>
      <c r="D364" s="750" t="s">
        <v>603</v>
      </c>
      <c r="E364" s="751">
        <v>50113001</v>
      </c>
      <c r="F364" s="750" t="s">
        <v>608</v>
      </c>
      <c r="G364" s="749" t="s">
        <v>609</v>
      </c>
      <c r="H364" s="749">
        <v>23987</v>
      </c>
      <c r="I364" s="749">
        <v>23987</v>
      </c>
      <c r="J364" s="749" t="s">
        <v>1057</v>
      </c>
      <c r="K364" s="749" t="s">
        <v>1058</v>
      </c>
      <c r="L364" s="752">
        <v>167.42000591798538</v>
      </c>
      <c r="M364" s="752">
        <v>12</v>
      </c>
      <c r="N364" s="753">
        <v>2009.0400710158244</v>
      </c>
    </row>
    <row r="365" spans="1:14" ht="14.45" customHeight="1" x14ac:dyDescent="0.2">
      <c r="A365" s="747" t="s">
        <v>577</v>
      </c>
      <c r="B365" s="748" t="s">
        <v>578</v>
      </c>
      <c r="C365" s="749" t="s">
        <v>602</v>
      </c>
      <c r="D365" s="750" t="s">
        <v>603</v>
      </c>
      <c r="E365" s="751">
        <v>50113001</v>
      </c>
      <c r="F365" s="750" t="s">
        <v>608</v>
      </c>
      <c r="G365" s="749" t="s">
        <v>609</v>
      </c>
      <c r="H365" s="749">
        <v>500088</v>
      </c>
      <c r="I365" s="749">
        <v>0</v>
      </c>
      <c r="J365" s="749" t="s">
        <v>1059</v>
      </c>
      <c r="K365" s="749" t="s">
        <v>579</v>
      </c>
      <c r="L365" s="752">
        <v>236.59</v>
      </c>
      <c r="M365" s="752">
        <v>1</v>
      </c>
      <c r="N365" s="753">
        <v>236.59</v>
      </c>
    </row>
    <row r="366" spans="1:14" ht="14.45" customHeight="1" x14ac:dyDescent="0.2">
      <c r="A366" s="747" t="s">
        <v>577</v>
      </c>
      <c r="B366" s="748" t="s">
        <v>578</v>
      </c>
      <c r="C366" s="749" t="s">
        <v>602</v>
      </c>
      <c r="D366" s="750" t="s">
        <v>603</v>
      </c>
      <c r="E366" s="751">
        <v>50113001</v>
      </c>
      <c r="F366" s="750" t="s">
        <v>608</v>
      </c>
      <c r="G366" s="749" t="s">
        <v>609</v>
      </c>
      <c r="H366" s="749">
        <v>183272</v>
      </c>
      <c r="I366" s="749">
        <v>215478</v>
      </c>
      <c r="J366" s="749" t="s">
        <v>1060</v>
      </c>
      <c r="K366" s="749" t="s">
        <v>1061</v>
      </c>
      <c r="L366" s="752">
        <v>319.96999999999997</v>
      </c>
      <c r="M366" s="752">
        <v>1</v>
      </c>
      <c r="N366" s="753">
        <v>319.96999999999997</v>
      </c>
    </row>
    <row r="367" spans="1:14" ht="14.45" customHeight="1" x14ac:dyDescent="0.2">
      <c r="A367" s="747" t="s">
        <v>577</v>
      </c>
      <c r="B367" s="748" t="s">
        <v>578</v>
      </c>
      <c r="C367" s="749" t="s">
        <v>602</v>
      </c>
      <c r="D367" s="750" t="s">
        <v>603</v>
      </c>
      <c r="E367" s="751">
        <v>50113001</v>
      </c>
      <c r="F367" s="750" t="s">
        <v>608</v>
      </c>
      <c r="G367" s="749" t="s">
        <v>609</v>
      </c>
      <c r="H367" s="749">
        <v>215474</v>
      </c>
      <c r="I367" s="749">
        <v>215474</v>
      </c>
      <c r="J367" s="749" t="s">
        <v>1062</v>
      </c>
      <c r="K367" s="749" t="s">
        <v>1063</v>
      </c>
      <c r="L367" s="752">
        <v>531.95326086956516</v>
      </c>
      <c r="M367" s="752">
        <v>46</v>
      </c>
      <c r="N367" s="753">
        <v>24469.85</v>
      </c>
    </row>
    <row r="368" spans="1:14" ht="14.45" customHeight="1" x14ac:dyDescent="0.2">
      <c r="A368" s="747" t="s">
        <v>577</v>
      </c>
      <c r="B368" s="748" t="s">
        <v>578</v>
      </c>
      <c r="C368" s="749" t="s">
        <v>602</v>
      </c>
      <c r="D368" s="750" t="s">
        <v>603</v>
      </c>
      <c r="E368" s="751">
        <v>50113001</v>
      </c>
      <c r="F368" s="750" t="s">
        <v>608</v>
      </c>
      <c r="G368" s="749" t="s">
        <v>609</v>
      </c>
      <c r="H368" s="749">
        <v>217078</v>
      </c>
      <c r="I368" s="749">
        <v>217078</v>
      </c>
      <c r="J368" s="749" t="s">
        <v>1064</v>
      </c>
      <c r="K368" s="749" t="s">
        <v>1065</v>
      </c>
      <c r="L368" s="752">
        <v>161.71818181818182</v>
      </c>
      <c r="M368" s="752">
        <v>11</v>
      </c>
      <c r="N368" s="753">
        <v>1778.9</v>
      </c>
    </row>
    <row r="369" spans="1:14" ht="14.45" customHeight="1" x14ac:dyDescent="0.2">
      <c r="A369" s="747" t="s">
        <v>577</v>
      </c>
      <c r="B369" s="748" t="s">
        <v>578</v>
      </c>
      <c r="C369" s="749" t="s">
        <v>602</v>
      </c>
      <c r="D369" s="750" t="s">
        <v>603</v>
      </c>
      <c r="E369" s="751">
        <v>50113001</v>
      </c>
      <c r="F369" s="750" t="s">
        <v>608</v>
      </c>
      <c r="G369" s="749" t="s">
        <v>609</v>
      </c>
      <c r="H369" s="749">
        <v>217079</v>
      </c>
      <c r="I369" s="749">
        <v>217079</v>
      </c>
      <c r="J369" s="749" t="s">
        <v>1066</v>
      </c>
      <c r="K369" s="749" t="s">
        <v>1065</v>
      </c>
      <c r="L369" s="752">
        <v>161.72266666666667</v>
      </c>
      <c r="M369" s="752">
        <v>15</v>
      </c>
      <c r="N369" s="753">
        <v>2425.84</v>
      </c>
    </row>
    <row r="370" spans="1:14" ht="14.45" customHeight="1" x14ac:dyDescent="0.2">
      <c r="A370" s="747" t="s">
        <v>577</v>
      </c>
      <c r="B370" s="748" t="s">
        <v>578</v>
      </c>
      <c r="C370" s="749" t="s">
        <v>602</v>
      </c>
      <c r="D370" s="750" t="s">
        <v>603</v>
      </c>
      <c r="E370" s="751">
        <v>50113001</v>
      </c>
      <c r="F370" s="750" t="s">
        <v>608</v>
      </c>
      <c r="G370" s="749" t="s">
        <v>609</v>
      </c>
      <c r="H370" s="749">
        <v>187076</v>
      </c>
      <c r="I370" s="749">
        <v>87076</v>
      </c>
      <c r="J370" s="749" t="s">
        <v>687</v>
      </c>
      <c r="K370" s="749" t="s">
        <v>688</v>
      </c>
      <c r="L370" s="752">
        <v>133.51000000000002</v>
      </c>
      <c r="M370" s="752">
        <v>2</v>
      </c>
      <c r="N370" s="753">
        <v>267.02000000000004</v>
      </c>
    </row>
    <row r="371" spans="1:14" ht="14.45" customHeight="1" x14ac:dyDescent="0.2">
      <c r="A371" s="747" t="s">
        <v>577</v>
      </c>
      <c r="B371" s="748" t="s">
        <v>578</v>
      </c>
      <c r="C371" s="749" t="s">
        <v>602</v>
      </c>
      <c r="D371" s="750" t="s">
        <v>603</v>
      </c>
      <c r="E371" s="751">
        <v>50113001</v>
      </c>
      <c r="F371" s="750" t="s">
        <v>608</v>
      </c>
      <c r="G371" s="749" t="s">
        <v>609</v>
      </c>
      <c r="H371" s="749">
        <v>846413</v>
      </c>
      <c r="I371" s="749">
        <v>57585</v>
      </c>
      <c r="J371" s="749" t="s">
        <v>691</v>
      </c>
      <c r="K371" s="749" t="s">
        <v>692</v>
      </c>
      <c r="L371" s="752">
        <v>133.28</v>
      </c>
      <c r="M371" s="752">
        <v>2</v>
      </c>
      <c r="N371" s="753">
        <v>266.56</v>
      </c>
    </row>
    <row r="372" spans="1:14" ht="14.45" customHeight="1" x14ac:dyDescent="0.2">
      <c r="A372" s="747" t="s">
        <v>577</v>
      </c>
      <c r="B372" s="748" t="s">
        <v>578</v>
      </c>
      <c r="C372" s="749" t="s">
        <v>602</v>
      </c>
      <c r="D372" s="750" t="s">
        <v>603</v>
      </c>
      <c r="E372" s="751">
        <v>50113001</v>
      </c>
      <c r="F372" s="750" t="s">
        <v>608</v>
      </c>
      <c r="G372" s="749" t="s">
        <v>609</v>
      </c>
      <c r="H372" s="749">
        <v>129740</v>
      </c>
      <c r="I372" s="749">
        <v>29740</v>
      </c>
      <c r="J372" s="749" t="s">
        <v>1067</v>
      </c>
      <c r="K372" s="749" t="s">
        <v>889</v>
      </c>
      <c r="L372" s="752">
        <v>707.28999999999985</v>
      </c>
      <c r="M372" s="752">
        <v>1</v>
      </c>
      <c r="N372" s="753">
        <v>707.28999999999985</v>
      </c>
    </row>
    <row r="373" spans="1:14" ht="14.45" customHeight="1" x14ac:dyDescent="0.2">
      <c r="A373" s="747" t="s">
        <v>577</v>
      </c>
      <c r="B373" s="748" t="s">
        <v>578</v>
      </c>
      <c r="C373" s="749" t="s">
        <v>602</v>
      </c>
      <c r="D373" s="750" t="s">
        <v>603</v>
      </c>
      <c r="E373" s="751">
        <v>50113001</v>
      </c>
      <c r="F373" s="750" t="s">
        <v>608</v>
      </c>
      <c r="G373" s="749" t="s">
        <v>618</v>
      </c>
      <c r="H373" s="749">
        <v>169189</v>
      </c>
      <c r="I373" s="749">
        <v>69189</v>
      </c>
      <c r="J373" s="749" t="s">
        <v>898</v>
      </c>
      <c r="K373" s="749" t="s">
        <v>899</v>
      </c>
      <c r="L373" s="752">
        <v>61.110000000000014</v>
      </c>
      <c r="M373" s="752">
        <v>2</v>
      </c>
      <c r="N373" s="753">
        <v>122.22000000000003</v>
      </c>
    </row>
    <row r="374" spans="1:14" ht="14.45" customHeight="1" x14ac:dyDescent="0.2">
      <c r="A374" s="747" t="s">
        <v>577</v>
      </c>
      <c r="B374" s="748" t="s">
        <v>578</v>
      </c>
      <c r="C374" s="749" t="s">
        <v>602</v>
      </c>
      <c r="D374" s="750" t="s">
        <v>603</v>
      </c>
      <c r="E374" s="751">
        <v>50113001</v>
      </c>
      <c r="F374" s="750" t="s">
        <v>608</v>
      </c>
      <c r="G374" s="749" t="s">
        <v>609</v>
      </c>
      <c r="H374" s="749">
        <v>149990</v>
      </c>
      <c r="I374" s="749">
        <v>49990</v>
      </c>
      <c r="J374" s="749" t="s">
        <v>1068</v>
      </c>
      <c r="K374" s="749" t="s">
        <v>1069</v>
      </c>
      <c r="L374" s="752">
        <v>121.77000000000001</v>
      </c>
      <c r="M374" s="752">
        <v>1</v>
      </c>
      <c r="N374" s="753">
        <v>121.77000000000001</v>
      </c>
    </row>
    <row r="375" spans="1:14" ht="14.45" customHeight="1" x14ac:dyDescent="0.2">
      <c r="A375" s="747" t="s">
        <v>577</v>
      </c>
      <c r="B375" s="748" t="s">
        <v>578</v>
      </c>
      <c r="C375" s="749" t="s">
        <v>602</v>
      </c>
      <c r="D375" s="750" t="s">
        <v>603</v>
      </c>
      <c r="E375" s="751">
        <v>50113001</v>
      </c>
      <c r="F375" s="750" t="s">
        <v>608</v>
      </c>
      <c r="G375" s="749" t="s">
        <v>609</v>
      </c>
      <c r="H375" s="749">
        <v>214596</v>
      </c>
      <c r="I375" s="749">
        <v>214596</v>
      </c>
      <c r="J375" s="749" t="s">
        <v>693</v>
      </c>
      <c r="K375" s="749" t="s">
        <v>694</v>
      </c>
      <c r="L375" s="752">
        <v>84.06</v>
      </c>
      <c r="M375" s="752">
        <v>4</v>
      </c>
      <c r="N375" s="753">
        <v>336.24</v>
      </c>
    </row>
    <row r="376" spans="1:14" ht="14.45" customHeight="1" x14ac:dyDescent="0.2">
      <c r="A376" s="747" t="s">
        <v>577</v>
      </c>
      <c r="B376" s="748" t="s">
        <v>578</v>
      </c>
      <c r="C376" s="749" t="s">
        <v>602</v>
      </c>
      <c r="D376" s="750" t="s">
        <v>603</v>
      </c>
      <c r="E376" s="751">
        <v>50113001</v>
      </c>
      <c r="F376" s="750" t="s">
        <v>608</v>
      </c>
      <c r="G376" s="749" t="s">
        <v>609</v>
      </c>
      <c r="H376" s="749">
        <v>152334</v>
      </c>
      <c r="I376" s="749">
        <v>52334</v>
      </c>
      <c r="J376" s="749" t="s">
        <v>695</v>
      </c>
      <c r="K376" s="749" t="s">
        <v>696</v>
      </c>
      <c r="L376" s="752">
        <v>198.18</v>
      </c>
      <c r="M376" s="752">
        <v>13</v>
      </c>
      <c r="N376" s="753">
        <v>2576.34</v>
      </c>
    </row>
    <row r="377" spans="1:14" ht="14.45" customHeight="1" x14ac:dyDescent="0.2">
      <c r="A377" s="747" t="s">
        <v>577</v>
      </c>
      <c r="B377" s="748" t="s">
        <v>578</v>
      </c>
      <c r="C377" s="749" t="s">
        <v>602</v>
      </c>
      <c r="D377" s="750" t="s">
        <v>603</v>
      </c>
      <c r="E377" s="751">
        <v>50113001</v>
      </c>
      <c r="F377" s="750" t="s">
        <v>608</v>
      </c>
      <c r="G377" s="749" t="s">
        <v>609</v>
      </c>
      <c r="H377" s="749">
        <v>136552</v>
      </c>
      <c r="I377" s="749">
        <v>136552</v>
      </c>
      <c r="J377" s="749" t="s">
        <v>1070</v>
      </c>
      <c r="K377" s="749" t="s">
        <v>1071</v>
      </c>
      <c r="L377" s="752">
        <v>314.13</v>
      </c>
      <c r="M377" s="752">
        <v>1</v>
      </c>
      <c r="N377" s="753">
        <v>314.13</v>
      </c>
    </row>
    <row r="378" spans="1:14" ht="14.45" customHeight="1" x14ac:dyDescent="0.2">
      <c r="A378" s="747" t="s">
        <v>577</v>
      </c>
      <c r="B378" s="748" t="s">
        <v>578</v>
      </c>
      <c r="C378" s="749" t="s">
        <v>602</v>
      </c>
      <c r="D378" s="750" t="s">
        <v>603</v>
      </c>
      <c r="E378" s="751">
        <v>50113001</v>
      </c>
      <c r="F378" s="750" t="s">
        <v>608</v>
      </c>
      <c r="G378" s="749" t="s">
        <v>618</v>
      </c>
      <c r="H378" s="749">
        <v>213477</v>
      </c>
      <c r="I378" s="749">
        <v>213477</v>
      </c>
      <c r="J378" s="749" t="s">
        <v>699</v>
      </c>
      <c r="K378" s="749" t="s">
        <v>700</v>
      </c>
      <c r="L378" s="752">
        <v>3300</v>
      </c>
      <c r="M378" s="752">
        <v>3</v>
      </c>
      <c r="N378" s="753">
        <v>9900</v>
      </c>
    </row>
    <row r="379" spans="1:14" ht="14.45" customHeight="1" x14ac:dyDescent="0.2">
      <c r="A379" s="747" t="s">
        <v>577</v>
      </c>
      <c r="B379" s="748" t="s">
        <v>578</v>
      </c>
      <c r="C379" s="749" t="s">
        <v>602</v>
      </c>
      <c r="D379" s="750" t="s">
        <v>603</v>
      </c>
      <c r="E379" s="751">
        <v>50113001</v>
      </c>
      <c r="F379" s="750" t="s">
        <v>608</v>
      </c>
      <c r="G379" s="749" t="s">
        <v>618</v>
      </c>
      <c r="H379" s="749">
        <v>156805</v>
      </c>
      <c r="I379" s="749">
        <v>56805</v>
      </c>
      <c r="J379" s="749" t="s">
        <v>900</v>
      </c>
      <c r="K379" s="749" t="s">
        <v>1072</v>
      </c>
      <c r="L379" s="752">
        <v>58.710000000000015</v>
      </c>
      <c r="M379" s="752">
        <v>1</v>
      </c>
      <c r="N379" s="753">
        <v>58.710000000000015</v>
      </c>
    </row>
    <row r="380" spans="1:14" ht="14.45" customHeight="1" x14ac:dyDescent="0.2">
      <c r="A380" s="747" t="s">
        <v>577</v>
      </c>
      <c r="B380" s="748" t="s">
        <v>578</v>
      </c>
      <c r="C380" s="749" t="s">
        <v>602</v>
      </c>
      <c r="D380" s="750" t="s">
        <v>603</v>
      </c>
      <c r="E380" s="751">
        <v>50113001</v>
      </c>
      <c r="F380" s="750" t="s">
        <v>608</v>
      </c>
      <c r="G380" s="749" t="s">
        <v>618</v>
      </c>
      <c r="H380" s="749">
        <v>156804</v>
      </c>
      <c r="I380" s="749">
        <v>56804</v>
      </c>
      <c r="J380" s="749" t="s">
        <v>900</v>
      </c>
      <c r="K380" s="749" t="s">
        <v>901</v>
      </c>
      <c r="L380" s="752">
        <v>31.65</v>
      </c>
      <c r="M380" s="752">
        <v>2</v>
      </c>
      <c r="N380" s="753">
        <v>63.3</v>
      </c>
    </row>
    <row r="381" spans="1:14" ht="14.45" customHeight="1" x14ac:dyDescent="0.2">
      <c r="A381" s="747" t="s">
        <v>577</v>
      </c>
      <c r="B381" s="748" t="s">
        <v>578</v>
      </c>
      <c r="C381" s="749" t="s">
        <v>602</v>
      </c>
      <c r="D381" s="750" t="s">
        <v>603</v>
      </c>
      <c r="E381" s="751">
        <v>50113001</v>
      </c>
      <c r="F381" s="750" t="s">
        <v>608</v>
      </c>
      <c r="G381" s="749" t="s">
        <v>618</v>
      </c>
      <c r="H381" s="749">
        <v>214036</v>
      </c>
      <c r="I381" s="749">
        <v>214036</v>
      </c>
      <c r="J381" s="749" t="s">
        <v>1073</v>
      </c>
      <c r="K381" s="749" t="s">
        <v>1074</v>
      </c>
      <c r="L381" s="752">
        <v>40.382000000000005</v>
      </c>
      <c r="M381" s="752">
        <v>25</v>
      </c>
      <c r="N381" s="753">
        <v>1009.5500000000002</v>
      </c>
    </row>
    <row r="382" spans="1:14" ht="14.45" customHeight="1" x14ac:dyDescent="0.2">
      <c r="A382" s="747" t="s">
        <v>577</v>
      </c>
      <c r="B382" s="748" t="s">
        <v>578</v>
      </c>
      <c r="C382" s="749" t="s">
        <v>602</v>
      </c>
      <c r="D382" s="750" t="s">
        <v>603</v>
      </c>
      <c r="E382" s="751">
        <v>50113001</v>
      </c>
      <c r="F382" s="750" t="s">
        <v>608</v>
      </c>
      <c r="G382" s="749" t="s">
        <v>609</v>
      </c>
      <c r="H382" s="749">
        <v>199333</v>
      </c>
      <c r="I382" s="749">
        <v>99333</v>
      </c>
      <c r="J382" s="749" t="s">
        <v>1075</v>
      </c>
      <c r="K382" s="749" t="s">
        <v>1076</v>
      </c>
      <c r="L382" s="752">
        <v>247.03000000000006</v>
      </c>
      <c r="M382" s="752">
        <v>6</v>
      </c>
      <c r="N382" s="753">
        <v>1482.1800000000003</v>
      </c>
    </row>
    <row r="383" spans="1:14" ht="14.45" customHeight="1" x14ac:dyDescent="0.2">
      <c r="A383" s="747" t="s">
        <v>577</v>
      </c>
      <c r="B383" s="748" t="s">
        <v>578</v>
      </c>
      <c r="C383" s="749" t="s">
        <v>602</v>
      </c>
      <c r="D383" s="750" t="s">
        <v>603</v>
      </c>
      <c r="E383" s="751">
        <v>50113001</v>
      </c>
      <c r="F383" s="750" t="s">
        <v>608</v>
      </c>
      <c r="G383" s="749" t="s">
        <v>609</v>
      </c>
      <c r="H383" s="749">
        <v>111243</v>
      </c>
      <c r="I383" s="749">
        <v>11243</v>
      </c>
      <c r="J383" s="749" t="s">
        <v>1077</v>
      </c>
      <c r="K383" s="749" t="s">
        <v>1078</v>
      </c>
      <c r="L383" s="752">
        <v>246.7</v>
      </c>
      <c r="M383" s="752">
        <v>1</v>
      </c>
      <c r="N383" s="753">
        <v>246.7</v>
      </c>
    </row>
    <row r="384" spans="1:14" ht="14.45" customHeight="1" x14ac:dyDescent="0.2">
      <c r="A384" s="747" t="s">
        <v>577</v>
      </c>
      <c r="B384" s="748" t="s">
        <v>578</v>
      </c>
      <c r="C384" s="749" t="s">
        <v>602</v>
      </c>
      <c r="D384" s="750" t="s">
        <v>603</v>
      </c>
      <c r="E384" s="751">
        <v>50113001</v>
      </c>
      <c r="F384" s="750" t="s">
        <v>608</v>
      </c>
      <c r="G384" s="749" t="s">
        <v>609</v>
      </c>
      <c r="H384" s="749">
        <v>31915</v>
      </c>
      <c r="I384" s="749">
        <v>31915</v>
      </c>
      <c r="J384" s="749" t="s">
        <v>701</v>
      </c>
      <c r="K384" s="749" t="s">
        <v>702</v>
      </c>
      <c r="L384" s="752">
        <v>173.69</v>
      </c>
      <c r="M384" s="752">
        <v>54</v>
      </c>
      <c r="N384" s="753">
        <v>9379.26</v>
      </c>
    </row>
    <row r="385" spans="1:14" ht="14.45" customHeight="1" x14ac:dyDescent="0.2">
      <c r="A385" s="747" t="s">
        <v>577</v>
      </c>
      <c r="B385" s="748" t="s">
        <v>578</v>
      </c>
      <c r="C385" s="749" t="s">
        <v>602</v>
      </c>
      <c r="D385" s="750" t="s">
        <v>603</v>
      </c>
      <c r="E385" s="751">
        <v>50113001</v>
      </c>
      <c r="F385" s="750" t="s">
        <v>608</v>
      </c>
      <c r="G385" s="749" t="s">
        <v>609</v>
      </c>
      <c r="H385" s="749">
        <v>47256</v>
      </c>
      <c r="I385" s="749">
        <v>47256</v>
      </c>
      <c r="J385" s="749" t="s">
        <v>703</v>
      </c>
      <c r="K385" s="749" t="s">
        <v>1079</v>
      </c>
      <c r="L385" s="752">
        <v>222.2</v>
      </c>
      <c r="M385" s="752">
        <v>4</v>
      </c>
      <c r="N385" s="753">
        <v>888.8</v>
      </c>
    </row>
    <row r="386" spans="1:14" ht="14.45" customHeight="1" x14ac:dyDescent="0.2">
      <c r="A386" s="747" t="s">
        <v>577</v>
      </c>
      <c r="B386" s="748" t="s">
        <v>578</v>
      </c>
      <c r="C386" s="749" t="s">
        <v>602</v>
      </c>
      <c r="D386" s="750" t="s">
        <v>603</v>
      </c>
      <c r="E386" s="751">
        <v>50113001</v>
      </c>
      <c r="F386" s="750" t="s">
        <v>608</v>
      </c>
      <c r="G386" s="749" t="s">
        <v>609</v>
      </c>
      <c r="H386" s="749">
        <v>47244</v>
      </c>
      <c r="I386" s="749">
        <v>47244</v>
      </c>
      <c r="J386" s="749" t="s">
        <v>703</v>
      </c>
      <c r="K386" s="749" t="s">
        <v>702</v>
      </c>
      <c r="L386" s="752">
        <v>143</v>
      </c>
      <c r="M386" s="752">
        <v>17</v>
      </c>
      <c r="N386" s="753">
        <v>2431</v>
      </c>
    </row>
    <row r="387" spans="1:14" ht="14.45" customHeight="1" x14ac:dyDescent="0.2">
      <c r="A387" s="747" t="s">
        <v>577</v>
      </c>
      <c r="B387" s="748" t="s">
        <v>578</v>
      </c>
      <c r="C387" s="749" t="s">
        <v>602</v>
      </c>
      <c r="D387" s="750" t="s">
        <v>603</v>
      </c>
      <c r="E387" s="751">
        <v>50113001</v>
      </c>
      <c r="F387" s="750" t="s">
        <v>608</v>
      </c>
      <c r="G387" s="749" t="s">
        <v>609</v>
      </c>
      <c r="H387" s="749">
        <v>158249</v>
      </c>
      <c r="I387" s="749">
        <v>58249</v>
      </c>
      <c r="J387" s="749" t="s">
        <v>902</v>
      </c>
      <c r="K387" s="749" t="s">
        <v>579</v>
      </c>
      <c r="L387" s="752">
        <v>202.42</v>
      </c>
      <c r="M387" s="752">
        <v>3</v>
      </c>
      <c r="N387" s="753">
        <v>607.26</v>
      </c>
    </row>
    <row r="388" spans="1:14" ht="14.45" customHeight="1" x14ac:dyDescent="0.2">
      <c r="A388" s="747" t="s">
        <v>577</v>
      </c>
      <c r="B388" s="748" t="s">
        <v>578</v>
      </c>
      <c r="C388" s="749" t="s">
        <v>602</v>
      </c>
      <c r="D388" s="750" t="s">
        <v>603</v>
      </c>
      <c r="E388" s="751">
        <v>50113001</v>
      </c>
      <c r="F388" s="750" t="s">
        <v>608</v>
      </c>
      <c r="G388" s="749" t="s">
        <v>609</v>
      </c>
      <c r="H388" s="749">
        <v>106092</v>
      </c>
      <c r="I388" s="749">
        <v>6092</v>
      </c>
      <c r="J388" s="749" t="s">
        <v>1080</v>
      </c>
      <c r="K388" s="749" t="s">
        <v>1081</v>
      </c>
      <c r="L388" s="752">
        <v>280.48</v>
      </c>
      <c r="M388" s="752">
        <v>3</v>
      </c>
      <c r="N388" s="753">
        <v>841.44</v>
      </c>
    </row>
    <row r="389" spans="1:14" ht="14.45" customHeight="1" x14ac:dyDescent="0.2">
      <c r="A389" s="747" t="s">
        <v>577</v>
      </c>
      <c r="B389" s="748" t="s">
        <v>578</v>
      </c>
      <c r="C389" s="749" t="s">
        <v>602</v>
      </c>
      <c r="D389" s="750" t="s">
        <v>603</v>
      </c>
      <c r="E389" s="751">
        <v>50113001</v>
      </c>
      <c r="F389" s="750" t="s">
        <v>608</v>
      </c>
      <c r="G389" s="749" t="s">
        <v>609</v>
      </c>
      <c r="H389" s="749">
        <v>125366</v>
      </c>
      <c r="I389" s="749">
        <v>25366</v>
      </c>
      <c r="J389" s="749" t="s">
        <v>704</v>
      </c>
      <c r="K389" s="749" t="s">
        <v>903</v>
      </c>
      <c r="L389" s="752">
        <v>72.052727272727267</v>
      </c>
      <c r="M389" s="752">
        <v>11</v>
      </c>
      <c r="N389" s="753">
        <v>792.57999999999993</v>
      </c>
    </row>
    <row r="390" spans="1:14" ht="14.45" customHeight="1" x14ac:dyDescent="0.2">
      <c r="A390" s="747" t="s">
        <v>577</v>
      </c>
      <c r="B390" s="748" t="s">
        <v>578</v>
      </c>
      <c r="C390" s="749" t="s">
        <v>602</v>
      </c>
      <c r="D390" s="750" t="s">
        <v>603</v>
      </c>
      <c r="E390" s="751">
        <v>50113001</v>
      </c>
      <c r="F390" s="750" t="s">
        <v>608</v>
      </c>
      <c r="G390" s="749" t="s">
        <v>609</v>
      </c>
      <c r="H390" s="749">
        <v>109139</v>
      </c>
      <c r="I390" s="749">
        <v>176129</v>
      </c>
      <c r="J390" s="749" t="s">
        <v>706</v>
      </c>
      <c r="K390" s="749" t="s">
        <v>707</v>
      </c>
      <c r="L390" s="752">
        <v>632.56500000000017</v>
      </c>
      <c r="M390" s="752">
        <v>4</v>
      </c>
      <c r="N390" s="753">
        <v>2530.2600000000007</v>
      </c>
    </row>
    <row r="391" spans="1:14" ht="14.45" customHeight="1" x14ac:dyDescent="0.2">
      <c r="A391" s="747" t="s">
        <v>577</v>
      </c>
      <c r="B391" s="748" t="s">
        <v>578</v>
      </c>
      <c r="C391" s="749" t="s">
        <v>602</v>
      </c>
      <c r="D391" s="750" t="s">
        <v>603</v>
      </c>
      <c r="E391" s="751">
        <v>50113001</v>
      </c>
      <c r="F391" s="750" t="s">
        <v>608</v>
      </c>
      <c r="G391" s="749" t="s">
        <v>609</v>
      </c>
      <c r="H391" s="749">
        <v>193746</v>
      </c>
      <c r="I391" s="749">
        <v>93746</v>
      </c>
      <c r="J391" s="749" t="s">
        <v>1082</v>
      </c>
      <c r="K391" s="749" t="s">
        <v>1083</v>
      </c>
      <c r="L391" s="752">
        <v>366.21999999999997</v>
      </c>
      <c r="M391" s="752">
        <v>14</v>
      </c>
      <c r="N391" s="753">
        <v>5127.08</v>
      </c>
    </row>
    <row r="392" spans="1:14" ht="14.45" customHeight="1" x14ac:dyDescent="0.2">
      <c r="A392" s="747" t="s">
        <v>577</v>
      </c>
      <c r="B392" s="748" t="s">
        <v>578</v>
      </c>
      <c r="C392" s="749" t="s">
        <v>602</v>
      </c>
      <c r="D392" s="750" t="s">
        <v>603</v>
      </c>
      <c r="E392" s="751">
        <v>50113001</v>
      </c>
      <c r="F392" s="750" t="s">
        <v>608</v>
      </c>
      <c r="G392" s="749" t="s">
        <v>618</v>
      </c>
      <c r="H392" s="749">
        <v>100308</v>
      </c>
      <c r="I392" s="749">
        <v>100308</v>
      </c>
      <c r="J392" s="749" t="s">
        <v>905</v>
      </c>
      <c r="K392" s="749" t="s">
        <v>906</v>
      </c>
      <c r="L392" s="752">
        <v>40.049999999999997</v>
      </c>
      <c r="M392" s="752">
        <v>4</v>
      </c>
      <c r="N392" s="753">
        <v>160.19999999999999</v>
      </c>
    </row>
    <row r="393" spans="1:14" ht="14.45" customHeight="1" x14ac:dyDescent="0.2">
      <c r="A393" s="747" t="s">
        <v>577</v>
      </c>
      <c r="B393" s="748" t="s">
        <v>578</v>
      </c>
      <c r="C393" s="749" t="s">
        <v>602</v>
      </c>
      <c r="D393" s="750" t="s">
        <v>603</v>
      </c>
      <c r="E393" s="751">
        <v>50113001</v>
      </c>
      <c r="F393" s="750" t="s">
        <v>608</v>
      </c>
      <c r="G393" s="749" t="s">
        <v>609</v>
      </c>
      <c r="H393" s="749">
        <v>214337</v>
      </c>
      <c r="I393" s="749">
        <v>214337</v>
      </c>
      <c r="J393" s="749" t="s">
        <v>1084</v>
      </c>
      <c r="K393" s="749" t="s">
        <v>709</v>
      </c>
      <c r="L393" s="752">
        <v>0</v>
      </c>
      <c r="M393" s="752">
        <v>0</v>
      </c>
      <c r="N393" s="753">
        <v>0</v>
      </c>
    </row>
    <row r="394" spans="1:14" ht="14.45" customHeight="1" x14ac:dyDescent="0.2">
      <c r="A394" s="747" t="s">
        <v>577</v>
      </c>
      <c r="B394" s="748" t="s">
        <v>578</v>
      </c>
      <c r="C394" s="749" t="s">
        <v>602</v>
      </c>
      <c r="D394" s="750" t="s">
        <v>603</v>
      </c>
      <c r="E394" s="751">
        <v>50113001</v>
      </c>
      <c r="F394" s="750" t="s">
        <v>608</v>
      </c>
      <c r="G394" s="749" t="s">
        <v>609</v>
      </c>
      <c r="H394" s="749">
        <v>214355</v>
      </c>
      <c r="I394" s="749">
        <v>214355</v>
      </c>
      <c r="J394" s="749" t="s">
        <v>708</v>
      </c>
      <c r="K394" s="749" t="s">
        <v>709</v>
      </c>
      <c r="L394" s="752">
        <v>215.05500000000001</v>
      </c>
      <c r="M394" s="752">
        <v>16</v>
      </c>
      <c r="N394" s="753">
        <v>3440.88</v>
      </c>
    </row>
    <row r="395" spans="1:14" ht="14.45" customHeight="1" x14ac:dyDescent="0.2">
      <c r="A395" s="747" t="s">
        <v>577</v>
      </c>
      <c r="B395" s="748" t="s">
        <v>578</v>
      </c>
      <c r="C395" s="749" t="s">
        <v>602</v>
      </c>
      <c r="D395" s="750" t="s">
        <v>603</v>
      </c>
      <c r="E395" s="751">
        <v>50113001</v>
      </c>
      <c r="F395" s="750" t="s">
        <v>608</v>
      </c>
      <c r="G395" s="749" t="s">
        <v>609</v>
      </c>
      <c r="H395" s="749">
        <v>176205</v>
      </c>
      <c r="I395" s="749">
        <v>180825</v>
      </c>
      <c r="J395" s="749" t="s">
        <v>710</v>
      </c>
      <c r="K395" s="749" t="s">
        <v>663</v>
      </c>
      <c r="L395" s="752">
        <v>104.76000000000003</v>
      </c>
      <c r="M395" s="752">
        <v>5</v>
      </c>
      <c r="N395" s="753">
        <v>523.80000000000018</v>
      </c>
    </row>
    <row r="396" spans="1:14" ht="14.45" customHeight="1" x14ac:dyDescent="0.2">
      <c r="A396" s="747" t="s">
        <v>577</v>
      </c>
      <c r="B396" s="748" t="s">
        <v>578</v>
      </c>
      <c r="C396" s="749" t="s">
        <v>602</v>
      </c>
      <c r="D396" s="750" t="s">
        <v>603</v>
      </c>
      <c r="E396" s="751">
        <v>50113001</v>
      </c>
      <c r="F396" s="750" t="s">
        <v>608</v>
      </c>
      <c r="G396" s="749" t="s">
        <v>618</v>
      </c>
      <c r="H396" s="749">
        <v>216670</v>
      </c>
      <c r="I396" s="749">
        <v>216670</v>
      </c>
      <c r="J396" s="749" t="s">
        <v>711</v>
      </c>
      <c r="K396" s="749" t="s">
        <v>712</v>
      </c>
      <c r="L396" s="752">
        <v>314.27</v>
      </c>
      <c r="M396" s="752">
        <v>1</v>
      </c>
      <c r="N396" s="753">
        <v>314.27</v>
      </c>
    </row>
    <row r="397" spans="1:14" ht="14.45" customHeight="1" x14ac:dyDescent="0.2">
      <c r="A397" s="747" t="s">
        <v>577</v>
      </c>
      <c r="B397" s="748" t="s">
        <v>578</v>
      </c>
      <c r="C397" s="749" t="s">
        <v>602</v>
      </c>
      <c r="D397" s="750" t="s">
        <v>603</v>
      </c>
      <c r="E397" s="751">
        <v>50113001</v>
      </c>
      <c r="F397" s="750" t="s">
        <v>608</v>
      </c>
      <c r="G397" s="749" t="s">
        <v>579</v>
      </c>
      <c r="H397" s="749">
        <v>216572</v>
      </c>
      <c r="I397" s="749">
        <v>216572</v>
      </c>
      <c r="J397" s="749" t="s">
        <v>713</v>
      </c>
      <c r="K397" s="749" t="s">
        <v>714</v>
      </c>
      <c r="L397" s="752">
        <v>36.281000000000006</v>
      </c>
      <c r="M397" s="752">
        <v>100</v>
      </c>
      <c r="N397" s="753">
        <v>3628.1000000000004</v>
      </c>
    </row>
    <row r="398" spans="1:14" ht="14.45" customHeight="1" x14ac:dyDescent="0.2">
      <c r="A398" s="747" t="s">
        <v>577</v>
      </c>
      <c r="B398" s="748" t="s">
        <v>578</v>
      </c>
      <c r="C398" s="749" t="s">
        <v>602</v>
      </c>
      <c r="D398" s="750" t="s">
        <v>603</v>
      </c>
      <c r="E398" s="751">
        <v>50113001</v>
      </c>
      <c r="F398" s="750" t="s">
        <v>608</v>
      </c>
      <c r="G398" s="749" t="s">
        <v>609</v>
      </c>
      <c r="H398" s="749">
        <v>223200</v>
      </c>
      <c r="I398" s="749">
        <v>223200</v>
      </c>
      <c r="J398" s="749" t="s">
        <v>1085</v>
      </c>
      <c r="K398" s="749" t="s">
        <v>1086</v>
      </c>
      <c r="L398" s="752">
        <v>149.04000000000002</v>
      </c>
      <c r="M398" s="752">
        <v>2</v>
      </c>
      <c r="N398" s="753">
        <v>298.08000000000004</v>
      </c>
    </row>
    <row r="399" spans="1:14" ht="14.45" customHeight="1" x14ac:dyDescent="0.2">
      <c r="A399" s="747" t="s">
        <v>577</v>
      </c>
      <c r="B399" s="748" t="s">
        <v>578</v>
      </c>
      <c r="C399" s="749" t="s">
        <v>602</v>
      </c>
      <c r="D399" s="750" t="s">
        <v>603</v>
      </c>
      <c r="E399" s="751">
        <v>50113001</v>
      </c>
      <c r="F399" s="750" t="s">
        <v>608</v>
      </c>
      <c r="G399" s="749" t="s">
        <v>609</v>
      </c>
      <c r="H399" s="749">
        <v>51366</v>
      </c>
      <c r="I399" s="749">
        <v>51366</v>
      </c>
      <c r="J399" s="749" t="s">
        <v>719</v>
      </c>
      <c r="K399" s="749" t="s">
        <v>722</v>
      </c>
      <c r="L399" s="752">
        <v>171.6</v>
      </c>
      <c r="M399" s="752">
        <v>105</v>
      </c>
      <c r="N399" s="753">
        <v>18018</v>
      </c>
    </row>
    <row r="400" spans="1:14" ht="14.45" customHeight="1" x14ac:dyDescent="0.2">
      <c r="A400" s="747" t="s">
        <v>577</v>
      </c>
      <c r="B400" s="748" t="s">
        <v>578</v>
      </c>
      <c r="C400" s="749" t="s">
        <v>602</v>
      </c>
      <c r="D400" s="750" t="s">
        <v>603</v>
      </c>
      <c r="E400" s="751">
        <v>50113001</v>
      </c>
      <c r="F400" s="750" t="s">
        <v>608</v>
      </c>
      <c r="G400" s="749" t="s">
        <v>609</v>
      </c>
      <c r="H400" s="749">
        <v>51384</v>
      </c>
      <c r="I400" s="749">
        <v>51384</v>
      </c>
      <c r="J400" s="749" t="s">
        <v>719</v>
      </c>
      <c r="K400" s="749" t="s">
        <v>1087</v>
      </c>
      <c r="L400" s="752">
        <v>192.5</v>
      </c>
      <c r="M400" s="752">
        <v>13</v>
      </c>
      <c r="N400" s="753">
        <v>2502.5</v>
      </c>
    </row>
    <row r="401" spans="1:14" ht="14.45" customHeight="1" x14ac:dyDescent="0.2">
      <c r="A401" s="747" t="s">
        <v>577</v>
      </c>
      <c r="B401" s="748" t="s">
        <v>578</v>
      </c>
      <c r="C401" s="749" t="s">
        <v>602</v>
      </c>
      <c r="D401" s="750" t="s">
        <v>603</v>
      </c>
      <c r="E401" s="751">
        <v>50113001</v>
      </c>
      <c r="F401" s="750" t="s">
        <v>608</v>
      </c>
      <c r="G401" s="749" t="s">
        <v>609</v>
      </c>
      <c r="H401" s="749">
        <v>51383</v>
      </c>
      <c r="I401" s="749">
        <v>51383</v>
      </c>
      <c r="J401" s="749" t="s">
        <v>719</v>
      </c>
      <c r="K401" s="749" t="s">
        <v>721</v>
      </c>
      <c r="L401" s="752">
        <v>93.5</v>
      </c>
      <c r="M401" s="752">
        <v>25</v>
      </c>
      <c r="N401" s="753">
        <v>2337.5</v>
      </c>
    </row>
    <row r="402" spans="1:14" ht="14.45" customHeight="1" x14ac:dyDescent="0.2">
      <c r="A402" s="747" t="s">
        <v>577</v>
      </c>
      <c r="B402" s="748" t="s">
        <v>578</v>
      </c>
      <c r="C402" s="749" t="s">
        <v>602</v>
      </c>
      <c r="D402" s="750" t="s">
        <v>603</v>
      </c>
      <c r="E402" s="751">
        <v>50113001</v>
      </c>
      <c r="F402" s="750" t="s">
        <v>608</v>
      </c>
      <c r="G402" s="749" t="s">
        <v>609</v>
      </c>
      <c r="H402" s="749">
        <v>51367</v>
      </c>
      <c r="I402" s="749">
        <v>51367</v>
      </c>
      <c r="J402" s="749" t="s">
        <v>719</v>
      </c>
      <c r="K402" s="749" t="s">
        <v>720</v>
      </c>
      <c r="L402" s="752">
        <v>92.949999999999989</v>
      </c>
      <c r="M402" s="752">
        <v>72</v>
      </c>
      <c r="N402" s="753">
        <v>6692.4</v>
      </c>
    </row>
    <row r="403" spans="1:14" ht="14.45" customHeight="1" x14ac:dyDescent="0.2">
      <c r="A403" s="747" t="s">
        <v>577</v>
      </c>
      <c r="B403" s="748" t="s">
        <v>578</v>
      </c>
      <c r="C403" s="749" t="s">
        <v>602</v>
      </c>
      <c r="D403" s="750" t="s">
        <v>603</v>
      </c>
      <c r="E403" s="751">
        <v>50113001</v>
      </c>
      <c r="F403" s="750" t="s">
        <v>608</v>
      </c>
      <c r="G403" s="749" t="s">
        <v>609</v>
      </c>
      <c r="H403" s="749">
        <v>55919</v>
      </c>
      <c r="I403" s="749">
        <v>55919</v>
      </c>
      <c r="J403" s="749" t="s">
        <v>1088</v>
      </c>
      <c r="K403" s="749" t="s">
        <v>1089</v>
      </c>
      <c r="L403" s="752">
        <v>145.375</v>
      </c>
      <c r="M403" s="752">
        <v>6</v>
      </c>
      <c r="N403" s="753">
        <v>872.25</v>
      </c>
    </row>
    <row r="404" spans="1:14" ht="14.45" customHeight="1" x14ac:dyDescent="0.2">
      <c r="A404" s="747" t="s">
        <v>577</v>
      </c>
      <c r="B404" s="748" t="s">
        <v>578</v>
      </c>
      <c r="C404" s="749" t="s">
        <v>602</v>
      </c>
      <c r="D404" s="750" t="s">
        <v>603</v>
      </c>
      <c r="E404" s="751">
        <v>50113001</v>
      </c>
      <c r="F404" s="750" t="s">
        <v>608</v>
      </c>
      <c r="G404" s="749" t="s">
        <v>609</v>
      </c>
      <c r="H404" s="749">
        <v>207893</v>
      </c>
      <c r="I404" s="749">
        <v>207893</v>
      </c>
      <c r="J404" s="749" t="s">
        <v>723</v>
      </c>
      <c r="K404" s="749" t="s">
        <v>724</v>
      </c>
      <c r="L404" s="752">
        <v>82.149999999999991</v>
      </c>
      <c r="M404" s="752">
        <v>1</v>
      </c>
      <c r="N404" s="753">
        <v>82.149999999999991</v>
      </c>
    </row>
    <row r="405" spans="1:14" ht="14.45" customHeight="1" x14ac:dyDescent="0.2">
      <c r="A405" s="747" t="s">
        <v>577</v>
      </c>
      <c r="B405" s="748" t="s">
        <v>578</v>
      </c>
      <c r="C405" s="749" t="s">
        <v>602</v>
      </c>
      <c r="D405" s="750" t="s">
        <v>603</v>
      </c>
      <c r="E405" s="751">
        <v>50113001</v>
      </c>
      <c r="F405" s="750" t="s">
        <v>608</v>
      </c>
      <c r="G405" s="749" t="s">
        <v>609</v>
      </c>
      <c r="H405" s="749">
        <v>229793</v>
      </c>
      <c r="I405" s="749">
        <v>229793</v>
      </c>
      <c r="J405" s="749" t="s">
        <v>1090</v>
      </c>
      <c r="K405" s="749" t="s">
        <v>1091</v>
      </c>
      <c r="L405" s="752">
        <v>121.61999999999999</v>
      </c>
      <c r="M405" s="752">
        <v>2</v>
      </c>
      <c r="N405" s="753">
        <v>243.23999999999998</v>
      </c>
    </row>
    <row r="406" spans="1:14" ht="14.45" customHeight="1" x14ac:dyDescent="0.2">
      <c r="A406" s="747" t="s">
        <v>577</v>
      </c>
      <c r="B406" s="748" t="s">
        <v>578</v>
      </c>
      <c r="C406" s="749" t="s">
        <v>602</v>
      </c>
      <c r="D406" s="750" t="s">
        <v>603</v>
      </c>
      <c r="E406" s="751">
        <v>50113001</v>
      </c>
      <c r="F406" s="750" t="s">
        <v>608</v>
      </c>
      <c r="G406" s="749" t="s">
        <v>609</v>
      </c>
      <c r="H406" s="749">
        <v>157608</v>
      </c>
      <c r="I406" s="749">
        <v>57608</v>
      </c>
      <c r="J406" s="749" t="s">
        <v>725</v>
      </c>
      <c r="K406" s="749" t="s">
        <v>726</v>
      </c>
      <c r="L406" s="752">
        <v>69.340000000000018</v>
      </c>
      <c r="M406" s="752">
        <v>1</v>
      </c>
      <c r="N406" s="753">
        <v>69.340000000000018</v>
      </c>
    </row>
    <row r="407" spans="1:14" ht="14.45" customHeight="1" x14ac:dyDescent="0.2">
      <c r="A407" s="747" t="s">
        <v>577</v>
      </c>
      <c r="B407" s="748" t="s">
        <v>578</v>
      </c>
      <c r="C407" s="749" t="s">
        <v>602</v>
      </c>
      <c r="D407" s="750" t="s">
        <v>603</v>
      </c>
      <c r="E407" s="751">
        <v>50113001</v>
      </c>
      <c r="F407" s="750" t="s">
        <v>608</v>
      </c>
      <c r="G407" s="749" t="s">
        <v>609</v>
      </c>
      <c r="H407" s="749">
        <v>208988</v>
      </c>
      <c r="I407" s="749">
        <v>208988</v>
      </c>
      <c r="J407" s="749" t="s">
        <v>908</v>
      </c>
      <c r="K407" s="749" t="s">
        <v>909</v>
      </c>
      <c r="L407" s="752">
        <v>552.17555165058877</v>
      </c>
      <c r="M407" s="752">
        <v>27</v>
      </c>
      <c r="N407" s="753">
        <v>14908.739894565897</v>
      </c>
    </row>
    <row r="408" spans="1:14" ht="14.45" customHeight="1" x14ac:dyDescent="0.2">
      <c r="A408" s="747" t="s">
        <v>577</v>
      </c>
      <c r="B408" s="748" t="s">
        <v>578</v>
      </c>
      <c r="C408" s="749" t="s">
        <v>602</v>
      </c>
      <c r="D408" s="750" t="s">
        <v>603</v>
      </c>
      <c r="E408" s="751">
        <v>50113001</v>
      </c>
      <c r="F408" s="750" t="s">
        <v>608</v>
      </c>
      <c r="G408" s="749" t="s">
        <v>609</v>
      </c>
      <c r="H408" s="749">
        <v>224964</v>
      </c>
      <c r="I408" s="749">
        <v>224964</v>
      </c>
      <c r="J408" s="749" t="s">
        <v>1092</v>
      </c>
      <c r="K408" s="749" t="s">
        <v>1093</v>
      </c>
      <c r="L408" s="752">
        <v>107.87000000000002</v>
      </c>
      <c r="M408" s="752">
        <v>3</v>
      </c>
      <c r="N408" s="753">
        <v>323.61000000000007</v>
      </c>
    </row>
    <row r="409" spans="1:14" ht="14.45" customHeight="1" x14ac:dyDescent="0.2">
      <c r="A409" s="747" t="s">
        <v>577</v>
      </c>
      <c r="B409" s="748" t="s">
        <v>578</v>
      </c>
      <c r="C409" s="749" t="s">
        <v>602</v>
      </c>
      <c r="D409" s="750" t="s">
        <v>603</v>
      </c>
      <c r="E409" s="751">
        <v>50113001</v>
      </c>
      <c r="F409" s="750" t="s">
        <v>608</v>
      </c>
      <c r="G409" s="749" t="s">
        <v>609</v>
      </c>
      <c r="H409" s="749">
        <v>224965</v>
      </c>
      <c r="I409" s="749">
        <v>224965</v>
      </c>
      <c r="J409" s="749" t="s">
        <v>1094</v>
      </c>
      <c r="K409" s="749" t="s">
        <v>1095</v>
      </c>
      <c r="L409" s="752">
        <v>107.87000000000003</v>
      </c>
      <c r="M409" s="752">
        <v>1</v>
      </c>
      <c r="N409" s="753">
        <v>107.87000000000003</v>
      </c>
    </row>
    <row r="410" spans="1:14" ht="14.45" customHeight="1" x14ac:dyDescent="0.2">
      <c r="A410" s="747" t="s">
        <v>577</v>
      </c>
      <c r="B410" s="748" t="s">
        <v>578</v>
      </c>
      <c r="C410" s="749" t="s">
        <v>602</v>
      </c>
      <c r="D410" s="750" t="s">
        <v>603</v>
      </c>
      <c r="E410" s="751">
        <v>50113001</v>
      </c>
      <c r="F410" s="750" t="s">
        <v>608</v>
      </c>
      <c r="G410" s="749" t="s">
        <v>609</v>
      </c>
      <c r="H410" s="749">
        <v>193724</v>
      </c>
      <c r="I410" s="749">
        <v>93724</v>
      </c>
      <c r="J410" s="749" t="s">
        <v>1096</v>
      </c>
      <c r="K410" s="749" t="s">
        <v>1097</v>
      </c>
      <c r="L410" s="752">
        <v>68.325000000000003</v>
      </c>
      <c r="M410" s="752">
        <v>8</v>
      </c>
      <c r="N410" s="753">
        <v>546.6</v>
      </c>
    </row>
    <row r="411" spans="1:14" ht="14.45" customHeight="1" x14ac:dyDescent="0.2">
      <c r="A411" s="747" t="s">
        <v>577</v>
      </c>
      <c r="B411" s="748" t="s">
        <v>578</v>
      </c>
      <c r="C411" s="749" t="s">
        <v>602</v>
      </c>
      <c r="D411" s="750" t="s">
        <v>603</v>
      </c>
      <c r="E411" s="751">
        <v>50113001</v>
      </c>
      <c r="F411" s="750" t="s">
        <v>608</v>
      </c>
      <c r="G411" s="749" t="s">
        <v>609</v>
      </c>
      <c r="H411" s="749">
        <v>101674</v>
      </c>
      <c r="I411" s="749">
        <v>1674</v>
      </c>
      <c r="J411" s="749" t="s">
        <v>1098</v>
      </c>
      <c r="K411" s="749" t="s">
        <v>579</v>
      </c>
      <c r="L411" s="752">
        <v>88.679999999999993</v>
      </c>
      <c r="M411" s="752">
        <v>1</v>
      </c>
      <c r="N411" s="753">
        <v>88.679999999999993</v>
      </c>
    </row>
    <row r="412" spans="1:14" ht="14.45" customHeight="1" x14ac:dyDescent="0.2">
      <c r="A412" s="747" t="s">
        <v>577</v>
      </c>
      <c r="B412" s="748" t="s">
        <v>578</v>
      </c>
      <c r="C412" s="749" t="s">
        <v>602</v>
      </c>
      <c r="D412" s="750" t="s">
        <v>603</v>
      </c>
      <c r="E412" s="751">
        <v>50113001</v>
      </c>
      <c r="F412" s="750" t="s">
        <v>608</v>
      </c>
      <c r="G412" s="749" t="s">
        <v>609</v>
      </c>
      <c r="H412" s="749">
        <v>117189</v>
      </c>
      <c r="I412" s="749">
        <v>17189</v>
      </c>
      <c r="J412" s="749" t="s">
        <v>729</v>
      </c>
      <c r="K412" s="749" t="s">
        <v>730</v>
      </c>
      <c r="L412" s="752">
        <v>55.869999999999962</v>
      </c>
      <c r="M412" s="752">
        <v>1</v>
      </c>
      <c r="N412" s="753">
        <v>55.869999999999962</v>
      </c>
    </row>
    <row r="413" spans="1:14" ht="14.45" customHeight="1" x14ac:dyDescent="0.2">
      <c r="A413" s="747" t="s">
        <v>577</v>
      </c>
      <c r="B413" s="748" t="s">
        <v>578</v>
      </c>
      <c r="C413" s="749" t="s">
        <v>602</v>
      </c>
      <c r="D413" s="750" t="s">
        <v>603</v>
      </c>
      <c r="E413" s="751">
        <v>50113001</v>
      </c>
      <c r="F413" s="750" t="s">
        <v>608</v>
      </c>
      <c r="G413" s="749" t="s">
        <v>609</v>
      </c>
      <c r="H413" s="749">
        <v>848725</v>
      </c>
      <c r="I413" s="749">
        <v>107677</v>
      </c>
      <c r="J413" s="749" t="s">
        <v>1099</v>
      </c>
      <c r="K413" s="749" t="s">
        <v>1100</v>
      </c>
      <c r="L413" s="752">
        <v>382.11000000000007</v>
      </c>
      <c r="M413" s="752">
        <v>6</v>
      </c>
      <c r="N413" s="753">
        <v>2292.6600000000003</v>
      </c>
    </row>
    <row r="414" spans="1:14" ht="14.45" customHeight="1" x14ac:dyDescent="0.2">
      <c r="A414" s="747" t="s">
        <v>577</v>
      </c>
      <c r="B414" s="748" t="s">
        <v>578</v>
      </c>
      <c r="C414" s="749" t="s">
        <v>602</v>
      </c>
      <c r="D414" s="750" t="s">
        <v>603</v>
      </c>
      <c r="E414" s="751">
        <v>50113001</v>
      </c>
      <c r="F414" s="750" t="s">
        <v>608</v>
      </c>
      <c r="G414" s="749" t="s">
        <v>609</v>
      </c>
      <c r="H414" s="749">
        <v>845697</v>
      </c>
      <c r="I414" s="749">
        <v>200935</v>
      </c>
      <c r="J414" s="749" t="s">
        <v>1101</v>
      </c>
      <c r="K414" s="749" t="s">
        <v>1102</v>
      </c>
      <c r="L414" s="752">
        <v>44.850000000000009</v>
      </c>
      <c r="M414" s="752">
        <v>1</v>
      </c>
      <c r="N414" s="753">
        <v>44.850000000000009</v>
      </c>
    </row>
    <row r="415" spans="1:14" ht="14.45" customHeight="1" x14ac:dyDescent="0.2">
      <c r="A415" s="747" t="s">
        <v>577</v>
      </c>
      <c r="B415" s="748" t="s">
        <v>578</v>
      </c>
      <c r="C415" s="749" t="s">
        <v>602</v>
      </c>
      <c r="D415" s="750" t="s">
        <v>603</v>
      </c>
      <c r="E415" s="751">
        <v>50113001</v>
      </c>
      <c r="F415" s="750" t="s">
        <v>608</v>
      </c>
      <c r="G415" s="749" t="s">
        <v>609</v>
      </c>
      <c r="H415" s="749">
        <v>100489</v>
      </c>
      <c r="I415" s="749">
        <v>489</v>
      </c>
      <c r="J415" s="749" t="s">
        <v>733</v>
      </c>
      <c r="K415" s="749" t="s">
        <v>1103</v>
      </c>
      <c r="L415" s="752">
        <v>47.34</v>
      </c>
      <c r="M415" s="752">
        <v>10</v>
      </c>
      <c r="N415" s="753">
        <v>473.40000000000003</v>
      </c>
    </row>
    <row r="416" spans="1:14" ht="14.45" customHeight="1" x14ac:dyDescent="0.2">
      <c r="A416" s="747" t="s">
        <v>577</v>
      </c>
      <c r="B416" s="748" t="s">
        <v>578</v>
      </c>
      <c r="C416" s="749" t="s">
        <v>602</v>
      </c>
      <c r="D416" s="750" t="s">
        <v>603</v>
      </c>
      <c r="E416" s="751">
        <v>50113001</v>
      </c>
      <c r="F416" s="750" t="s">
        <v>608</v>
      </c>
      <c r="G416" s="749" t="s">
        <v>609</v>
      </c>
      <c r="H416" s="749">
        <v>29938</v>
      </c>
      <c r="I416" s="749">
        <v>29938</v>
      </c>
      <c r="J416" s="749" t="s">
        <v>1104</v>
      </c>
      <c r="K416" s="749" t="s">
        <v>1105</v>
      </c>
      <c r="L416" s="752">
        <v>2063.4693333333335</v>
      </c>
      <c r="M416" s="752">
        <v>15</v>
      </c>
      <c r="N416" s="753">
        <v>30952.04</v>
      </c>
    </row>
    <row r="417" spans="1:14" ht="14.45" customHeight="1" x14ac:dyDescent="0.2">
      <c r="A417" s="747" t="s">
        <v>577</v>
      </c>
      <c r="B417" s="748" t="s">
        <v>578</v>
      </c>
      <c r="C417" s="749" t="s">
        <v>602</v>
      </c>
      <c r="D417" s="750" t="s">
        <v>603</v>
      </c>
      <c r="E417" s="751">
        <v>50113001</v>
      </c>
      <c r="F417" s="750" t="s">
        <v>608</v>
      </c>
      <c r="G417" s="749" t="s">
        <v>609</v>
      </c>
      <c r="H417" s="749">
        <v>930661</v>
      </c>
      <c r="I417" s="749">
        <v>0</v>
      </c>
      <c r="J417" s="749" t="s">
        <v>735</v>
      </c>
      <c r="K417" s="749" t="s">
        <v>579</v>
      </c>
      <c r="L417" s="752">
        <v>332.76394726057293</v>
      </c>
      <c r="M417" s="752">
        <v>5</v>
      </c>
      <c r="N417" s="753">
        <v>1663.8197363028646</v>
      </c>
    </row>
    <row r="418" spans="1:14" ht="14.45" customHeight="1" x14ac:dyDescent="0.2">
      <c r="A418" s="747" t="s">
        <v>577</v>
      </c>
      <c r="B418" s="748" t="s">
        <v>578</v>
      </c>
      <c r="C418" s="749" t="s">
        <v>602</v>
      </c>
      <c r="D418" s="750" t="s">
        <v>603</v>
      </c>
      <c r="E418" s="751">
        <v>50113001</v>
      </c>
      <c r="F418" s="750" t="s">
        <v>608</v>
      </c>
      <c r="G418" s="749" t="s">
        <v>609</v>
      </c>
      <c r="H418" s="749">
        <v>930431</v>
      </c>
      <c r="I418" s="749">
        <v>1000</v>
      </c>
      <c r="J418" s="749" t="s">
        <v>1106</v>
      </c>
      <c r="K418" s="749" t="s">
        <v>579</v>
      </c>
      <c r="L418" s="752">
        <v>103.15491217719338</v>
      </c>
      <c r="M418" s="752">
        <v>2</v>
      </c>
      <c r="N418" s="753">
        <v>206.30982435438676</v>
      </c>
    </row>
    <row r="419" spans="1:14" ht="14.45" customHeight="1" x14ac:dyDescent="0.2">
      <c r="A419" s="747" t="s">
        <v>577</v>
      </c>
      <c r="B419" s="748" t="s">
        <v>578</v>
      </c>
      <c r="C419" s="749" t="s">
        <v>602</v>
      </c>
      <c r="D419" s="750" t="s">
        <v>603</v>
      </c>
      <c r="E419" s="751">
        <v>50113001</v>
      </c>
      <c r="F419" s="750" t="s">
        <v>608</v>
      </c>
      <c r="G419" s="749" t="s">
        <v>609</v>
      </c>
      <c r="H419" s="749">
        <v>930224</v>
      </c>
      <c r="I419" s="749">
        <v>0</v>
      </c>
      <c r="J419" s="749" t="s">
        <v>1107</v>
      </c>
      <c r="K419" s="749" t="s">
        <v>579</v>
      </c>
      <c r="L419" s="752">
        <v>100.02287501606725</v>
      </c>
      <c r="M419" s="752">
        <v>2</v>
      </c>
      <c r="N419" s="753">
        <v>200.04575003213449</v>
      </c>
    </row>
    <row r="420" spans="1:14" ht="14.45" customHeight="1" x14ac:dyDescent="0.2">
      <c r="A420" s="747" t="s">
        <v>577</v>
      </c>
      <c r="B420" s="748" t="s">
        <v>578</v>
      </c>
      <c r="C420" s="749" t="s">
        <v>602</v>
      </c>
      <c r="D420" s="750" t="s">
        <v>603</v>
      </c>
      <c r="E420" s="751">
        <v>50113001</v>
      </c>
      <c r="F420" s="750" t="s">
        <v>608</v>
      </c>
      <c r="G420" s="749" t="s">
        <v>609</v>
      </c>
      <c r="H420" s="749">
        <v>920056</v>
      </c>
      <c r="I420" s="749">
        <v>0</v>
      </c>
      <c r="J420" s="749" t="s">
        <v>1108</v>
      </c>
      <c r="K420" s="749" t="s">
        <v>579</v>
      </c>
      <c r="L420" s="752">
        <v>593.46303305860806</v>
      </c>
      <c r="M420" s="752">
        <v>2</v>
      </c>
      <c r="N420" s="753">
        <v>1186.9260661172161</v>
      </c>
    </row>
    <row r="421" spans="1:14" ht="14.45" customHeight="1" x14ac:dyDescent="0.2">
      <c r="A421" s="747" t="s">
        <v>577</v>
      </c>
      <c r="B421" s="748" t="s">
        <v>578</v>
      </c>
      <c r="C421" s="749" t="s">
        <v>602</v>
      </c>
      <c r="D421" s="750" t="s">
        <v>603</v>
      </c>
      <c r="E421" s="751">
        <v>50113001</v>
      </c>
      <c r="F421" s="750" t="s">
        <v>608</v>
      </c>
      <c r="G421" s="749" t="s">
        <v>609</v>
      </c>
      <c r="H421" s="749">
        <v>930248</v>
      </c>
      <c r="I421" s="749">
        <v>0</v>
      </c>
      <c r="J421" s="749" t="s">
        <v>1109</v>
      </c>
      <c r="K421" s="749" t="s">
        <v>579</v>
      </c>
      <c r="L421" s="752">
        <v>447.31980106744294</v>
      </c>
      <c r="M421" s="752">
        <v>1</v>
      </c>
      <c r="N421" s="753">
        <v>447.31980106744294</v>
      </c>
    </row>
    <row r="422" spans="1:14" ht="14.45" customHeight="1" x14ac:dyDescent="0.2">
      <c r="A422" s="747" t="s">
        <v>577</v>
      </c>
      <c r="B422" s="748" t="s">
        <v>578</v>
      </c>
      <c r="C422" s="749" t="s">
        <v>602</v>
      </c>
      <c r="D422" s="750" t="s">
        <v>603</v>
      </c>
      <c r="E422" s="751">
        <v>50113001</v>
      </c>
      <c r="F422" s="750" t="s">
        <v>608</v>
      </c>
      <c r="G422" s="749" t="s">
        <v>609</v>
      </c>
      <c r="H422" s="749">
        <v>900406</v>
      </c>
      <c r="I422" s="749">
        <v>0</v>
      </c>
      <c r="J422" s="749" t="s">
        <v>1110</v>
      </c>
      <c r="K422" s="749" t="s">
        <v>579</v>
      </c>
      <c r="L422" s="752">
        <v>73.075898323048762</v>
      </c>
      <c r="M422" s="752">
        <v>1</v>
      </c>
      <c r="N422" s="753">
        <v>73.075898323048762</v>
      </c>
    </row>
    <row r="423" spans="1:14" ht="14.45" customHeight="1" x14ac:dyDescent="0.2">
      <c r="A423" s="747" t="s">
        <v>577</v>
      </c>
      <c r="B423" s="748" t="s">
        <v>578</v>
      </c>
      <c r="C423" s="749" t="s">
        <v>602</v>
      </c>
      <c r="D423" s="750" t="s">
        <v>603</v>
      </c>
      <c r="E423" s="751">
        <v>50113001</v>
      </c>
      <c r="F423" s="750" t="s">
        <v>608</v>
      </c>
      <c r="G423" s="749" t="s">
        <v>609</v>
      </c>
      <c r="H423" s="749">
        <v>843067</v>
      </c>
      <c r="I423" s="749">
        <v>0</v>
      </c>
      <c r="J423" s="749" t="s">
        <v>738</v>
      </c>
      <c r="K423" s="749" t="s">
        <v>579</v>
      </c>
      <c r="L423" s="752">
        <v>416.64930146989167</v>
      </c>
      <c r="M423" s="752">
        <v>3</v>
      </c>
      <c r="N423" s="753">
        <v>1249.9479044096749</v>
      </c>
    </row>
    <row r="424" spans="1:14" ht="14.45" customHeight="1" x14ac:dyDescent="0.2">
      <c r="A424" s="747" t="s">
        <v>577</v>
      </c>
      <c r="B424" s="748" t="s">
        <v>578</v>
      </c>
      <c r="C424" s="749" t="s">
        <v>602</v>
      </c>
      <c r="D424" s="750" t="s">
        <v>603</v>
      </c>
      <c r="E424" s="751">
        <v>50113001</v>
      </c>
      <c r="F424" s="750" t="s">
        <v>608</v>
      </c>
      <c r="G424" s="749" t="s">
        <v>609</v>
      </c>
      <c r="H424" s="749">
        <v>990947</v>
      </c>
      <c r="I424" s="749">
        <v>0</v>
      </c>
      <c r="J424" s="749" t="s">
        <v>1111</v>
      </c>
      <c r="K424" s="749" t="s">
        <v>579</v>
      </c>
      <c r="L424" s="752">
        <v>1401.3400000000001</v>
      </c>
      <c r="M424" s="752">
        <v>2</v>
      </c>
      <c r="N424" s="753">
        <v>2802.6800000000003</v>
      </c>
    </row>
    <row r="425" spans="1:14" ht="14.45" customHeight="1" x14ac:dyDescent="0.2">
      <c r="A425" s="747" t="s">
        <v>577</v>
      </c>
      <c r="B425" s="748" t="s">
        <v>578</v>
      </c>
      <c r="C425" s="749" t="s">
        <v>602</v>
      </c>
      <c r="D425" s="750" t="s">
        <v>603</v>
      </c>
      <c r="E425" s="751">
        <v>50113001</v>
      </c>
      <c r="F425" s="750" t="s">
        <v>608</v>
      </c>
      <c r="G425" s="749" t="s">
        <v>609</v>
      </c>
      <c r="H425" s="749">
        <v>188217</v>
      </c>
      <c r="I425" s="749">
        <v>88217</v>
      </c>
      <c r="J425" s="749" t="s">
        <v>739</v>
      </c>
      <c r="K425" s="749" t="s">
        <v>740</v>
      </c>
      <c r="L425" s="752">
        <v>126.56000000000003</v>
      </c>
      <c r="M425" s="752">
        <v>5</v>
      </c>
      <c r="N425" s="753">
        <v>632.80000000000018</v>
      </c>
    </row>
    <row r="426" spans="1:14" ht="14.45" customHeight="1" x14ac:dyDescent="0.2">
      <c r="A426" s="747" t="s">
        <v>577</v>
      </c>
      <c r="B426" s="748" t="s">
        <v>578</v>
      </c>
      <c r="C426" s="749" t="s">
        <v>602</v>
      </c>
      <c r="D426" s="750" t="s">
        <v>603</v>
      </c>
      <c r="E426" s="751">
        <v>50113001</v>
      </c>
      <c r="F426" s="750" t="s">
        <v>608</v>
      </c>
      <c r="G426" s="749" t="s">
        <v>609</v>
      </c>
      <c r="H426" s="749">
        <v>188219</v>
      </c>
      <c r="I426" s="749">
        <v>88219</v>
      </c>
      <c r="J426" s="749" t="s">
        <v>920</v>
      </c>
      <c r="K426" s="749" t="s">
        <v>921</v>
      </c>
      <c r="L426" s="752">
        <v>141.88857142857142</v>
      </c>
      <c r="M426" s="752">
        <v>7</v>
      </c>
      <c r="N426" s="753">
        <v>993.22</v>
      </c>
    </row>
    <row r="427" spans="1:14" ht="14.45" customHeight="1" x14ac:dyDescent="0.2">
      <c r="A427" s="747" t="s">
        <v>577</v>
      </c>
      <c r="B427" s="748" t="s">
        <v>578</v>
      </c>
      <c r="C427" s="749" t="s">
        <v>602</v>
      </c>
      <c r="D427" s="750" t="s">
        <v>603</v>
      </c>
      <c r="E427" s="751">
        <v>50113001</v>
      </c>
      <c r="F427" s="750" t="s">
        <v>608</v>
      </c>
      <c r="G427" s="749" t="s">
        <v>609</v>
      </c>
      <c r="H427" s="749">
        <v>216680</v>
      </c>
      <c r="I427" s="749">
        <v>216680</v>
      </c>
      <c r="J427" s="749" t="s">
        <v>920</v>
      </c>
      <c r="K427" s="749" t="s">
        <v>1112</v>
      </c>
      <c r="L427" s="752">
        <v>123.90000000000002</v>
      </c>
      <c r="M427" s="752">
        <v>3</v>
      </c>
      <c r="N427" s="753">
        <v>371.70000000000005</v>
      </c>
    </row>
    <row r="428" spans="1:14" ht="14.45" customHeight="1" x14ac:dyDescent="0.2">
      <c r="A428" s="747" t="s">
        <v>577</v>
      </c>
      <c r="B428" s="748" t="s">
        <v>578</v>
      </c>
      <c r="C428" s="749" t="s">
        <v>602</v>
      </c>
      <c r="D428" s="750" t="s">
        <v>603</v>
      </c>
      <c r="E428" s="751">
        <v>50113001</v>
      </c>
      <c r="F428" s="750" t="s">
        <v>608</v>
      </c>
      <c r="G428" s="749" t="s">
        <v>618</v>
      </c>
      <c r="H428" s="749">
        <v>844554</v>
      </c>
      <c r="I428" s="749">
        <v>114065</v>
      </c>
      <c r="J428" s="749" t="s">
        <v>1113</v>
      </c>
      <c r="K428" s="749" t="s">
        <v>1114</v>
      </c>
      <c r="L428" s="752">
        <v>18.29</v>
      </c>
      <c r="M428" s="752">
        <v>1</v>
      </c>
      <c r="N428" s="753">
        <v>18.29</v>
      </c>
    </row>
    <row r="429" spans="1:14" ht="14.45" customHeight="1" x14ac:dyDescent="0.2">
      <c r="A429" s="747" t="s">
        <v>577</v>
      </c>
      <c r="B429" s="748" t="s">
        <v>578</v>
      </c>
      <c r="C429" s="749" t="s">
        <v>602</v>
      </c>
      <c r="D429" s="750" t="s">
        <v>603</v>
      </c>
      <c r="E429" s="751">
        <v>50113001</v>
      </c>
      <c r="F429" s="750" t="s">
        <v>608</v>
      </c>
      <c r="G429" s="749" t="s">
        <v>609</v>
      </c>
      <c r="H429" s="749">
        <v>170498</v>
      </c>
      <c r="I429" s="749">
        <v>70498</v>
      </c>
      <c r="J429" s="749" t="s">
        <v>1115</v>
      </c>
      <c r="K429" s="749" t="s">
        <v>1116</v>
      </c>
      <c r="L429" s="752">
        <v>169.09</v>
      </c>
      <c r="M429" s="752">
        <v>2</v>
      </c>
      <c r="N429" s="753">
        <v>338.18</v>
      </c>
    </row>
    <row r="430" spans="1:14" ht="14.45" customHeight="1" x14ac:dyDescent="0.2">
      <c r="A430" s="747" t="s">
        <v>577</v>
      </c>
      <c r="B430" s="748" t="s">
        <v>578</v>
      </c>
      <c r="C430" s="749" t="s">
        <v>602</v>
      </c>
      <c r="D430" s="750" t="s">
        <v>603</v>
      </c>
      <c r="E430" s="751">
        <v>50113001</v>
      </c>
      <c r="F430" s="750" t="s">
        <v>608</v>
      </c>
      <c r="G430" s="749" t="s">
        <v>609</v>
      </c>
      <c r="H430" s="749">
        <v>100498</v>
      </c>
      <c r="I430" s="749">
        <v>498</v>
      </c>
      <c r="J430" s="749" t="s">
        <v>750</v>
      </c>
      <c r="K430" s="749" t="s">
        <v>639</v>
      </c>
      <c r="L430" s="752">
        <v>108.72857142857141</v>
      </c>
      <c r="M430" s="752">
        <v>21</v>
      </c>
      <c r="N430" s="753">
        <v>2283.2999999999997</v>
      </c>
    </row>
    <row r="431" spans="1:14" ht="14.45" customHeight="1" x14ac:dyDescent="0.2">
      <c r="A431" s="747" t="s">
        <v>577</v>
      </c>
      <c r="B431" s="748" t="s">
        <v>578</v>
      </c>
      <c r="C431" s="749" t="s">
        <v>602</v>
      </c>
      <c r="D431" s="750" t="s">
        <v>603</v>
      </c>
      <c r="E431" s="751">
        <v>50113001</v>
      </c>
      <c r="F431" s="750" t="s">
        <v>608</v>
      </c>
      <c r="G431" s="749" t="s">
        <v>609</v>
      </c>
      <c r="H431" s="749">
        <v>225168</v>
      </c>
      <c r="I431" s="749">
        <v>225168</v>
      </c>
      <c r="J431" s="749" t="s">
        <v>1117</v>
      </c>
      <c r="K431" s="749" t="s">
        <v>1118</v>
      </c>
      <c r="L431" s="752">
        <v>63.539999999999992</v>
      </c>
      <c r="M431" s="752">
        <v>50</v>
      </c>
      <c r="N431" s="753">
        <v>3176.9999999999995</v>
      </c>
    </row>
    <row r="432" spans="1:14" ht="14.45" customHeight="1" x14ac:dyDescent="0.2">
      <c r="A432" s="747" t="s">
        <v>577</v>
      </c>
      <c r="B432" s="748" t="s">
        <v>578</v>
      </c>
      <c r="C432" s="749" t="s">
        <v>602</v>
      </c>
      <c r="D432" s="750" t="s">
        <v>603</v>
      </c>
      <c r="E432" s="751">
        <v>50113001</v>
      </c>
      <c r="F432" s="750" t="s">
        <v>608</v>
      </c>
      <c r="G432" s="749" t="s">
        <v>609</v>
      </c>
      <c r="H432" s="749">
        <v>225169</v>
      </c>
      <c r="I432" s="749">
        <v>225169</v>
      </c>
      <c r="J432" s="749" t="s">
        <v>1117</v>
      </c>
      <c r="K432" s="749" t="s">
        <v>1119</v>
      </c>
      <c r="L432" s="752">
        <v>44.536129032258074</v>
      </c>
      <c r="M432" s="752">
        <v>31</v>
      </c>
      <c r="N432" s="753">
        <v>1380.6200000000003</v>
      </c>
    </row>
    <row r="433" spans="1:14" ht="14.45" customHeight="1" x14ac:dyDescent="0.2">
      <c r="A433" s="747" t="s">
        <v>577</v>
      </c>
      <c r="B433" s="748" t="s">
        <v>578</v>
      </c>
      <c r="C433" s="749" t="s">
        <v>602</v>
      </c>
      <c r="D433" s="750" t="s">
        <v>603</v>
      </c>
      <c r="E433" s="751">
        <v>50113001</v>
      </c>
      <c r="F433" s="750" t="s">
        <v>608</v>
      </c>
      <c r="G433" s="749" t="s">
        <v>618</v>
      </c>
      <c r="H433" s="749">
        <v>201290</v>
      </c>
      <c r="I433" s="749">
        <v>201290</v>
      </c>
      <c r="J433" s="749" t="s">
        <v>751</v>
      </c>
      <c r="K433" s="749" t="s">
        <v>752</v>
      </c>
      <c r="L433" s="752">
        <v>43.42</v>
      </c>
      <c r="M433" s="752">
        <v>34</v>
      </c>
      <c r="N433" s="753">
        <v>1476.28</v>
      </c>
    </row>
    <row r="434" spans="1:14" ht="14.45" customHeight="1" x14ac:dyDescent="0.2">
      <c r="A434" s="747" t="s">
        <v>577</v>
      </c>
      <c r="B434" s="748" t="s">
        <v>578</v>
      </c>
      <c r="C434" s="749" t="s">
        <v>602</v>
      </c>
      <c r="D434" s="750" t="s">
        <v>603</v>
      </c>
      <c r="E434" s="751">
        <v>50113001</v>
      </c>
      <c r="F434" s="750" t="s">
        <v>608</v>
      </c>
      <c r="G434" s="749" t="s">
        <v>609</v>
      </c>
      <c r="H434" s="749">
        <v>100502</v>
      </c>
      <c r="I434" s="749">
        <v>502</v>
      </c>
      <c r="J434" s="749" t="s">
        <v>753</v>
      </c>
      <c r="K434" s="749" t="s">
        <v>754</v>
      </c>
      <c r="L434" s="752">
        <v>247.40285714285719</v>
      </c>
      <c r="M434" s="752">
        <v>7</v>
      </c>
      <c r="N434" s="753">
        <v>1731.8200000000004</v>
      </c>
    </row>
    <row r="435" spans="1:14" ht="14.45" customHeight="1" x14ac:dyDescent="0.2">
      <c r="A435" s="747" t="s">
        <v>577</v>
      </c>
      <c r="B435" s="748" t="s">
        <v>578</v>
      </c>
      <c r="C435" s="749" t="s">
        <v>602</v>
      </c>
      <c r="D435" s="750" t="s">
        <v>603</v>
      </c>
      <c r="E435" s="751">
        <v>50113001</v>
      </c>
      <c r="F435" s="750" t="s">
        <v>608</v>
      </c>
      <c r="G435" s="749" t="s">
        <v>609</v>
      </c>
      <c r="H435" s="749">
        <v>102684</v>
      </c>
      <c r="I435" s="749">
        <v>2684</v>
      </c>
      <c r="J435" s="749" t="s">
        <v>755</v>
      </c>
      <c r="K435" s="749" t="s">
        <v>756</v>
      </c>
      <c r="L435" s="752">
        <v>104.23000000000005</v>
      </c>
      <c r="M435" s="752">
        <v>20</v>
      </c>
      <c r="N435" s="753">
        <v>2084.6000000000008</v>
      </c>
    </row>
    <row r="436" spans="1:14" ht="14.45" customHeight="1" x14ac:dyDescent="0.2">
      <c r="A436" s="747" t="s">
        <v>577</v>
      </c>
      <c r="B436" s="748" t="s">
        <v>578</v>
      </c>
      <c r="C436" s="749" t="s">
        <v>602</v>
      </c>
      <c r="D436" s="750" t="s">
        <v>603</v>
      </c>
      <c r="E436" s="751">
        <v>50113001</v>
      </c>
      <c r="F436" s="750" t="s">
        <v>608</v>
      </c>
      <c r="G436" s="749" t="s">
        <v>609</v>
      </c>
      <c r="H436" s="749">
        <v>205931</v>
      </c>
      <c r="I436" s="749">
        <v>205931</v>
      </c>
      <c r="J436" s="749" t="s">
        <v>757</v>
      </c>
      <c r="K436" s="749" t="s">
        <v>759</v>
      </c>
      <c r="L436" s="752">
        <v>73.858181818181833</v>
      </c>
      <c r="M436" s="752">
        <v>11</v>
      </c>
      <c r="N436" s="753">
        <v>812.44000000000017</v>
      </c>
    </row>
    <row r="437" spans="1:14" ht="14.45" customHeight="1" x14ac:dyDescent="0.2">
      <c r="A437" s="747" t="s">
        <v>577</v>
      </c>
      <c r="B437" s="748" t="s">
        <v>578</v>
      </c>
      <c r="C437" s="749" t="s">
        <v>602</v>
      </c>
      <c r="D437" s="750" t="s">
        <v>603</v>
      </c>
      <c r="E437" s="751">
        <v>50113001</v>
      </c>
      <c r="F437" s="750" t="s">
        <v>608</v>
      </c>
      <c r="G437" s="749" t="s">
        <v>618</v>
      </c>
      <c r="H437" s="749">
        <v>127738</v>
      </c>
      <c r="I437" s="749">
        <v>127738</v>
      </c>
      <c r="J437" s="749" t="s">
        <v>1120</v>
      </c>
      <c r="K437" s="749" t="s">
        <v>1121</v>
      </c>
      <c r="L437" s="752">
        <v>95.381333333333345</v>
      </c>
      <c r="M437" s="752">
        <v>75</v>
      </c>
      <c r="N437" s="753">
        <v>7153.6</v>
      </c>
    </row>
    <row r="438" spans="1:14" ht="14.45" customHeight="1" x14ac:dyDescent="0.2">
      <c r="A438" s="747" t="s">
        <v>577</v>
      </c>
      <c r="B438" s="748" t="s">
        <v>578</v>
      </c>
      <c r="C438" s="749" t="s">
        <v>602</v>
      </c>
      <c r="D438" s="750" t="s">
        <v>603</v>
      </c>
      <c r="E438" s="751">
        <v>50113001</v>
      </c>
      <c r="F438" s="750" t="s">
        <v>608</v>
      </c>
      <c r="G438" s="749" t="s">
        <v>609</v>
      </c>
      <c r="H438" s="749">
        <v>109493</v>
      </c>
      <c r="I438" s="749">
        <v>109493</v>
      </c>
      <c r="J438" s="749" t="s">
        <v>1122</v>
      </c>
      <c r="K438" s="749" t="s">
        <v>1123</v>
      </c>
      <c r="L438" s="752">
        <v>158.72999999999999</v>
      </c>
      <c r="M438" s="752">
        <v>5</v>
      </c>
      <c r="N438" s="753">
        <v>793.65</v>
      </c>
    </row>
    <row r="439" spans="1:14" ht="14.45" customHeight="1" x14ac:dyDescent="0.2">
      <c r="A439" s="747" t="s">
        <v>577</v>
      </c>
      <c r="B439" s="748" t="s">
        <v>578</v>
      </c>
      <c r="C439" s="749" t="s">
        <v>602</v>
      </c>
      <c r="D439" s="750" t="s">
        <v>603</v>
      </c>
      <c r="E439" s="751">
        <v>50113001</v>
      </c>
      <c r="F439" s="750" t="s">
        <v>608</v>
      </c>
      <c r="G439" s="749" t="s">
        <v>609</v>
      </c>
      <c r="H439" s="749">
        <v>111485</v>
      </c>
      <c r="I439" s="749">
        <v>11485</v>
      </c>
      <c r="J439" s="749" t="s">
        <v>1124</v>
      </c>
      <c r="K439" s="749" t="s">
        <v>1125</v>
      </c>
      <c r="L439" s="752">
        <v>114.81999999999996</v>
      </c>
      <c r="M439" s="752">
        <v>2</v>
      </c>
      <c r="N439" s="753">
        <v>229.63999999999993</v>
      </c>
    </row>
    <row r="440" spans="1:14" ht="14.45" customHeight="1" x14ac:dyDescent="0.2">
      <c r="A440" s="747" t="s">
        <v>577</v>
      </c>
      <c r="B440" s="748" t="s">
        <v>578</v>
      </c>
      <c r="C440" s="749" t="s">
        <v>602</v>
      </c>
      <c r="D440" s="750" t="s">
        <v>603</v>
      </c>
      <c r="E440" s="751">
        <v>50113001</v>
      </c>
      <c r="F440" s="750" t="s">
        <v>608</v>
      </c>
      <c r="G440" s="749" t="s">
        <v>609</v>
      </c>
      <c r="H440" s="749">
        <v>118563</v>
      </c>
      <c r="I440" s="749">
        <v>18563</v>
      </c>
      <c r="J440" s="749" t="s">
        <v>1126</v>
      </c>
      <c r="K440" s="749" t="s">
        <v>1127</v>
      </c>
      <c r="L440" s="752">
        <v>487.60000000000014</v>
      </c>
      <c r="M440" s="752">
        <v>1</v>
      </c>
      <c r="N440" s="753">
        <v>487.60000000000014</v>
      </c>
    </row>
    <row r="441" spans="1:14" ht="14.45" customHeight="1" x14ac:dyDescent="0.2">
      <c r="A441" s="747" t="s">
        <v>577</v>
      </c>
      <c r="B441" s="748" t="s">
        <v>578</v>
      </c>
      <c r="C441" s="749" t="s">
        <v>602</v>
      </c>
      <c r="D441" s="750" t="s">
        <v>603</v>
      </c>
      <c r="E441" s="751">
        <v>50113001</v>
      </c>
      <c r="F441" s="750" t="s">
        <v>608</v>
      </c>
      <c r="G441" s="749" t="s">
        <v>609</v>
      </c>
      <c r="H441" s="749">
        <v>501637</v>
      </c>
      <c r="I441" s="749">
        <v>0</v>
      </c>
      <c r="J441" s="749" t="s">
        <v>930</v>
      </c>
      <c r="K441" s="749" t="s">
        <v>579</v>
      </c>
      <c r="L441" s="752">
        <v>8.3006666666666664</v>
      </c>
      <c r="M441" s="752">
        <v>1</v>
      </c>
      <c r="N441" s="753">
        <v>8.3006666666666664</v>
      </c>
    </row>
    <row r="442" spans="1:14" ht="14.45" customHeight="1" x14ac:dyDescent="0.2">
      <c r="A442" s="747" t="s">
        <v>577</v>
      </c>
      <c r="B442" s="748" t="s">
        <v>578</v>
      </c>
      <c r="C442" s="749" t="s">
        <v>602</v>
      </c>
      <c r="D442" s="750" t="s">
        <v>603</v>
      </c>
      <c r="E442" s="751">
        <v>50113001</v>
      </c>
      <c r="F442" s="750" t="s">
        <v>608</v>
      </c>
      <c r="G442" s="749" t="s">
        <v>618</v>
      </c>
      <c r="H442" s="749">
        <v>184530</v>
      </c>
      <c r="I442" s="749">
        <v>200207</v>
      </c>
      <c r="J442" s="749" t="s">
        <v>1128</v>
      </c>
      <c r="K442" s="749" t="s">
        <v>1129</v>
      </c>
      <c r="L442" s="752">
        <v>84.139999999999986</v>
      </c>
      <c r="M442" s="752">
        <v>1</v>
      </c>
      <c r="N442" s="753">
        <v>84.139999999999986</v>
      </c>
    </row>
    <row r="443" spans="1:14" ht="14.45" customHeight="1" x14ac:dyDescent="0.2">
      <c r="A443" s="747" t="s">
        <v>577</v>
      </c>
      <c r="B443" s="748" t="s">
        <v>578</v>
      </c>
      <c r="C443" s="749" t="s">
        <v>602</v>
      </c>
      <c r="D443" s="750" t="s">
        <v>603</v>
      </c>
      <c r="E443" s="751">
        <v>50113001</v>
      </c>
      <c r="F443" s="750" t="s">
        <v>608</v>
      </c>
      <c r="G443" s="749" t="s">
        <v>609</v>
      </c>
      <c r="H443" s="749">
        <v>101127</v>
      </c>
      <c r="I443" s="749">
        <v>1127</v>
      </c>
      <c r="J443" s="749" t="s">
        <v>1130</v>
      </c>
      <c r="K443" s="749" t="s">
        <v>1131</v>
      </c>
      <c r="L443" s="752">
        <v>103.53000000000003</v>
      </c>
      <c r="M443" s="752">
        <v>2</v>
      </c>
      <c r="N443" s="753">
        <v>207.06000000000006</v>
      </c>
    </row>
    <row r="444" spans="1:14" ht="14.45" customHeight="1" x14ac:dyDescent="0.2">
      <c r="A444" s="747" t="s">
        <v>577</v>
      </c>
      <c r="B444" s="748" t="s">
        <v>578</v>
      </c>
      <c r="C444" s="749" t="s">
        <v>602</v>
      </c>
      <c r="D444" s="750" t="s">
        <v>603</v>
      </c>
      <c r="E444" s="751">
        <v>50113001</v>
      </c>
      <c r="F444" s="750" t="s">
        <v>608</v>
      </c>
      <c r="G444" s="749" t="s">
        <v>579</v>
      </c>
      <c r="H444" s="749">
        <v>223148</v>
      </c>
      <c r="I444" s="749">
        <v>223148</v>
      </c>
      <c r="J444" s="749" t="s">
        <v>1132</v>
      </c>
      <c r="K444" s="749" t="s">
        <v>1133</v>
      </c>
      <c r="L444" s="752">
        <v>113.41500000000001</v>
      </c>
      <c r="M444" s="752">
        <v>4</v>
      </c>
      <c r="N444" s="753">
        <v>453.66</v>
      </c>
    </row>
    <row r="445" spans="1:14" ht="14.45" customHeight="1" x14ac:dyDescent="0.2">
      <c r="A445" s="747" t="s">
        <v>577</v>
      </c>
      <c r="B445" s="748" t="s">
        <v>578</v>
      </c>
      <c r="C445" s="749" t="s">
        <v>602</v>
      </c>
      <c r="D445" s="750" t="s">
        <v>603</v>
      </c>
      <c r="E445" s="751">
        <v>50113001</v>
      </c>
      <c r="F445" s="750" t="s">
        <v>608</v>
      </c>
      <c r="G445" s="749" t="s">
        <v>609</v>
      </c>
      <c r="H445" s="749">
        <v>502030</v>
      </c>
      <c r="I445" s="749">
        <v>99999</v>
      </c>
      <c r="J445" s="749" t="s">
        <v>932</v>
      </c>
      <c r="K445" s="749" t="s">
        <v>933</v>
      </c>
      <c r="L445" s="752">
        <v>1383.6399999999999</v>
      </c>
      <c r="M445" s="752">
        <v>0.2</v>
      </c>
      <c r="N445" s="753">
        <v>276.72800000000001</v>
      </c>
    </row>
    <row r="446" spans="1:14" ht="14.45" customHeight="1" x14ac:dyDescent="0.2">
      <c r="A446" s="747" t="s">
        <v>577</v>
      </c>
      <c r="B446" s="748" t="s">
        <v>578</v>
      </c>
      <c r="C446" s="749" t="s">
        <v>602</v>
      </c>
      <c r="D446" s="750" t="s">
        <v>603</v>
      </c>
      <c r="E446" s="751">
        <v>50113001</v>
      </c>
      <c r="F446" s="750" t="s">
        <v>608</v>
      </c>
      <c r="G446" s="749" t="s">
        <v>609</v>
      </c>
      <c r="H446" s="749">
        <v>194763</v>
      </c>
      <c r="I446" s="749">
        <v>94763</v>
      </c>
      <c r="J446" s="749" t="s">
        <v>764</v>
      </c>
      <c r="K446" s="749" t="s">
        <v>765</v>
      </c>
      <c r="L446" s="752">
        <v>83.8</v>
      </c>
      <c r="M446" s="752">
        <v>1</v>
      </c>
      <c r="N446" s="753">
        <v>83.8</v>
      </c>
    </row>
    <row r="447" spans="1:14" ht="14.45" customHeight="1" x14ac:dyDescent="0.2">
      <c r="A447" s="747" t="s">
        <v>577</v>
      </c>
      <c r="B447" s="748" t="s">
        <v>578</v>
      </c>
      <c r="C447" s="749" t="s">
        <v>602</v>
      </c>
      <c r="D447" s="750" t="s">
        <v>603</v>
      </c>
      <c r="E447" s="751">
        <v>50113001</v>
      </c>
      <c r="F447" s="750" t="s">
        <v>608</v>
      </c>
      <c r="G447" s="749" t="s">
        <v>609</v>
      </c>
      <c r="H447" s="749">
        <v>171031</v>
      </c>
      <c r="I447" s="749">
        <v>171031</v>
      </c>
      <c r="J447" s="749" t="s">
        <v>1134</v>
      </c>
      <c r="K447" s="749" t="s">
        <v>1135</v>
      </c>
      <c r="L447" s="752">
        <v>84.14</v>
      </c>
      <c r="M447" s="752">
        <v>3</v>
      </c>
      <c r="N447" s="753">
        <v>252.42000000000002</v>
      </c>
    </row>
    <row r="448" spans="1:14" ht="14.45" customHeight="1" x14ac:dyDescent="0.2">
      <c r="A448" s="747" t="s">
        <v>577</v>
      </c>
      <c r="B448" s="748" t="s">
        <v>578</v>
      </c>
      <c r="C448" s="749" t="s">
        <v>602</v>
      </c>
      <c r="D448" s="750" t="s">
        <v>603</v>
      </c>
      <c r="E448" s="751">
        <v>50113001</v>
      </c>
      <c r="F448" s="750" t="s">
        <v>608</v>
      </c>
      <c r="G448" s="749" t="s">
        <v>609</v>
      </c>
      <c r="H448" s="749">
        <v>100513</v>
      </c>
      <c r="I448" s="749">
        <v>513</v>
      </c>
      <c r="J448" s="749" t="s">
        <v>766</v>
      </c>
      <c r="K448" s="749" t="s">
        <v>639</v>
      </c>
      <c r="L448" s="752">
        <v>56.780000000000022</v>
      </c>
      <c r="M448" s="752">
        <v>83</v>
      </c>
      <c r="N448" s="753">
        <v>4712.7400000000016</v>
      </c>
    </row>
    <row r="449" spans="1:14" ht="14.45" customHeight="1" x14ac:dyDescent="0.2">
      <c r="A449" s="747" t="s">
        <v>577</v>
      </c>
      <c r="B449" s="748" t="s">
        <v>578</v>
      </c>
      <c r="C449" s="749" t="s">
        <v>602</v>
      </c>
      <c r="D449" s="750" t="s">
        <v>603</v>
      </c>
      <c r="E449" s="751">
        <v>50113001</v>
      </c>
      <c r="F449" s="750" t="s">
        <v>608</v>
      </c>
      <c r="G449" s="749" t="s">
        <v>609</v>
      </c>
      <c r="H449" s="749">
        <v>100516</v>
      </c>
      <c r="I449" s="749">
        <v>516</v>
      </c>
      <c r="J449" s="749" t="s">
        <v>1136</v>
      </c>
      <c r="K449" s="749" t="s">
        <v>1137</v>
      </c>
      <c r="L449" s="752">
        <v>98.359999999999971</v>
      </c>
      <c r="M449" s="752">
        <v>5</v>
      </c>
      <c r="N449" s="753">
        <v>491.79999999999984</v>
      </c>
    </row>
    <row r="450" spans="1:14" ht="14.45" customHeight="1" x14ac:dyDescent="0.2">
      <c r="A450" s="747" t="s">
        <v>577</v>
      </c>
      <c r="B450" s="748" t="s">
        <v>578</v>
      </c>
      <c r="C450" s="749" t="s">
        <v>602</v>
      </c>
      <c r="D450" s="750" t="s">
        <v>603</v>
      </c>
      <c r="E450" s="751">
        <v>50113001</v>
      </c>
      <c r="F450" s="750" t="s">
        <v>608</v>
      </c>
      <c r="G450" s="749" t="s">
        <v>609</v>
      </c>
      <c r="H450" s="749">
        <v>110086</v>
      </c>
      <c r="I450" s="749">
        <v>10086</v>
      </c>
      <c r="J450" s="749" t="s">
        <v>936</v>
      </c>
      <c r="K450" s="749" t="s">
        <v>1138</v>
      </c>
      <c r="L450" s="752">
        <v>1592.8</v>
      </c>
      <c r="M450" s="752">
        <v>2</v>
      </c>
      <c r="N450" s="753">
        <v>3185.6</v>
      </c>
    </row>
    <row r="451" spans="1:14" ht="14.45" customHeight="1" x14ac:dyDescent="0.2">
      <c r="A451" s="747" t="s">
        <v>577</v>
      </c>
      <c r="B451" s="748" t="s">
        <v>578</v>
      </c>
      <c r="C451" s="749" t="s">
        <v>602</v>
      </c>
      <c r="D451" s="750" t="s">
        <v>603</v>
      </c>
      <c r="E451" s="751">
        <v>50113001</v>
      </c>
      <c r="F451" s="750" t="s">
        <v>608</v>
      </c>
      <c r="G451" s="749" t="s">
        <v>618</v>
      </c>
      <c r="H451" s="749">
        <v>191788</v>
      </c>
      <c r="I451" s="749">
        <v>91788</v>
      </c>
      <c r="J451" s="749" t="s">
        <v>767</v>
      </c>
      <c r="K451" s="749" t="s">
        <v>768</v>
      </c>
      <c r="L451" s="752">
        <v>9.1199999999999992</v>
      </c>
      <c r="M451" s="752">
        <v>5</v>
      </c>
      <c r="N451" s="753">
        <v>45.599999999999994</v>
      </c>
    </row>
    <row r="452" spans="1:14" ht="14.45" customHeight="1" x14ac:dyDescent="0.2">
      <c r="A452" s="747" t="s">
        <v>577</v>
      </c>
      <c r="B452" s="748" t="s">
        <v>578</v>
      </c>
      <c r="C452" s="749" t="s">
        <v>602</v>
      </c>
      <c r="D452" s="750" t="s">
        <v>603</v>
      </c>
      <c r="E452" s="751">
        <v>50113001</v>
      </c>
      <c r="F452" s="750" t="s">
        <v>608</v>
      </c>
      <c r="G452" s="749" t="s">
        <v>609</v>
      </c>
      <c r="H452" s="749">
        <v>188860</v>
      </c>
      <c r="I452" s="749">
        <v>154078</v>
      </c>
      <c r="J452" s="749" t="s">
        <v>944</v>
      </c>
      <c r="K452" s="749" t="s">
        <v>945</v>
      </c>
      <c r="L452" s="752">
        <v>833.61999999999989</v>
      </c>
      <c r="M452" s="752">
        <v>3</v>
      </c>
      <c r="N452" s="753">
        <v>2500.8599999999997</v>
      </c>
    </row>
    <row r="453" spans="1:14" ht="14.45" customHeight="1" x14ac:dyDescent="0.2">
      <c r="A453" s="747" t="s">
        <v>577</v>
      </c>
      <c r="B453" s="748" t="s">
        <v>578</v>
      </c>
      <c r="C453" s="749" t="s">
        <v>602</v>
      </c>
      <c r="D453" s="750" t="s">
        <v>603</v>
      </c>
      <c r="E453" s="751">
        <v>50113001</v>
      </c>
      <c r="F453" s="750" t="s">
        <v>608</v>
      </c>
      <c r="G453" s="749" t="s">
        <v>609</v>
      </c>
      <c r="H453" s="749">
        <v>83538</v>
      </c>
      <c r="I453" s="749">
        <v>83538</v>
      </c>
      <c r="J453" s="749" t="s">
        <v>1139</v>
      </c>
      <c r="K453" s="749" t="s">
        <v>1140</v>
      </c>
      <c r="L453" s="752">
        <v>164.05000000000004</v>
      </c>
      <c r="M453" s="752">
        <v>6</v>
      </c>
      <c r="N453" s="753">
        <v>984.30000000000018</v>
      </c>
    </row>
    <row r="454" spans="1:14" ht="14.45" customHeight="1" x14ac:dyDescent="0.2">
      <c r="A454" s="747" t="s">
        <v>577</v>
      </c>
      <c r="B454" s="748" t="s">
        <v>578</v>
      </c>
      <c r="C454" s="749" t="s">
        <v>602</v>
      </c>
      <c r="D454" s="750" t="s">
        <v>603</v>
      </c>
      <c r="E454" s="751">
        <v>50113001</v>
      </c>
      <c r="F454" s="750" t="s">
        <v>608</v>
      </c>
      <c r="G454" s="749" t="s">
        <v>609</v>
      </c>
      <c r="H454" s="749">
        <v>104307</v>
      </c>
      <c r="I454" s="749">
        <v>4307</v>
      </c>
      <c r="J454" s="749" t="s">
        <v>1141</v>
      </c>
      <c r="K454" s="749" t="s">
        <v>1142</v>
      </c>
      <c r="L454" s="752">
        <v>351.14899999999994</v>
      </c>
      <c r="M454" s="752">
        <v>62</v>
      </c>
      <c r="N454" s="753">
        <v>21771.237999999998</v>
      </c>
    </row>
    <row r="455" spans="1:14" ht="14.45" customHeight="1" x14ac:dyDescent="0.2">
      <c r="A455" s="747" t="s">
        <v>577</v>
      </c>
      <c r="B455" s="748" t="s">
        <v>578</v>
      </c>
      <c r="C455" s="749" t="s">
        <v>602</v>
      </c>
      <c r="D455" s="750" t="s">
        <v>603</v>
      </c>
      <c r="E455" s="751">
        <v>50113001</v>
      </c>
      <c r="F455" s="750" t="s">
        <v>608</v>
      </c>
      <c r="G455" s="749" t="s">
        <v>609</v>
      </c>
      <c r="H455" s="749">
        <v>501544</v>
      </c>
      <c r="I455" s="749">
        <v>0</v>
      </c>
      <c r="J455" s="749" t="s">
        <v>1143</v>
      </c>
      <c r="K455" s="749" t="s">
        <v>1144</v>
      </c>
      <c r="L455" s="752">
        <v>330</v>
      </c>
      <c r="M455" s="752">
        <v>30</v>
      </c>
      <c r="N455" s="753">
        <v>9900</v>
      </c>
    </row>
    <row r="456" spans="1:14" ht="14.45" customHeight="1" x14ac:dyDescent="0.2">
      <c r="A456" s="747" t="s">
        <v>577</v>
      </c>
      <c r="B456" s="748" t="s">
        <v>578</v>
      </c>
      <c r="C456" s="749" t="s">
        <v>602</v>
      </c>
      <c r="D456" s="750" t="s">
        <v>603</v>
      </c>
      <c r="E456" s="751">
        <v>50113001</v>
      </c>
      <c r="F456" s="750" t="s">
        <v>608</v>
      </c>
      <c r="G456" s="749" t="s">
        <v>609</v>
      </c>
      <c r="H456" s="749">
        <v>100536</v>
      </c>
      <c r="I456" s="749">
        <v>536</v>
      </c>
      <c r="J456" s="749" t="s">
        <v>769</v>
      </c>
      <c r="K456" s="749" t="s">
        <v>611</v>
      </c>
      <c r="L456" s="752">
        <v>140.21818181818185</v>
      </c>
      <c r="M456" s="752">
        <v>110</v>
      </c>
      <c r="N456" s="753">
        <v>15424.000000000004</v>
      </c>
    </row>
    <row r="457" spans="1:14" ht="14.45" customHeight="1" x14ac:dyDescent="0.2">
      <c r="A457" s="747" t="s">
        <v>577</v>
      </c>
      <c r="B457" s="748" t="s">
        <v>578</v>
      </c>
      <c r="C457" s="749" t="s">
        <v>602</v>
      </c>
      <c r="D457" s="750" t="s">
        <v>603</v>
      </c>
      <c r="E457" s="751">
        <v>50113001</v>
      </c>
      <c r="F457" s="750" t="s">
        <v>608</v>
      </c>
      <c r="G457" s="749" t="s">
        <v>609</v>
      </c>
      <c r="H457" s="749">
        <v>216900</v>
      </c>
      <c r="I457" s="749">
        <v>216900</v>
      </c>
      <c r="J457" s="749" t="s">
        <v>1145</v>
      </c>
      <c r="K457" s="749" t="s">
        <v>1146</v>
      </c>
      <c r="L457" s="752">
        <v>700.86485148514839</v>
      </c>
      <c r="M457" s="752">
        <v>101</v>
      </c>
      <c r="N457" s="753">
        <v>70787.349999999991</v>
      </c>
    </row>
    <row r="458" spans="1:14" ht="14.45" customHeight="1" x14ac:dyDescent="0.2">
      <c r="A458" s="747" t="s">
        <v>577</v>
      </c>
      <c r="B458" s="748" t="s">
        <v>578</v>
      </c>
      <c r="C458" s="749" t="s">
        <v>602</v>
      </c>
      <c r="D458" s="750" t="s">
        <v>603</v>
      </c>
      <c r="E458" s="751">
        <v>50113001</v>
      </c>
      <c r="F458" s="750" t="s">
        <v>608</v>
      </c>
      <c r="G458" s="749" t="s">
        <v>618</v>
      </c>
      <c r="H458" s="749">
        <v>155823</v>
      </c>
      <c r="I458" s="749">
        <v>55823</v>
      </c>
      <c r="J458" s="749" t="s">
        <v>772</v>
      </c>
      <c r="K458" s="749" t="s">
        <v>774</v>
      </c>
      <c r="L458" s="752">
        <v>34.4</v>
      </c>
      <c r="M458" s="752">
        <v>9</v>
      </c>
      <c r="N458" s="753">
        <v>309.59999999999997</v>
      </c>
    </row>
    <row r="459" spans="1:14" ht="14.45" customHeight="1" x14ac:dyDescent="0.2">
      <c r="A459" s="747" t="s">
        <v>577</v>
      </c>
      <c r="B459" s="748" t="s">
        <v>578</v>
      </c>
      <c r="C459" s="749" t="s">
        <v>602</v>
      </c>
      <c r="D459" s="750" t="s">
        <v>603</v>
      </c>
      <c r="E459" s="751">
        <v>50113001</v>
      </c>
      <c r="F459" s="750" t="s">
        <v>608</v>
      </c>
      <c r="G459" s="749" t="s">
        <v>618</v>
      </c>
      <c r="H459" s="749">
        <v>107981</v>
      </c>
      <c r="I459" s="749">
        <v>7981</v>
      </c>
      <c r="J459" s="749" t="s">
        <v>772</v>
      </c>
      <c r="K459" s="749" t="s">
        <v>775</v>
      </c>
      <c r="L459" s="752">
        <v>50.64</v>
      </c>
      <c r="M459" s="752">
        <v>9</v>
      </c>
      <c r="N459" s="753">
        <v>455.76</v>
      </c>
    </row>
    <row r="460" spans="1:14" ht="14.45" customHeight="1" x14ac:dyDescent="0.2">
      <c r="A460" s="747" t="s">
        <v>577</v>
      </c>
      <c r="B460" s="748" t="s">
        <v>578</v>
      </c>
      <c r="C460" s="749" t="s">
        <v>602</v>
      </c>
      <c r="D460" s="750" t="s">
        <v>603</v>
      </c>
      <c r="E460" s="751">
        <v>50113001</v>
      </c>
      <c r="F460" s="750" t="s">
        <v>608</v>
      </c>
      <c r="G460" s="749" t="s">
        <v>618</v>
      </c>
      <c r="H460" s="749">
        <v>155824</v>
      </c>
      <c r="I460" s="749">
        <v>55824</v>
      </c>
      <c r="J460" s="749" t="s">
        <v>772</v>
      </c>
      <c r="K460" s="749" t="s">
        <v>773</v>
      </c>
      <c r="L460" s="752">
        <v>50.640000000000008</v>
      </c>
      <c r="M460" s="752">
        <v>15</v>
      </c>
      <c r="N460" s="753">
        <v>759.60000000000014</v>
      </c>
    </row>
    <row r="461" spans="1:14" ht="14.45" customHeight="1" x14ac:dyDescent="0.2">
      <c r="A461" s="747" t="s">
        <v>577</v>
      </c>
      <c r="B461" s="748" t="s">
        <v>578</v>
      </c>
      <c r="C461" s="749" t="s">
        <v>602</v>
      </c>
      <c r="D461" s="750" t="s">
        <v>603</v>
      </c>
      <c r="E461" s="751">
        <v>50113001</v>
      </c>
      <c r="F461" s="750" t="s">
        <v>608</v>
      </c>
      <c r="G461" s="749" t="s">
        <v>609</v>
      </c>
      <c r="H461" s="749">
        <v>117173</v>
      </c>
      <c r="I461" s="749">
        <v>17173</v>
      </c>
      <c r="J461" s="749" t="s">
        <v>1147</v>
      </c>
      <c r="K461" s="749" t="s">
        <v>1148</v>
      </c>
      <c r="L461" s="752">
        <v>70.489999999999995</v>
      </c>
      <c r="M461" s="752">
        <v>1</v>
      </c>
      <c r="N461" s="753">
        <v>70.489999999999995</v>
      </c>
    </row>
    <row r="462" spans="1:14" ht="14.45" customHeight="1" x14ac:dyDescent="0.2">
      <c r="A462" s="747" t="s">
        <v>577</v>
      </c>
      <c r="B462" s="748" t="s">
        <v>578</v>
      </c>
      <c r="C462" s="749" t="s">
        <v>602</v>
      </c>
      <c r="D462" s="750" t="s">
        <v>603</v>
      </c>
      <c r="E462" s="751">
        <v>50113001</v>
      </c>
      <c r="F462" s="750" t="s">
        <v>608</v>
      </c>
      <c r="G462" s="749" t="s">
        <v>618</v>
      </c>
      <c r="H462" s="749">
        <v>187607</v>
      </c>
      <c r="I462" s="749">
        <v>187607</v>
      </c>
      <c r="J462" s="749" t="s">
        <v>1149</v>
      </c>
      <c r="K462" s="749" t="s">
        <v>1150</v>
      </c>
      <c r="L462" s="752">
        <v>303.60000000000002</v>
      </c>
      <c r="M462" s="752">
        <v>10</v>
      </c>
      <c r="N462" s="753">
        <v>3036</v>
      </c>
    </row>
    <row r="463" spans="1:14" ht="14.45" customHeight="1" x14ac:dyDescent="0.2">
      <c r="A463" s="747" t="s">
        <v>577</v>
      </c>
      <c r="B463" s="748" t="s">
        <v>578</v>
      </c>
      <c r="C463" s="749" t="s">
        <v>602</v>
      </c>
      <c r="D463" s="750" t="s">
        <v>603</v>
      </c>
      <c r="E463" s="751">
        <v>50113001</v>
      </c>
      <c r="F463" s="750" t="s">
        <v>608</v>
      </c>
      <c r="G463" s="749" t="s">
        <v>609</v>
      </c>
      <c r="H463" s="749">
        <v>100874</v>
      </c>
      <c r="I463" s="749">
        <v>874</v>
      </c>
      <c r="J463" s="749" t="s">
        <v>778</v>
      </c>
      <c r="K463" s="749" t="s">
        <v>779</v>
      </c>
      <c r="L463" s="752">
        <v>67.312857142857155</v>
      </c>
      <c r="M463" s="752">
        <v>126</v>
      </c>
      <c r="N463" s="753">
        <v>8481.4200000000019</v>
      </c>
    </row>
    <row r="464" spans="1:14" ht="14.45" customHeight="1" x14ac:dyDescent="0.2">
      <c r="A464" s="747" t="s">
        <v>577</v>
      </c>
      <c r="B464" s="748" t="s">
        <v>578</v>
      </c>
      <c r="C464" s="749" t="s">
        <v>602</v>
      </c>
      <c r="D464" s="750" t="s">
        <v>603</v>
      </c>
      <c r="E464" s="751">
        <v>50113001</v>
      </c>
      <c r="F464" s="750" t="s">
        <v>608</v>
      </c>
      <c r="G464" s="749" t="s">
        <v>609</v>
      </c>
      <c r="H464" s="749">
        <v>100876</v>
      </c>
      <c r="I464" s="749">
        <v>876</v>
      </c>
      <c r="J464" s="749" t="s">
        <v>780</v>
      </c>
      <c r="K464" s="749" t="s">
        <v>779</v>
      </c>
      <c r="L464" s="752">
        <v>75.22</v>
      </c>
      <c r="M464" s="752">
        <v>25</v>
      </c>
      <c r="N464" s="753">
        <v>1880.5</v>
      </c>
    </row>
    <row r="465" spans="1:14" ht="14.45" customHeight="1" x14ac:dyDescent="0.2">
      <c r="A465" s="747" t="s">
        <v>577</v>
      </c>
      <c r="B465" s="748" t="s">
        <v>578</v>
      </c>
      <c r="C465" s="749" t="s">
        <v>602</v>
      </c>
      <c r="D465" s="750" t="s">
        <v>603</v>
      </c>
      <c r="E465" s="751">
        <v>50113001</v>
      </c>
      <c r="F465" s="750" t="s">
        <v>608</v>
      </c>
      <c r="G465" s="749" t="s">
        <v>609</v>
      </c>
      <c r="H465" s="749">
        <v>200863</v>
      </c>
      <c r="I465" s="749">
        <v>200863</v>
      </c>
      <c r="J465" s="749" t="s">
        <v>780</v>
      </c>
      <c r="K465" s="749" t="s">
        <v>781</v>
      </c>
      <c r="L465" s="752">
        <v>85.553096774193563</v>
      </c>
      <c r="M465" s="752">
        <v>155</v>
      </c>
      <c r="N465" s="753">
        <v>13260.730000000001</v>
      </c>
    </row>
    <row r="466" spans="1:14" ht="14.45" customHeight="1" x14ac:dyDescent="0.2">
      <c r="A466" s="747" t="s">
        <v>577</v>
      </c>
      <c r="B466" s="748" t="s">
        <v>578</v>
      </c>
      <c r="C466" s="749" t="s">
        <v>602</v>
      </c>
      <c r="D466" s="750" t="s">
        <v>603</v>
      </c>
      <c r="E466" s="751">
        <v>50113001</v>
      </c>
      <c r="F466" s="750" t="s">
        <v>608</v>
      </c>
      <c r="G466" s="749" t="s">
        <v>609</v>
      </c>
      <c r="H466" s="749">
        <v>117983</v>
      </c>
      <c r="I466" s="749">
        <v>17983</v>
      </c>
      <c r="J466" s="749" t="s">
        <v>1151</v>
      </c>
      <c r="K466" s="749" t="s">
        <v>1152</v>
      </c>
      <c r="L466" s="752">
        <v>80.770000000000039</v>
      </c>
      <c r="M466" s="752">
        <v>1</v>
      </c>
      <c r="N466" s="753">
        <v>80.770000000000039</v>
      </c>
    </row>
    <row r="467" spans="1:14" ht="14.45" customHeight="1" x14ac:dyDescent="0.2">
      <c r="A467" s="747" t="s">
        <v>577</v>
      </c>
      <c r="B467" s="748" t="s">
        <v>578</v>
      </c>
      <c r="C467" s="749" t="s">
        <v>602</v>
      </c>
      <c r="D467" s="750" t="s">
        <v>603</v>
      </c>
      <c r="E467" s="751">
        <v>50113001</v>
      </c>
      <c r="F467" s="750" t="s">
        <v>608</v>
      </c>
      <c r="G467" s="749" t="s">
        <v>618</v>
      </c>
      <c r="H467" s="749">
        <v>850729</v>
      </c>
      <c r="I467" s="749">
        <v>157875</v>
      </c>
      <c r="J467" s="749" t="s">
        <v>782</v>
      </c>
      <c r="K467" s="749" t="s">
        <v>783</v>
      </c>
      <c r="L467" s="752">
        <v>225.5</v>
      </c>
      <c r="M467" s="752">
        <v>20</v>
      </c>
      <c r="N467" s="753">
        <v>4510</v>
      </c>
    </row>
    <row r="468" spans="1:14" ht="14.45" customHeight="1" x14ac:dyDescent="0.2">
      <c r="A468" s="747" t="s">
        <v>577</v>
      </c>
      <c r="B468" s="748" t="s">
        <v>578</v>
      </c>
      <c r="C468" s="749" t="s">
        <v>602</v>
      </c>
      <c r="D468" s="750" t="s">
        <v>603</v>
      </c>
      <c r="E468" s="751">
        <v>50113001</v>
      </c>
      <c r="F468" s="750" t="s">
        <v>608</v>
      </c>
      <c r="G468" s="749" t="s">
        <v>609</v>
      </c>
      <c r="H468" s="749">
        <v>207820</v>
      </c>
      <c r="I468" s="749">
        <v>207820</v>
      </c>
      <c r="J468" s="749" t="s">
        <v>784</v>
      </c>
      <c r="K468" s="749" t="s">
        <v>785</v>
      </c>
      <c r="L468" s="752">
        <v>30.450000000000006</v>
      </c>
      <c r="M468" s="752">
        <v>40</v>
      </c>
      <c r="N468" s="753">
        <v>1218.0000000000002</v>
      </c>
    </row>
    <row r="469" spans="1:14" ht="14.45" customHeight="1" x14ac:dyDescent="0.2">
      <c r="A469" s="747" t="s">
        <v>577</v>
      </c>
      <c r="B469" s="748" t="s">
        <v>578</v>
      </c>
      <c r="C469" s="749" t="s">
        <v>602</v>
      </c>
      <c r="D469" s="750" t="s">
        <v>603</v>
      </c>
      <c r="E469" s="751">
        <v>50113001</v>
      </c>
      <c r="F469" s="750" t="s">
        <v>608</v>
      </c>
      <c r="G469" s="749" t="s">
        <v>609</v>
      </c>
      <c r="H469" s="749">
        <v>226434</v>
      </c>
      <c r="I469" s="749">
        <v>226434</v>
      </c>
      <c r="J469" s="749" t="s">
        <v>1153</v>
      </c>
      <c r="K469" s="749" t="s">
        <v>1154</v>
      </c>
      <c r="L469" s="752">
        <v>29.700000000000003</v>
      </c>
      <c r="M469" s="752">
        <v>3</v>
      </c>
      <c r="N469" s="753">
        <v>89.100000000000009</v>
      </c>
    </row>
    <row r="470" spans="1:14" ht="14.45" customHeight="1" x14ac:dyDescent="0.2">
      <c r="A470" s="747" t="s">
        <v>577</v>
      </c>
      <c r="B470" s="748" t="s">
        <v>578</v>
      </c>
      <c r="C470" s="749" t="s">
        <v>602</v>
      </c>
      <c r="D470" s="750" t="s">
        <v>603</v>
      </c>
      <c r="E470" s="751">
        <v>50113001</v>
      </c>
      <c r="F470" s="750" t="s">
        <v>608</v>
      </c>
      <c r="G470" s="749" t="s">
        <v>609</v>
      </c>
      <c r="H470" s="749">
        <v>155911</v>
      </c>
      <c r="I470" s="749">
        <v>55911</v>
      </c>
      <c r="J470" s="749" t="s">
        <v>1155</v>
      </c>
      <c r="K470" s="749" t="s">
        <v>1156</v>
      </c>
      <c r="L470" s="752">
        <v>37.589999999999996</v>
      </c>
      <c r="M470" s="752">
        <v>9</v>
      </c>
      <c r="N470" s="753">
        <v>338.30999999999995</v>
      </c>
    </row>
    <row r="471" spans="1:14" ht="14.45" customHeight="1" x14ac:dyDescent="0.2">
      <c r="A471" s="747" t="s">
        <v>577</v>
      </c>
      <c r="B471" s="748" t="s">
        <v>578</v>
      </c>
      <c r="C471" s="749" t="s">
        <v>602</v>
      </c>
      <c r="D471" s="750" t="s">
        <v>603</v>
      </c>
      <c r="E471" s="751">
        <v>50113001</v>
      </c>
      <c r="F471" s="750" t="s">
        <v>608</v>
      </c>
      <c r="G471" s="749" t="s">
        <v>618</v>
      </c>
      <c r="H471" s="749">
        <v>845220</v>
      </c>
      <c r="I471" s="749">
        <v>101211</v>
      </c>
      <c r="J471" s="749" t="s">
        <v>951</v>
      </c>
      <c r="K471" s="749" t="s">
        <v>952</v>
      </c>
      <c r="L471" s="752">
        <v>219.57</v>
      </c>
      <c r="M471" s="752">
        <v>4</v>
      </c>
      <c r="N471" s="753">
        <v>878.28</v>
      </c>
    </row>
    <row r="472" spans="1:14" ht="14.45" customHeight="1" x14ac:dyDescent="0.2">
      <c r="A472" s="747" t="s">
        <v>577</v>
      </c>
      <c r="B472" s="748" t="s">
        <v>578</v>
      </c>
      <c r="C472" s="749" t="s">
        <v>602</v>
      </c>
      <c r="D472" s="750" t="s">
        <v>603</v>
      </c>
      <c r="E472" s="751">
        <v>50113001</v>
      </c>
      <c r="F472" s="750" t="s">
        <v>608</v>
      </c>
      <c r="G472" s="749" t="s">
        <v>609</v>
      </c>
      <c r="H472" s="749">
        <v>849831</v>
      </c>
      <c r="I472" s="749">
        <v>162008</v>
      </c>
      <c r="J472" s="749" t="s">
        <v>786</v>
      </c>
      <c r="K472" s="749" t="s">
        <v>787</v>
      </c>
      <c r="L472" s="752">
        <v>170.84</v>
      </c>
      <c r="M472" s="752">
        <v>2</v>
      </c>
      <c r="N472" s="753">
        <v>341.68</v>
      </c>
    </row>
    <row r="473" spans="1:14" ht="14.45" customHeight="1" x14ac:dyDescent="0.2">
      <c r="A473" s="747" t="s">
        <v>577</v>
      </c>
      <c r="B473" s="748" t="s">
        <v>578</v>
      </c>
      <c r="C473" s="749" t="s">
        <v>602</v>
      </c>
      <c r="D473" s="750" t="s">
        <v>603</v>
      </c>
      <c r="E473" s="751">
        <v>50113001</v>
      </c>
      <c r="F473" s="750" t="s">
        <v>608</v>
      </c>
      <c r="G473" s="749" t="s">
        <v>609</v>
      </c>
      <c r="H473" s="749">
        <v>846338</v>
      </c>
      <c r="I473" s="749">
        <v>122685</v>
      </c>
      <c r="J473" s="749" t="s">
        <v>953</v>
      </c>
      <c r="K473" s="749" t="s">
        <v>787</v>
      </c>
      <c r="L473" s="752">
        <v>116.04000000000003</v>
      </c>
      <c r="M473" s="752">
        <v>2</v>
      </c>
      <c r="N473" s="753">
        <v>232.08000000000007</v>
      </c>
    </row>
    <row r="474" spans="1:14" ht="14.45" customHeight="1" x14ac:dyDescent="0.2">
      <c r="A474" s="747" t="s">
        <v>577</v>
      </c>
      <c r="B474" s="748" t="s">
        <v>578</v>
      </c>
      <c r="C474" s="749" t="s">
        <v>602</v>
      </c>
      <c r="D474" s="750" t="s">
        <v>603</v>
      </c>
      <c r="E474" s="751">
        <v>50113001</v>
      </c>
      <c r="F474" s="750" t="s">
        <v>608</v>
      </c>
      <c r="G474" s="749" t="s">
        <v>618</v>
      </c>
      <c r="H474" s="749">
        <v>844738</v>
      </c>
      <c r="I474" s="749">
        <v>101227</v>
      </c>
      <c r="J474" s="749" t="s">
        <v>1157</v>
      </c>
      <c r="K474" s="749" t="s">
        <v>1158</v>
      </c>
      <c r="L474" s="752">
        <v>162.79000000000002</v>
      </c>
      <c r="M474" s="752">
        <v>2</v>
      </c>
      <c r="N474" s="753">
        <v>325.58000000000004</v>
      </c>
    </row>
    <row r="475" spans="1:14" ht="14.45" customHeight="1" x14ac:dyDescent="0.2">
      <c r="A475" s="747" t="s">
        <v>577</v>
      </c>
      <c r="B475" s="748" t="s">
        <v>578</v>
      </c>
      <c r="C475" s="749" t="s">
        <v>602</v>
      </c>
      <c r="D475" s="750" t="s">
        <v>603</v>
      </c>
      <c r="E475" s="751">
        <v>50113001</v>
      </c>
      <c r="F475" s="750" t="s">
        <v>608</v>
      </c>
      <c r="G475" s="749" t="s">
        <v>618</v>
      </c>
      <c r="H475" s="749">
        <v>118175</v>
      </c>
      <c r="I475" s="749">
        <v>18175</v>
      </c>
      <c r="J475" s="749" t="s">
        <v>1159</v>
      </c>
      <c r="K475" s="749" t="s">
        <v>1160</v>
      </c>
      <c r="L475" s="752">
        <v>699.77837837837831</v>
      </c>
      <c r="M475" s="752">
        <v>37</v>
      </c>
      <c r="N475" s="753">
        <v>25891.8</v>
      </c>
    </row>
    <row r="476" spans="1:14" ht="14.45" customHeight="1" x14ac:dyDescent="0.2">
      <c r="A476" s="747" t="s">
        <v>577</v>
      </c>
      <c r="B476" s="748" t="s">
        <v>578</v>
      </c>
      <c r="C476" s="749" t="s">
        <v>602</v>
      </c>
      <c r="D476" s="750" t="s">
        <v>603</v>
      </c>
      <c r="E476" s="751">
        <v>50113001</v>
      </c>
      <c r="F476" s="750" t="s">
        <v>608</v>
      </c>
      <c r="G476" s="749" t="s">
        <v>609</v>
      </c>
      <c r="H476" s="749">
        <v>207776</v>
      </c>
      <c r="I476" s="749">
        <v>207776</v>
      </c>
      <c r="J476" s="749" t="s">
        <v>1161</v>
      </c>
      <c r="K476" s="749" t="s">
        <v>1162</v>
      </c>
      <c r="L476" s="752">
        <v>249.98</v>
      </c>
      <c r="M476" s="752">
        <v>1</v>
      </c>
      <c r="N476" s="753">
        <v>249.98</v>
      </c>
    </row>
    <row r="477" spans="1:14" ht="14.45" customHeight="1" x14ac:dyDescent="0.2">
      <c r="A477" s="747" t="s">
        <v>577</v>
      </c>
      <c r="B477" s="748" t="s">
        <v>578</v>
      </c>
      <c r="C477" s="749" t="s">
        <v>602</v>
      </c>
      <c r="D477" s="750" t="s">
        <v>603</v>
      </c>
      <c r="E477" s="751">
        <v>50113001</v>
      </c>
      <c r="F477" s="750" t="s">
        <v>608</v>
      </c>
      <c r="G477" s="749" t="s">
        <v>618</v>
      </c>
      <c r="H477" s="749">
        <v>142865</v>
      </c>
      <c r="I477" s="749">
        <v>142865</v>
      </c>
      <c r="J477" s="749" t="s">
        <v>1163</v>
      </c>
      <c r="K477" s="749" t="s">
        <v>1164</v>
      </c>
      <c r="L477" s="752">
        <v>47.19</v>
      </c>
      <c r="M477" s="752">
        <v>1</v>
      </c>
      <c r="N477" s="753">
        <v>47.19</v>
      </c>
    </row>
    <row r="478" spans="1:14" ht="14.45" customHeight="1" x14ac:dyDescent="0.2">
      <c r="A478" s="747" t="s">
        <v>577</v>
      </c>
      <c r="B478" s="748" t="s">
        <v>578</v>
      </c>
      <c r="C478" s="749" t="s">
        <v>602</v>
      </c>
      <c r="D478" s="750" t="s">
        <v>603</v>
      </c>
      <c r="E478" s="751">
        <v>50113001</v>
      </c>
      <c r="F478" s="750" t="s">
        <v>608</v>
      </c>
      <c r="G478" s="749" t="s">
        <v>618</v>
      </c>
      <c r="H478" s="749">
        <v>130652</v>
      </c>
      <c r="I478" s="749">
        <v>30652</v>
      </c>
      <c r="J478" s="749" t="s">
        <v>1165</v>
      </c>
      <c r="K478" s="749" t="s">
        <v>1166</v>
      </c>
      <c r="L478" s="752">
        <v>108.21857142857142</v>
      </c>
      <c r="M478" s="752">
        <v>7</v>
      </c>
      <c r="N478" s="753">
        <v>757.53</v>
      </c>
    </row>
    <row r="479" spans="1:14" ht="14.45" customHeight="1" x14ac:dyDescent="0.2">
      <c r="A479" s="747" t="s">
        <v>577</v>
      </c>
      <c r="B479" s="748" t="s">
        <v>578</v>
      </c>
      <c r="C479" s="749" t="s">
        <v>602</v>
      </c>
      <c r="D479" s="750" t="s">
        <v>603</v>
      </c>
      <c r="E479" s="751">
        <v>50113001</v>
      </c>
      <c r="F479" s="750" t="s">
        <v>608</v>
      </c>
      <c r="G479" s="749" t="s">
        <v>609</v>
      </c>
      <c r="H479" s="749">
        <v>845827</v>
      </c>
      <c r="I479" s="749">
        <v>0</v>
      </c>
      <c r="J479" s="749" t="s">
        <v>1167</v>
      </c>
      <c r="K479" s="749" t="s">
        <v>579</v>
      </c>
      <c r="L479" s="752">
        <v>101.74</v>
      </c>
      <c r="M479" s="752">
        <v>1</v>
      </c>
      <c r="N479" s="753">
        <v>101.74</v>
      </c>
    </row>
    <row r="480" spans="1:14" ht="14.45" customHeight="1" x14ac:dyDescent="0.2">
      <c r="A480" s="747" t="s">
        <v>577</v>
      </c>
      <c r="B480" s="748" t="s">
        <v>578</v>
      </c>
      <c r="C480" s="749" t="s">
        <v>602</v>
      </c>
      <c r="D480" s="750" t="s">
        <v>603</v>
      </c>
      <c r="E480" s="751">
        <v>50113001</v>
      </c>
      <c r="F480" s="750" t="s">
        <v>608</v>
      </c>
      <c r="G480" s="749" t="s">
        <v>609</v>
      </c>
      <c r="H480" s="749">
        <v>118305</v>
      </c>
      <c r="I480" s="749">
        <v>18305</v>
      </c>
      <c r="J480" s="749" t="s">
        <v>788</v>
      </c>
      <c r="K480" s="749" t="s">
        <v>789</v>
      </c>
      <c r="L480" s="752">
        <v>242</v>
      </c>
      <c r="M480" s="752">
        <v>133</v>
      </c>
      <c r="N480" s="753">
        <v>32186</v>
      </c>
    </row>
    <row r="481" spans="1:14" ht="14.45" customHeight="1" x14ac:dyDescent="0.2">
      <c r="A481" s="747" t="s">
        <v>577</v>
      </c>
      <c r="B481" s="748" t="s">
        <v>578</v>
      </c>
      <c r="C481" s="749" t="s">
        <v>602</v>
      </c>
      <c r="D481" s="750" t="s">
        <v>603</v>
      </c>
      <c r="E481" s="751">
        <v>50113001</v>
      </c>
      <c r="F481" s="750" t="s">
        <v>608</v>
      </c>
      <c r="G481" s="749" t="s">
        <v>609</v>
      </c>
      <c r="H481" s="749">
        <v>118304</v>
      </c>
      <c r="I481" s="749">
        <v>18304</v>
      </c>
      <c r="J481" s="749" t="s">
        <v>788</v>
      </c>
      <c r="K481" s="749" t="s">
        <v>958</v>
      </c>
      <c r="L481" s="752">
        <v>185.61</v>
      </c>
      <c r="M481" s="752">
        <v>15</v>
      </c>
      <c r="N481" s="753">
        <v>2784.15</v>
      </c>
    </row>
    <row r="482" spans="1:14" ht="14.45" customHeight="1" x14ac:dyDescent="0.2">
      <c r="A482" s="747" t="s">
        <v>577</v>
      </c>
      <c r="B482" s="748" t="s">
        <v>578</v>
      </c>
      <c r="C482" s="749" t="s">
        <v>602</v>
      </c>
      <c r="D482" s="750" t="s">
        <v>603</v>
      </c>
      <c r="E482" s="751">
        <v>50113001</v>
      </c>
      <c r="F482" s="750" t="s">
        <v>608</v>
      </c>
      <c r="G482" s="749" t="s">
        <v>618</v>
      </c>
      <c r="H482" s="749">
        <v>845194</v>
      </c>
      <c r="I482" s="749">
        <v>105178</v>
      </c>
      <c r="J482" s="749" t="s">
        <v>1168</v>
      </c>
      <c r="K482" s="749" t="s">
        <v>1169</v>
      </c>
      <c r="L482" s="752">
        <v>513.11999999999989</v>
      </c>
      <c r="M482" s="752">
        <v>3</v>
      </c>
      <c r="N482" s="753">
        <v>1539.3599999999997</v>
      </c>
    </row>
    <row r="483" spans="1:14" ht="14.45" customHeight="1" x14ac:dyDescent="0.2">
      <c r="A483" s="747" t="s">
        <v>577</v>
      </c>
      <c r="B483" s="748" t="s">
        <v>578</v>
      </c>
      <c r="C483" s="749" t="s">
        <v>602</v>
      </c>
      <c r="D483" s="750" t="s">
        <v>603</v>
      </c>
      <c r="E483" s="751">
        <v>50113001</v>
      </c>
      <c r="F483" s="750" t="s">
        <v>608</v>
      </c>
      <c r="G483" s="749" t="s">
        <v>609</v>
      </c>
      <c r="H483" s="749">
        <v>114957</v>
      </c>
      <c r="I483" s="749">
        <v>14957</v>
      </c>
      <c r="J483" s="749" t="s">
        <v>1170</v>
      </c>
      <c r="K483" s="749" t="s">
        <v>1171</v>
      </c>
      <c r="L483" s="752">
        <v>40.069999999999993</v>
      </c>
      <c r="M483" s="752">
        <v>2</v>
      </c>
      <c r="N483" s="753">
        <v>80.139999999999986</v>
      </c>
    </row>
    <row r="484" spans="1:14" ht="14.45" customHeight="1" x14ac:dyDescent="0.2">
      <c r="A484" s="747" t="s">
        <v>577</v>
      </c>
      <c r="B484" s="748" t="s">
        <v>578</v>
      </c>
      <c r="C484" s="749" t="s">
        <v>602</v>
      </c>
      <c r="D484" s="750" t="s">
        <v>603</v>
      </c>
      <c r="E484" s="751">
        <v>50113001</v>
      </c>
      <c r="F484" s="750" t="s">
        <v>608</v>
      </c>
      <c r="G484" s="749" t="s">
        <v>609</v>
      </c>
      <c r="H484" s="749">
        <v>207264</v>
      </c>
      <c r="I484" s="749">
        <v>207264</v>
      </c>
      <c r="J484" s="749" t="s">
        <v>1172</v>
      </c>
      <c r="K484" s="749" t="s">
        <v>1173</v>
      </c>
      <c r="L484" s="752">
        <v>141.91999999999996</v>
      </c>
      <c r="M484" s="752">
        <v>1</v>
      </c>
      <c r="N484" s="753">
        <v>141.91999999999996</v>
      </c>
    </row>
    <row r="485" spans="1:14" ht="14.45" customHeight="1" x14ac:dyDescent="0.2">
      <c r="A485" s="747" t="s">
        <v>577</v>
      </c>
      <c r="B485" s="748" t="s">
        <v>578</v>
      </c>
      <c r="C485" s="749" t="s">
        <v>602</v>
      </c>
      <c r="D485" s="750" t="s">
        <v>603</v>
      </c>
      <c r="E485" s="751">
        <v>50113001</v>
      </c>
      <c r="F485" s="750" t="s">
        <v>608</v>
      </c>
      <c r="G485" s="749" t="s">
        <v>618</v>
      </c>
      <c r="H485" s="749">
        <v>208206</v>
      </c>
      <c r="I485" s="749">
        <v>208206</v>
      </c>
      <c r="J485" s="749" t="s">
        <v>1174</v>
      </c>
      <c r="K485" s="749" t="s">
        <v>1175</v>
      </c>
      <c r="L485" s="752">
        <v>162.15</v>
      </c>
      <c r="M485" s="752">
        <v>2</v>
      </c>
      <c r="N485" s="753">
        <v>324.3</v>
      </c>
    </row>
    <row r="486" spans="1:14" ht="14.45" customHeight="1" x14ac:dyDescent="0.2">
      <c r="A486" s="747" t="s">
        <v>577</v>
      </c>
      <c r="B486" s="748" t="s">
        <v>578</v>
      </c>
      <c r="C486" s="749" t="s">
        <v>602</v>
      </c>
      <c r="D486" s="750" t="s">
        <v>603</v>
      </c>
      <c r="E486" s="751">
        <v>50113001</v>
      </c>
      <c r="F486" s="750" t="s">
        <v>608</v>
      </c>
      <c r="G486" s="749" t="s">
        <v>609</v>
      </c>
      <c r="H486" s="749">
        <v>208207</v>
      </c>
      <c r="I486" s="749">
        <v>208207</v>
      </c>
      <c r="J486" s="749" t="s">
        <v>961</v>
      </c>
      <c r="K486" s="749" t="s">
        <v>962</v>
      </c>
      <c r="L486" s="752">
        <v>81.090000000000018</v>
      </c>
      <c r="M486" s="752">
        <v>1</v>
      </c>
      <c r="N486" s="753">
        <v>81.090000000000018</v>
      </c>
    </row>
    <row r="487" spans="1:14" ht="14.45" customHeight="1" x14ac:dyDescent="0.2">
      <c r="A487" s="747" t="s">
        <v>577</v>
      </c>
      <c r="B487" s="748" t="s">
        <v>578</v>
      </c>
      <c r="C487" s="749" t="s">
        <v>602</v>
      </c>
      <c r="D487" s="750" t="s">
        <v>603</v>
      </c>
      <c r="E487" s="751">
        <v>50113001</v>
      </c>
      <c r="F487" s="750" t="s">
        <v>608</v>
      </c>
      <c r="G487" s="749" t="s">
        <v>618</v>
      </c>
      <c r="H487" s="749">
        <v>109712</v>
      </c>
      <c r="I487" s="749">
        <v>9712</v>
      </c>
      <c r="J487" s="749" t="s">
        <v>792</v>
      </c>
      <c r="K487" s="749" t="s">
        <v>1176</v>
      </c>
      <c r="L487" s="752">
        <v>299.43666666666672</v>
      </c>
      <c r="M487" s="752">
        <v>60</v>
      </c>
      <c r="N487" s="753">
        <v>17966.200000000004</v>
      </c>
    </row>
    <row r="488" spans="1:14" ht="14.45" customHeight="1" x14ac:dyDescent="0.2">
      <c r="A488" s="747" t="s">
        <v>577</v>
      </c>
      <c r="B488" s="748" t="s">
        <v>578</v>
      </c>
      <c r="C488" s="749" t="s">
        <v>602</v>
      </c>
      <c r="D488" s="750" t="s">
        <v>603</v>
      </c>
      <c r="E488" s="751">
        <v>50113001</v>
      </c>
      <c r="F488" s="750" t="s">
        <v>608</v>
      </c>
      <c r="G488" s="749" t="s">
        <v>609</v>
      </c>
      <c r="H488" s="749">
        <v>188850</v>
      </c>
      <c r="I488" s="749">
        <v>188850</v>
      </c>
      <c r="J488" s="749" t="s">
        <v>1177</v>
      </c>
      <c r="K488" s="749" t="s">
        <v>1178</v>
      </c>
      <c r="L488" s="752">
        <v>39.08</v>
      </c>
      <c r="M488" s="752">
        <v>2</v>
      </c>
      <c r="N488" s="753">
        <v>78.16</v>
      </c>
    </row>
    <row r="489" spans="1:14" ht="14.45" customHeight="1" x14ac:dyDescent="0.2">
      <c r="A489" s="747" t="s">
        <v>577</v>
      </c>
      <c r="B489" s="748" t="s">
        <v>578</v>
      </c>
      <c r="C489" s="749" t="s">
        <v>602</v>
      </c>
      <c r="D489" s="750" t="s">
        <v>603</v>
      </c>
      <c r="E489" s="751">
        <v>50113001</v>
      </c>
      <c r="F489" s="750" t="s">
        <v>608</v>
      </c>
      <c r="G489" s="749" t="s">
        <v>618</v>
      </c>
      <c r="H489" s="749">
        <v>121088</v>
      </c>
      <c r="I489" s="749">
        <v>21088</v>
      </c>
      <c r="J489" s="749" t="s">
        <v>1179</v>
      </c>
      <c r="K489" s="749" t="s">
        <v>1180</v>
      </c>
      <c r="L489" s="752">
        <v>685.37199999999996</v>
      </c>
      <c r="M489" s="752">
        <v>100</v>
      </c>
      <c r="N489" s="753">
        <v>68537.2</v>
      </c>
    </row>
    <row r="490" spans="1:14" ht="14.45" customHeight="1" x14ac:dyDescent="0.2">
      <c r="A490" s="747" t="s">
        <v>577</v>
      </c>
      <c r="B490" s="748" t="s">
        <v>578</v>
      </c>
      <c r="C490" s="749" t="s">
        <v>602</v>
      </c>
      <c r="D490" s="750" t="s">
        <v>603</v>
      </c>
      <c r="E490" s="751">
        <v>50113001</v>
      </c>
      <c r="F490" s="750" t="s">
        <v>608</v>
      </c>
      <c r="G490" s="749" t="s">
        <v>609</v>
      </c>
      <c r="H490" s="749">
        <v>216573</v>
      </c>
      <c r="I490" s="749">
        <v>216573</v>
      </c>
      <c r="J490" s="749" t="s">
        <v>1181</v>
      </c>
      <c r="K490" s="749" t="s">
        <v>1182</v>
      </c>
      <c r="L490" s="752">
        <v>61.779999999999994</v>
      </c>
      <c r="M490" s="752">
        <v>10</v>
      </c>
      <c r="N490" s="753">
        <v>617.79999999999995</v>
      </c>
    </row>
    <row r="491" spans="1:14" ht="14.45" customHeight="1" x14ac:dyDescent="0.2">
      <c r="A491" s="747" t="s">
        <v>577</v>
      </c>
      <c r="B491" s="748" t="s">
        <v>578</v>
      </c>
      <c r="C491" s="749" t="s">
        <v>602</v>
      </c>
      <c r="D491" s="750" t="s">
        <v>603</v>
      </c>
      <c r="E491" s="751">
        <v>50113001</v>
      </c>
      <c r="F491" s="750" t="s">
        <v>608</v>
      </c>
      <c r="G491" s="749" t="s">
        <v>609</v>
      </c>
      <c r="H491" s="749">
        <v>100610</v>
      </c>
      <c r="I491" s="749">
        <v>610</v>
      </c>
      <c r="J491" s="749" t="s">
        <v>800</v>
      </c>
      <c r="K491" s="749" t="s">
        <v>801</v>
      </c>
      <c r="L491" s="752">
        <v>72.481578947368419</v>
      </c>
      <c r="M491" s="752">
        <v>19</v>
      </c>
      <c r="N491" s="753">
        <v>1377.15</v>
      </c>
    </row>
    <row r="492" spans="1:14" ht="14.45" customHeight="1" x14ac:dyDescent="0.2">
      <c r="A492" s="747" t="s">
        <v>577</v>
      </c>
      <c r="B492" s="748" t="s">
        <v>578</v>
      </c>
      <c r="C492" s="749" t="s">
        <v>602</v>
      </c>
      <c r="D492" s="750" t="s">
        <v>603</v>
      </c>
      <c r="E492" s="751">
        <v>50113001</v>
      </c>
      <c r="F492" s="750" t="s">
        <v>608</v>
      </c>
      <c r="G492" s="749" t="s">
        <v>609</v>
      </c>
      <c r="H492" s="749">
        <v>100612</v>
      </c>
      <c r="I492" s="749">
        <v>612</v>
      </c>
      <c r="J492" s="749" t="s">
        <v>1183</v>
      </c>
      <c r="K492" s="749" t="s">
        <v>628</v>
      </c>
      <c r="L492" s="752">
        <v>67.648461538461532</v>
      </c>
      <c r="M492" s="752">
        <v>26</v>
      </c>
      <c r="N492" s="753">
        <v>1758.86</v>
      </c>
    </row>
    <row r="493" spans="1:14" ht="14.45" customHeight="1" x14ac:dyDescent="0.2">
      <c r="A493" s="747" t="s">
        <v>577</v>
      </c>
      <c r="B493" s="748" t="s">
        <v>578</v>
      </c>
      <c r="C493" s="749" t="s">
        <v>602</v>
      </c>
      <c r="D493" s="750" t="s">
        <v>603</v>
      </c>
      <c r="E493" s="751">
        <v>50113001</v>
      </c>
      <c r="F493" s="750" t="s">
        <v>608</v>
      </c>
      <c r="G493" s="749" t="s">
        <v>609</v>
      </c>
      <c r="H493" s="749">
        <v>395293</v>
      </c>
      <c r="I493" s="749">
        <v>180305</v>
      </c>
      <c r="J493" s="749" t="s">
        <v>1184</v>
      </c>
      <c r="K493" s="749" t="s">
        <v>1185</v>
      </c>
      <c r="L493" s="752">
        <v>121.08914285714286</v>
      </c>
      <c r="M493" s="752">
        <v>35</v>
      </c>
      <c r="N493" s="753">
        <v>4238.12</v>
      </c>
    </row>
    <row r="494" spans="1:14" ht="14.45" customHeight="1" x14ac:dyDescent="0.2">
      <c r="A494" s="747" t="s">
        <v>577</v>
      </c>
      <c r="B494" s="748" t="s">
        <v>578</v>
      </c>
      <c r="C494" s="749" t="s">
        <v>602</v>
      </c>
      <c r="D494" s="750" t="s">
        <v>603</v>
      </c>
      <c r="E494" s="751">
        <v>50113001</v>
      </c>
      <c r="F494" s="750" t="s">
        <v>608</v>
      </c>
      <c r="G494" s="749" t="s">
        <v>609</v>
      </c>
      <c r="H494" s="749">
        <v>395294</v>
      </c>
      <c r="I494" s="749">
        <v>180306</v>
      </c>
      <c r="J494" s="749" t="s">
        <v>1184</v>
      </c>
      <c r="K494" s="749" t="s">
        <v>1186</v>
      </c>
      <c r="L494" s="752">
        <v>177.17000000000002</v>
      </c>
      <c r="M494" s="752">
        <v>13</v>
      </c>
      <c r="N494" s="753">
        <v>2303.21</v>
      </c>
    </row>
    <row r="495" spans="1:14" ht="14.45" customHeight="1" x14ac:dyDescent="0.2">
      <c r="A495" s="747" t="s">
        <v>577</v>
      </c>
      <c r="B495" s="748" t="s">
        <v>578</v>
      </c>
      <c r="C495" s="749" t="s">
        <v>602</v>
      </c>
      <c r="D495" s="750" t="s">
        <v>603</v>
      </c>
      <c r="E495" s="751">
        <v>50113001</v>
      </c>
      <c r="F495" s="750" t="s">
        <v>608</v>
      </c>
      <c r="G495" s="749" t="s">
        <v>618</v>
      </c>
      <c r="H495" s="749">
        <v>158191</v>
      </c>
      <c r="I495" s="749">
        <v>158191</v>
      </c>
      <c r="J495" s="749" t="s">
        <v>970</v>
      </c>
      <c r="K495" s="749" t="s">
        <v>971</v>
      </c>
      <c r="L495" s="752">
        <v>58.880000000000017</v>
      </c>
      <c r="M495" s="752">
        <v>1</v>
      </c>
      <c r="N495" s="753">
        <v>58.880000000000017</v>
      </c>
    </row>
    <row r="496" spans="1:14" ht="14.45" customHeight="1" x14ac:dyDescent="0.2">
      <c r="A496" s="747" t="s">
        <v>577</v>
      </c>
      <c r="B496" s="748" t="s">
        <v>578</v>
      </c>
      <c r="C496" s="749" t="s">
        <v>602</v>
      </c>
      <c r="D496" s="750" t="s">
        <v>603</v>
      </c>
      <c r="E496" s="751">
        <v>50113001</v>
      </c>
      <c r="F496" s="750" t="s">
        <v>608</v>
      </c>
      <c r="G496" s="749" t="s">
        <v>579</v>
      </c>
      <c r="H496" s="749">
        <v>147989</v>
      </c>
      <c r="I496" s="749">
        <v>147989</v>
      </c>
      <c r="J496" s="749" t="s">
        <v>1187</v>
      </c>
      <c r="K496" s="749" t="s">
        <v>1188</v>
      </c>
      <c r="L496" s="752">
        <v>193.11</v>
      </c>
      <c r="M496" s="752">
        <v>1</v>
      </c>
      <c r="N496" s="753">
        <v>193.11</v>
      </c>
    </row>
    <row r="497" spans="1:14" ht="14.45" customHeight="1" x14ac:dyDescent="0.2">
      <c r="A497" s="747" t="s">
        <v>577</v>
      </c>
      <c r="B497" s="748" t="s">
        <v>578</v>
      </c>
      <c r="C497" s="749" t="s">
        <v>602</v>
      </c>
      <c r="D497" s="750" t="s">
        <v>603</v>
      </c>
      <c r="E497" s="751">
        <v>50113001</v>
      </c>
      <c r="F497" s="750" t="s">
        <v>608</v>
      </c>
      <c r="G497" s="749" t="s">
        <v>609</v>
      </c>
      <c r="H497" s="749">
        <v>172034</v>
      </c>
      <c r="I497" s="749">
        <v>172034</v>
      </c>
      <c r="J497" s="749" t="s">
        <v>1189</v>
      </c>
      <c r="K497" s="749" t="s">
        <v>1190</v>
      </c>
      <c r="L497" s="752">
        <v>27.48</v>
      </c>
      <c r="M497" s="752">
        <v>1</v>
      </c>
      <c r="N497" s="753">
        <v>27.48</v>
      </c>
    </row>
    <row r="498" spans="1:14" ht="14.45" customHeight="1" x14ac:dyDescent="0.2">
      <c r="A498" s="747" t="s">
        <v>577</v>
      </c>
      <c r="B498" s="748" t="s">
        <v>578</v>
      </c>
      <c r="C498" s="749" t="s">
        <v>602</v>
      </c>
      <c r="D498" s="750" t="s">
        <v>603</v>
      </c>
      <c r="E498" s="751">
        <v>50113001</v>
      </c>
      <c r="F498" s="750" t="s">
        <v>608</v>
      </c>
      <c r="G498" s="749" t="s">
        <v>609</v>
      </c>
      <c r="H498" s="749">
        <v>100616</v>
      </c>
      <c r="I498" s="749">
        <v>616</v>
      </c>
      <c r="J498" s="749" t="s">
        <v>1191</v>
      </c>
      <c r="K498" s="749" t="s">
        <v>1192</v>
      </c>
      <c r="L498" s="752">
        <v>119.10999999999993</v>
      </c>
      <c r="M498" s="752">
        <v>2</v>
      </c>
      <c r="N498" s="753">
        <v>238.21999999999986</v>
      </c>
    </row>
    <row r="499" spans="1:14" ht="14.45" customHeight="1" x14ac:dyDescent="0.2">
      <c r="A499" s="747" t="s">
        <v>577</v>
      </c>
      <c r="B499" s="748" t="s">
        <v>578</v>
      </c>
      <c r="C499" s="749" t="s">
        <v>602</v>
      </c>
      <c r="D499" s="750" t="s">
        <v>603</v>
      </c>
      <c r="E499" s="751">
        <v>50113001</v>
      </c>
      <c r="F499" s="750" t="s">
        <v>608</v>
      </c>
      <c r="G499" s="749" t="s">
        <v>579</v>
      </c>
      <c r="H499" s="749">
        <v>232462</v>
      </c>
      <c r="I499" s="749">
        <v>232462</v>
      </c>
      <c r="J499" s="749" t="s">
        <v>1193</v>
      </c>
      <c r="K499" s="749" t="s">
        <v>1194</v>
      </c>
      <c r="L499" s="752">
        <v>58.409999999999989</v>
      </c>
      <c r="M499" s="752">
        <v>20</v>
      </c>
      <c r="N499" s="753">
        <v>1168.1999999999998</v>
      </c>
    </row>
    <row r="500" spans="1:14" ht="14.45" customHeight="1" x14ac:dyDescent="0.2">
      <c r="A500" s="747" t="s">
        <v>577</v>
      </c>
      <c r="B500" s="748" t="s">
        <v>578</v>
      </c>
      <c r="C500" s="749" t="s">
        <v>602</v>
      </c>
      <c r="D500" s="750" t="s">
        <v>603</v>
      </c>
      <c r="E500" s="751">
        <v>50113001</v>
      </c>
      <c r="F500" s="750" t="s">
        <v>608</v>
      </c>
      <c r="G500" s="749" t="s">
        <v>609</v>
      </c>
      <c r="H500" s="749">
        <v>187149</v>
      </c>
      <c r="I500" s="749">
        <v>87149</v>
      </c>
      <c r="J500" s="749" t="s">
        <v>1195</v>
      </c>
      <c r="K500" s="749" t="s">
        <v>1196</v>
      </c>
      <c r="L500" s="752">
        <v>143.14999999999998</v>
      </c>
      <c r="M500" s="752">
        <v>1</v>
      </c>
      <c r="N500" s="753">
        <v>143.14999999999998</v>
      </c>
    </row>
    <row r="501" spans="1:14" ht="14.45" customHeight="1" x14ac:dyDescent="0.2">
      <c r="A501" s="747" t="s">
        <v>577</v>
      </c>
      <c r="B501" s="748" t="s">
        <v>578</v>
      </c>
      <c r="C501" s="749" t="s">
        <v>602</v>
      </c>
      <c r="D501" s="750" t="s">
        <v>603</v>
      </c>
      <c r="E501" s="751">
        <v>50113001</v>
      </c>
      <c r="F501" s="750" t="s">
        <v>608</v>
      </c>
      <c r="G501" s="749" t="s">
        <v>609</v>
      </c>
      <c r="H501" s="749">
        <v>848632</v>
      </c>
      <c r="I501" s="749">
        <v>125315</v>
      </c>
      <c r="J501" s="749" t="s">
        <v>806</v>
      </c>
      <c r="K501" s="749" t="s">
        <v>1197</v>
      </c>
      <c r="L501" s="752">
        <v>58.19</v>
      </c>
      <c r="M501" s="752">
        <v>2</v>
      </c>
      <c r="N501" s="753">
        <v>116.38</v>
      </c>
    </row>
    <row r="502" spans="1:14" ht="14.45" customHeight="1" x14ac:dyDescent="0.2">
      <c r="A502" s="747" t="s">
        <v>577</v>
      </c>
      <c r="B502" s="748" t="s">
        <v>578</v>
      </c>
      <c r="C502" s="749" t="s">
        <v>602</v>
      </c>
      <c r="D502" s="750" t="s">
        <v>603</v>
      </c>
      <c r="E502" s="751">
        <v>50113001</v>
      </c>
      <c r="F502" s="750" t="s">
        <v>608</v>
      </c>
      <c r="G502" s="749" t="s">
        <v>609</v>
      </c>
      <c r="H502" s="749">
        <v>102429</v>
      </c>
      <c r="I502" s="749">
        <v>2429</v>
      </c>
      <c r="J502" s="749" t="s">
        <v>1198</v>
      </c>
      <c r="K502" s="749" t="s">
        <v>1199</v>
      </c>
      <c r="L502" s="752">
        <v>50.579999999999984</v>
      </c>
      <c r="M502" s="752">
        <v>1</v>
      </c>
      <c r="N502" s="753">
        <v>50.579999999999984</v>
      </c>
    </row>
    <row r="503" spans="1:14" ht="14.45" customHeight="1" x14ac:dyDescent="0.2">
      <c r="A503" s="747" t="s">
        <v>577</v>
      </c>
      <c r="B503" s="748" t="s">
        <v>578</v>
      </c>
      <c r="C503" s="749" t="s">
        <v>602</v>
      </c>
      <c r="D503" s="750" t="s">
        <v>603</v>
      </c>
      <c r="E503" s="751">
        <v>50113001</v>
      </c>
      <c r="F503" s="750" t="s">
        <v>608</v>
      </c>
      <c r="G503" s="749" t="s">
        <v>609</v>
      </c>
      <c r="H503" s="749">
        <v>225172</v>
      </c>
      <c r="I503" s="749">
        <v>225172</v>
      </c>
      <c r="J503" s="749" t="s">
        <v>1200</v>
      </c>
      <c r="K503" s="749" t="s">
        <v>1201</v>
      </c>
      <c r="L503" s="752">
        <v>58.770000000000017</v>
      </c>
      <c r="M503" s="752">
        <v>2</v>
      </c>
      <c r="N503" s="753">
        <v>117.54000000000003</v>
      </c>
    </row>
    <row r="504" spans="1:14" ht="14.45" customHeight="1" x14ac:dyDescent="0.2">
      <c r="A504" s="747" t="s">
        <v>577</v>
      </c>
      <c r="B504" s="748" t="s">
        <v>578</v>
      </c>
      <c r="C504" s="749" t="s">
        <v>602</v>
      </c>
      <c r="D504" s="750" t="s">
        <v>603</v>
      </c>
      <c r="E504" s="751">
        <v>50113001</v>
      </c>
      <c r="F504" s="750" t="s">
        <v>608</v>
      </c>
      <c r="G504" s="749" t="s">
        <v>579</v>
      </c>
      <c r="H504" s="749">
        <v>206512</v>
      </c>
      <c r="I504" s="749">
        <v>206512</v>
      </c>
      <c r="J504" s="749" t="s">
        <v>1202</v>
      </c>
      <c r="K504" s="749" t="s">
        <v>752</v>
      </c>
      <c r="L504" s="752">
        <v>157.43</v>
      </c>
      <c r="M504" s="752">
        <v>1</v>
      </c>
      <c r="N504" s="753">
        <v>157.43</v>
      </c>
    </row>
    <row r="505" spans="1:14" ht="14.45" customHeight="1" x14ac:dyDescent="0.2">
      <c r="A505" s="747" t="s">
        <v>577</v>
      </c>
      <c r="B505" s="748" t="s">
        <v>578</v>
      </c>
      <c r="C505" s="749" t="s">
        <v>602</v>
      </c>
      <c r="D505" s="750" t="s">
        <v>603</v>
      </c>
      <c r="E505" s="751">
        <v>50113001</v>
      </c>
      <c r="F505" s="750" t="s">
        <v>608</v>
      </c>
      <c r="G505" s="749" t="s">
        <v>609</v>
      </c>
      <c r="H505" s="749">
        <v>109847</v>
      </c>
      <c r="I505" s="749">
        <v>9847</v>
      </c>
      <c r="J505" s="749" t="s">
        <v>808</v>
      </c>
      <c r="K505" s="749" t="s">
        <v>977</v>
      </c>
      <c r="L505" s="752">
        <v>41.06</v>
      </c>
      <c r="M505" s="752">
        <v>3</v>
      </c>
      <c r="N505" s="753">
        <v>123.18</v>
      </c>
    </row>
    <row r="506" spans="1:14" ht="14.45" customHeight="1" x14ac:dyDescent="0.2">
      <c r="A506" s="747" t="s">
        <v>577</v>
      </c>
      <c r="B506" s="748" t="s">
        <v>578</v>
      </c>
      <c r="C506" s="749" t="s">
        <v>602</v>
      </c>
      <c r="D506" s="750" t="s">
        <v>603</v>
      </c>
      <c r="E506" s="751">
        <v>50113001</v>
      </c>
      <c r="F506" s="750" t="s">
        <v>608</v>
      </c>
      <c r="G506" s="749" t="s">
        <v>609</v>
      </c>
      <c r="H506" s="749">
        <v>159398</v>
      </c>
      <c r="I506" s="749">
        <v>59398</v>
      </c>
      <c r="J506" s="749" t="s">
        <v>1203</v>
      </c>
      <c r="K506" s="749" t="s">
        <v>1204</v>
      </c>
      <c r="L506" s="752">
        <v>267.55309652510431</v>
      </c>
      <c r="M506" s="752">
        <v>12</v>
      </c>
      <c r="N506" s="753">
        <v>3210.6371583012519</v>
      </c>
    </row>
    <row r="507" spans="1:14" ht="14.45" customHeight="1" x14ac:dyDescent="0.2">
      <c r="A507" s="747" t="s">
        <v>577</v>
      </c>
      <c r="B507" s="748" t="s">
        <v>578</v>
      </c>
      <c r="C507" s="749" t="s">
        <v>602</v>
      </c>
      <c r="D507" s="750" t="s">
        <v>603</v>
      </c>
      <c r="E507" s="751">
        <v>50113001</v>
      </c>
      <c r="F507" s="750" t="s">
        <v>608</v>
      </c>
      <c r="G507" s="749" t="s">
        <v>609</v>
      </c>
      <c r="H507" s="749">
        <v>215851</v>
      </c>
      <c r="I507" s="749">
        <v>215851</v>
      </c>
      <c r="J507" s="749" t="s">
        <v>1205</v>
      </c>
      <c r="K507" s="749" t="s">
        <v>1206</v>
      </c>
      <c r="L507" s="752">
        <v>290.72000000000003</v>
      </c>
      <c r="M507" s="752">
        <v>1</v>
      </c>
      <c r="N507" s="753">
        <v>290.72000000000003</v>
      </c>
    </row>
    <row r="508" spans="1:14" ht="14.45" customHeight="1" x14ac:dyDescent="0.2">
      <c r="A508" s="747" t="s">
        <v>577</v>
      </c>
      <c r="B508" s="748" t="s">
        <v>578</v>
      </c>
      <c r="C508" s="749" t="s">
        <v>602</v>
      </c>
      <c r="D508" s="750" t="s">
        <v>603</v>
      </c>
      <c r="E508" s="751">
        <v>50113001</v>
      </c>
      <c r="F508" s="750" t="s">
        <v>608</v>
      </c>
      <c r="G508" s="749" t="s">
        <v>618</v>
      </c>
      <c r="H508" s="749">
        <v>190973</v>
      </c>
      <c r="I508" s="749">
        <v>190973</v>
      </c>
      <c r="J508" s="749" t="s">
        <v>1207</v>
      </c>
      <c r="K508" s="749" t="s">
        <v>787</v>
      </c>
      <c r="L508" s="752">
        <v>224.37</v>
      </c>
      <c r="M508" s="752">
        <v>1</v>
      </c>
      <c r="N508" s="753">
        <v>224.37</v>
      </c>
    </row>
    <row r="509" spans="1:14" ht="14.45" customHeight="1" x14ac:dyDescent="0.2">
      <c r="A509" s="747" t="s">
        <v>577</v>
      </c>
      <c r="B509" s="748" t="s">
        <v>578</v>
      </c>
      <c r="C509" s="749" t="s">
        <v>602</v>
      </c>
      <c r="D509" s="750" t="s">
        <v>603</v>
      </c>
      <c r="E509" s="751">
        <v>50113001</v>
      </c>
      <c r="F509" s="750" t="s">
        <v>608</v>
      </c>
      <c r="G509" s="749" t="s">
        <v>618</v>
      </c>
      <c r="H509" s="749">
        <v>190975</v>
      </c>
      <c r="I509" s="749">
        <v>190975</v>
      </c>
      <c r="J509" s="749" t="s">
        <v>1207</v>
      </c>
      <c r="K509" s="749" t="s">
        <v>1054</v>
      </c>
      <c r="L509" s="752">
        <v>640.02</v>
      </c>
      <c r="M509" s="752">
        <v>3</v>
      </c>
      <c r="N509" s="753">
        <v>1920.06</v>
      </c>
    </row>
    <row r="510" spans="1:14" ht="14.45" customHeight="1" x14ac:dyDescent="0.2">
      <c r="A510" s="747" t="s">
        <v>577</v>
      </c>
      <c r="B510" s="748" t="s">
        <v>578</v>
      </c>
      <c r="C510" s="749" t="s">
        <v>602</v>
      </c>
      <c r="D510" s="750" t="s">
        <v>603</v>
      </c>
      <c r="E510" s="751">
        <v>50113001</v>
      </c>
      <c r="F510" s="750" t="s">
        <v>608</v>
      </c>
      <c r="G510" s="749" t="s">
        <v>618</v>
      </c>
      <c r="H510" s="749">
        <v>190970</v>
      </c>
      <c r="I510" s="749">
        <v>190970</v>
      </c>
      <c r="J510" s="749" t="s">
        <v>1208</v>
      </c>
      <c r="K510" s="749" t="s">
        <v>1054</v>
      </c>
      <c r="L510" s="752">
        <v>0</v>
      </c>
      <c r="M510" s="752">
        <v>0</v>
      </c>
      <c r="N510" s="753">
        <v>0</v>
      </c>
    </row>
    <row r="511" spans="1:14" ht="14.45" customHeight="1" x14ac:dyDescent="0.2">
      <c r="A511" s="747" t="s">
        <v>577</v>
      </c>
      <c r="B511" s="748" t="s">
        <v>578</v>
      </c>
      <c r="C511" s="749" t="s">
        <v>602</v>
      </c>
      <c r="D511" s="750" t="s">
        <v>603</v>
      </c>
      <c r="E511" s="751">
        <v>50113001</v>
      </c>
      <c r="F511" s="750" t="s">
        <v>608</v>
      </c>
      <c r="G511" s="749" t="s">
        <v>618</v>
      </c>
      <c r="H511" s="749">
        <v>190963</v>
      </c>
      <c r="I511" s="749">
        <v>190963</v>
      </c>
      <c r="J511" s="749" t="s">
        <v>1209</v>
      </c>
      <c r="K511" s="749" t="s">
        <v>787</v>
      </c>
      <c r="L511" s="752">
        <v>168.44</v>
      </c>
      <c r="M511" s="752">
        <v>1</v>
      </c>
      <c r="N511" s="753">
        <v>168.44</v>
      </c>
    </row>
    <row r="512" spans="1:14" ht="14.45" customHeight="1" x14ac:dyDescent="0.2">
      <c r="A512" s="747" t="s">
        <v>577</v>
      </c>
      <c r="B512" s="748" t="s">
        <v>578</v>
      </c>
      <c r="C512" s="749" t="s">
        <v>602</v>
      </c>
      <c r="D512" s="750" t="s">
        <v>603</v>
      </c>
      <c r="E512" s="751">
        <v>50113001</v>
      </c>
      <c r="F512" s="750" t="s">
        <v>608</v>
      </c>
      <c r="G512" s="749" t="s">
        <v>618</v>
      </c>
      <c r="H512" s="749">
        <v>190958</v>
      </c>
      <c r="I512" s="749">
        <v>190958</v>
      </c>
      <c r="J512" s="749" t="s">
        <v>1210</v>
      </c>
      <c r="K512" s="749" t="s">
        <v>787</v>
      </c>
      <c r="L512" s="752">
        <v>140.72</v>
      </c>
      <c r="M512" s="752">
        <v>3</v>
      </c>
      <c r="N512" s="753">
        <v>422.15999999999997</v>
      </c>
    </row>
    <row r="513" spans="1:14" ht="14.45" customHeight="1" x14ac:dyDescent="0.2">
      <c r="A513" s="747" t="s">
        <v>577</v>
      </c>
      <c r="B513" s="748" t="s">
        <v>578</v>
      </c>
      <c r="C513" s="749" t="s">
        <v>602</v>
      </c>
      <c r="D513" s="750" t="s">
        <v>603</v>
      </c>
      <c r="E513" s="751">
        <v>50113001</v>
      </c>
      <c r="F513" s="750" t="s">
        <v>608</v>
      </c>
      <c r="G513" s="749" t="s">
        <v>618</v>
      </c>
      <c r="H513" s="749">
        <v>56976</v>
      </c>
      <c r="I513" s="749">
        <v>56976</v>
      </c>
      <c r="J513" s="749" t="s">
        <v>1211</v>
      </c>
      <c r="K513" s="749" t="s">
        <v>1212</v>
      </c>
      <c r="L513" s="752">
        <v>11.84</v>
      </c>
      <c r="M513" s="752">
        <v>7</v>
      </c>
      <c r="N513" s="753">
        <v>82.88</v>
      </c>
    </row>
    <row r="514" spans="1:14" ht="14.45" customHeight="1" x14ac:dyDescent="0.2">
      <c r="A514" s="747" t="s">
        <v>577</v>
      </c>
      <c r="B514" s="748" t="s">
        <v>578</v>
      </c>
      <c r="C514" s="749" t="s">
        <v>602</v>
      </c>
      <c r="D514" s="750" t="s">
        <v>603</v>
      </c>
      <c r="E514" s="751">
        <v>50113001</v>
      </c>
      <c r="F514" s="750" t="s">
        <v>608</v>
      </c>
      <c r="G514" s="749" t="s">
        <v>618</v>
      </c>
      <c r="H514" s="749">
        <v>174700</v>
      </c>
      <c r="I514" s="749">
        <v>174700</v>
      </c>
      <c r="J514" s="749" t="s">
        <v>978</v>
      </c>
      <c r="K514" s="749" t="s">
        <v>979</v>
      </c>
      <c r="L514" s="752">
        <v>723.3900000000001</v>
      </c>
      <c r="M514" s="752">
        <v>1</v>
      </c>
      <c r="N514" s="753">
        <v>723.3900000000001</v>
      </c>
    </row>
    <row r="515" spans="1:14" ht="14.45" customHeight="1" x14ac:dyDescent="0.2">
      <c r="A515" s="747" t="s">
        <v>577</v>
      </c>
      <c r="B515" s="748" t="s">
        <v>578</v>
      </c>
      <c r="C515" s="749" t="s">
        <v>602</v>
      </c>
      <c r="D515" s="750" t="s">
        <v>603</v>
      </c>
      <c r="E515" s="751">
        <v>50113001</v>
      </c>
      <c r="F515" s="750" t="s">
        <v>608</v>
      </c>
      <c r="G515" s="749" t="s">
        <v>609</v>
      </c>
      <c r="H515" s="749">
        <v>191217</v>
      </c>
      <c r="I515" s="749">
        <v>91217</v>
      </c>
      <c r="J515" s="749" t="s">
        <v>1213</v>
      </c>
      <c r="K515" s="749" t="s">
        <v>1214</v>
      </c>
      <c r="L515" s="752">
        <v>80.73</v>
      </c>
      <c r="M515" s="752">
        <v>1</v>
      </c>
      <c r="N515" s="753">
        <v>80.73</v>
      </c>
    </row>
    <row r="516" spans="1:14" ht="14.45" customHeight="1" x14ac:dyDescent="0.2">
      <c r="A516" s="747" t="s">
        <v>577</v>
      </c>
      <c r="B516" s="748" t="s">
        <v>578</v>
      </c>
      <c r="C516" s="749" t="s">
        <v>602</v>
      </c>
      <c r="D516" s="750" t="s">
        <v>603</v>
      </c>
      <c r="E516" s="751">
        <v>50113001</v>
      </c>
      <c r="F516" s="750" t="s">
        <v>608</v>
      </c>
      <c r="G516" s="749" t="s">
        <v>609</v>
      </c>
      <c r="H516" s="749">
        <v>221884</v>
      </c>
      <c r="I516" s="749">
        <v>221884</v>
      </c>
      <c r="J516" s="749" t="s">
        <v>1215</v>
      </c>
      <c r="K516" s="749" t="s">
        <v>1216</v>
      </c>
      <c r="L516" s="752">
        <v>1980</v>
      </c>
      <c r="M516" s="752">
        <v>2</v>
      </c>
      <c r="N516" s="753">
        <v>3960</v>
      </c>
    </row>
    <row r="517" spans="1:14" ht="14.45" customHeight="1" x14ac:dyDescent="0.2">
      <c r="A517" s="747" t="s">
        <v>577</v>
      </c>
      <c r="B517" s="748" t="s">
        <v>578</v>
      </c>
      <c r="C517" s="749" t="s">
        <v>602</v>
      </c>
      <c r="D517" s="750" t="s">
        <v>603</v>
      </c>
      <c r="E517" s="751">
        <v>50113001</v>
      </c>
      <c r="F517" s="750" t="s">
        <v>608</v>
      </c>
      <c r="G517" s="749" t="s">
        <v>609</v>
      </c>
      <c r="H517" s="749">
        <v>184785</v>
      </c>
      <c r="I517" s="749">
        <v>84785</v>
      </c>
      <c r="J517" s="749" t="s">
        <v>1217</v>
      </c>
      <c r="K517" s="749" t="s">
        <v>1218</v>
      </c>
      <c r="L517" s="752">
        <v>192.96000000000004</v>
      </c>
      <c r="M517" s="752">
        <v>9</v>
      </c>
      <c r="N517" s="753">
        <v>1736.6400000000003</v>
      </c>
    </row>
    <row r="518" spans="1:14" ht="14.45" customHeight="1" x14ac:dyDescent="0.2">
      <c r="A518" s="747" t="s">
        <v>577</v>
      </c>
      <c r="B518" s="748" t="s">
        <v>578</v>
      </c>
      <c r="C518" s="749" t="s">
        <v>602</v>
      </c>
      <c r="D518" s="750" t="s">
        <v>603</v>
      </c>
      <c r="E518" s="751">
        <v>50113001</v>
      </c>
      <c r="F518" s="750" t="s">
        <v>608</v>
      </c>
      <c r="G518" s="749" t="s">
        <v>609</v>
      </c>
      <c r="H518" s="749">
        <v>100643</v>
      </c>
      <c r="I518" s="749">
        <v>643</v>
      </c>
      <c r="J518" s="749" t="s">
        <v>1219</v>
      </c>
      <c r="K518" s="749" t="s">
        <v>1220</v>
      </c>
      <c r="L518" s="752">
        <v>63.640000000000008</v>
      </c>
      <c r="M518" s="752">
        <v>3</v>
      </c>
      <c r="N518" s="753">
        <v>190.92000000000002</v>
      </c>
    </row>
    <row r="519" spans="1:14" ht="14.45" customHeight="1" x14ac:dyDescent="0.2">
      <c r="A519" s="747" t="s">
        <v>577</v>
      </c>
      <c r="B519" s="748" t="s">
        <v>578</v>
      </c>
      <c r="C519" s="749" t="s">
        <v>602</v>
      </c>
      <c r="D519" s="750" t="s">
        <v>603</v>
      </c>
      <c r="E519" s="751">
        <v>50113001</v>
      </c>
      <c r="F519" s="750" t="s">
        <v>608</v>
      </c>
      <c r="G519" s="749" t="s">
        <v>609</v>
      </c>
      <c r="H519" s="749">
        <v>100641</v>
      </c>
      <c r="I519" s="749">
        <v>641</v>
      </c>
      <c r="J519" s="749" t="s">
        <v>1221</v>
      </c>
      <c r="K519" s="749" t="s">
        <v>1222</v>
      </c>
      <c r="L519" s="752">
        <v>31.239999999999991</v>
      </c>
      <c r="M519" s="752">
        <v>3</v>
      </c>
      <c r="N519" s="753">
        <v>93.71999999999997</v>
      </c>
    </row>
    <row r="520" spans="1:14" ht="14.45" customHeight="1" x14ac:dyDescent="0.2">
      <c r="A520" s="747" t="s">
        <v>577</v>
      </c>
      <c r="B520" s="748" t="s">
        <v>578</v>
      </c>
      <c r="C520" s="749" t="s">
        <v>602</v>
      </c>
      <c r="D520" s="750" t="s">
        <v>603</v>
      </c>
      <c r="E520" s="751">
        <v>50113001</v>
      </c>
      <c r="F520" s="750" t="s">
        <v>608</v>
      </c>
      <c r="G520" s="749" t="s">
        <v>609</v>
      </c>
      <c r="H520" s="749">
        <v>843996</v>
      </c>
      <c r="I520" s="749">
        <v>100191</v>
      </c>
      <c r="J520" s="749" t="s">
        <v>1223</v>
      </c>
      <c r="K520" s="749" t="s">
        <v>1224</v>
      </c>
      <c r="L520" s="752">
        <v>3652</v>
      </c>
      <c r="M520" s="752">
        <v>1</v>
      </c>
      <c r="N520" s="753">
        <v>3652</v>
      </c>
    </row>
    <row r="521" spans="1:14" ht="14.45" customHeight="1" x14ac:dyDescent="0.2">
      <c r="A521" s="747" t="s">
        <v>577</v>
      </c>
      <c r="B521" s="748" t="s">
        <v>578</v>
      </c>
      <c r="C521" s="749" t="s">
        <v>602</v>
      </c>
      <c r="D521" s="750" t="s">
        <v>603</v>
      </c>
      <c r="E521" s="751">
        <v>50113001</v>
      </c>
      <c r="F521" s="750" t="s">
        <v>608</v>
      </c>
      <c r="G521" s="749" t="s">
        <v>609</v>
      </c>
      <c r="H521" s="749">
        <v>233360</v>
      </c>
      <c r="I521" s="749">
        <v>233360</v>
      </c>
      <c r="J521" s="749" t="s">
        <v>825</v>
      </c>
      <c r="K521" s="749" t="s">
        <v>1225</v>
      </c>
      <c r="L521" s="752">
        <v>22.129999999999995</v>
      </c>
      <c r="M521" s="752">
        <v>4</v>
      </c>
      <c r="N521" s="753">
        <v>88.519999999999982</v>
      </c>
    </row>
    <row r="522" spans="1:14" ht="14.45" customHeight="1" x14ac:dyDescent="0.2">
      <c r="A522" s="747" t="s">
        <v>577</v>
      </c>
      <c r="B522" s="748" t="s">
        <v>578</v>
      </c>
      <c r="C522" s="749" t="s">
        <v>602</v>
      </c>
      <c r="D522" s="750" t="s">
        <v>603</v>
      </c>
      <c r="E522" s="751">
        <v>50113001</v>
      </c>
      <c r="F522" s="750" t="s">
        <v>608</v>
      </c>
      <c r="G522" s="749" t="s">
        <v>618</v>
      </c>
      <c r="H522" s="749">
        <v>989453</v>
      </c>
      <c r="I522" s="749">
        <v>146899</v>
      </c>
      <c r="J522" s="749" t="s">
        <v>825</v>
      </c>
      <c r="K522" s="749" t="s">
        <v>826</v>
      </c>
      <c r="L522" s="752">
        <v>45.994285714285709</v>
      </c>
      <c r="M522" s="752">
        <v>7</v>
      </c>
      <c r="N522" s="753">
        <v>321.95999999999998</v>
      </c>
    </row>
    <row r="523" spans="1:14" ht="14.45" customHeight="1" x14ac:dyDescent="0.2">
      <c r="A523" s="747" t="s">
        <v>577</v>
      </c>
      <c r="B523" s="748" t="s">
        <v>578</v>
      </c>
      <c r="C523" s="749" t="s">
        <v>602</v>
      </c>
      <c r="D523" s="750" t="s">
        <v>603</v>
      </c>
      <c r="E523" s="751">
        <v>50113001</v>
      </c>
      <c r="F523" s="750" t="s">
        <v>608</v>
      </c>
      <c r="G523" s="749" t="s">
        <v>618</v>
      </c>
      <c r="H523" s="749">
        <v>149483</v>
      </c>
      <c r="I523" s="749">
        <v>149483</v>
      </c>
      <c r="J523" s="749" t="s">
        <v>1226</v>
      </c>
      <c r="K523" s="749" t="s">
        <v>1227</v>
      </c>
      <c r="L523" s="752">
        <v>139.13</v>
      </c>
      <c r="M523" s="752">
        <v>1</v>
      </c>
      <c r="N523" s="753">
        <v>139.13</v>
      </c>
    </row>
    <row r="524" spans="1:14" ht="14.45" customHeight="1" x14ac:dyDescent="0.2">
      <c r="A524" s="747" t="s">
        <v>577</v>
      </c>
      <c r="B524" s="748" t="s">
        <v>578</v>
      </c>
      <c r="C524" s="749" t="s">
        <v>602</v>
      </c>
      <c r="D524" s="750" t="s">
        <v>603</v>
      </c>
      <c r="E524" s="751">
        <v>50113001</v>
      </c>
      <c r="F524" s="750" t="s">
        <v>608</v>
      </c>
      <c r="G524" s="749" t="s">
        <v>618</v>
      </c>
      <c r="H524" s="749">
        <v>849578</v>
      </c>
      <c r="I524" s="749">
        <v>149480</v>
      </c>
      <c r="J524" s="749" t="s">
        <v>1226</v>
      </c>
      <c r="K524" s="749" t="s">
        <v>1228</v>
      </c>
      <c r="L524" s="752">
        <v>69.55</v>
      </c>
      <c r="M524" s="752">
        <v>2</v>
      </c>
      <c r="N524" s="753">
        <v>139.1</v>
      </c>
    </row>
    <row r="525" spans="1:14" ht="14.45" customHeight="1" x14ac:dyDescent="0.2">
      <c r="A525" s="747" t="s">
        <v>577</v>
      </c>
      <c r="B525" s="748" t="s">
        <v>578</v>
      </c>
      <c r="C525" s="749" t="s">
        <v>602</v>
      </c>
      <c r="D525" s="750" t="s">
        <v>603</v>
      </c>
      <c r="E525" s="751">
        <v>50113002</v>
      </c>
      <c r="F525" s="750" t="s">
        <v>1229</v>
      </c>
      <c r="G525" s="749" t="s">
        <v>609</v>
      </c>
      <c r="H525" s="749">
        <v>195641</v>
      </c>
      <c r="I525" s="749">
        <v>95641</v>
      </c>
      <c r="J525" s="749" t="s">
        <v>1230</v>
      </c>
      <c r="K525" s="749" t="s">
        <v>1231</v>
      </c>
      <c r="L525" s="752">
        <v>4107.5800000000008</v>
      </c>
      <c r="M525" s="752">
        <v>3</v>
      </c>
      <c r="N525" s="753">
        <v>12322.740000000002</v>
      </c>
    </row>
    <row r="526" spans="1:14" ht="14.45" customHeight="1" x14ac:dyDescent="0.2">
      <c r="A526" s="747" t="s">
        <v>577</v>
      </c>
      <c r="B526" s="748" t="s">
        <v>578</v>
      </c>
      <c r="C526" s="749" t="s">
        <v>602</v>
      </c>
      <c r="D526" s="750" t="s">
        <v>603</v>
      </c>
      <c r="E526" s="751">
        <v>50113002</v>
      </c>
      <c r="F526" s="750" t="s">
        <v>1229</v>
      </c>
      <c r="G526" s="749" t="s">
        <v>609</v>
      </c>
      <c r="H526" s="749">
        <v>206871</v>
      </c>
      <c r="I526" s="749">
        <v>206871</v>
      </c>
      <c r="J526" s="749" t="s">
        <v>1232</v>
      </c>
      <c r="K526" s="749" t="s">
        <v>1233</v>
      </c>
      <c r="L526" s="752">
        <v>4044.130000000001</v>
      </c>
      <c r="M526" s="752">
        <v>5</v>
      </c>
      <c r="N526" s="753">
        <v>20220.650000000005</v>
      </c>
    </row>
    <row r="527" spans="1:14" ht="14.45" customHeight="1" x14ac:dyDescent="0.2">
      <c r="A527" s="747" t="s">
        <v>577</v>
      </c>
      <c r="B527" s="748" t="s">
        <v>578</v>
      </c>
      <c r="C527" s="749" t="s">
        <v>602</v>
      </c>
      <c r="D527" s="750" t="s">
        <v>603</v>
      </c>
      <c r="E527" s="751">
        <v>50113002</v>
      </c>
      <c r="F527" s="750" t="s">
        <v>1229</v>
      </c>
      <c r="G527" s="749" t="s">
        <v>609</v>
      </c>
      <c r="H527" s="749">
        <v>397303</v>
      </c>
      <c r="I527" s="749">
        <v>152193</v>
      </c>
      <c r="J527" s="749" t="s">
        <v>1234</v>
      </c>
      <c r="K527" s="749" t="s">
        <v>1235</v>
      </c>
      <c r="L527" s="752">
        <v>2493.6999999999998</v>
      </c>
      <c r="M527" s="752">
        <v>2</v>
      </c>
      <c r="N527" s="753">
        <v>4987.3999999999996</v>
      </c>
    </row>
    <row r="528" spans="1:14" ht="14.45" customHeight="1" x14ac:dyDescent="0.2">
      <c r="A528" s="747" t="s">
        <v>577</v>
      </c>
      <c r="B528" s="748" t="s">
        <v>578</v>
      </c>
      <c r="C528" s="749" t="s">
        <v>602</v>
      </c>
      <c r="D528" s="750" t="s">
        <v>603</v>
      </c>
      <c r="E528" s="751">
        <v>50113002</v>
      </c>
      <c r="F528" s="750" t="s">
        <v>1229</v>
      </c>
      <c r="G528" s="749" t="s">
        <v>609</v>
      </c>
      <c r="H528" s="749">
        <v>152195</v>
      </c>
      <c r="I528" s="749">
        <v>152195</v>
      </c>
      <c r="J528" s="749" t="s">
        <v>1234</v>
      </c>
      <c r="K528" s="749" t="s">
        <v>1233</v>
      </c>
      <c r="L528" s="752">
        <v>4350.01</v>
      </c>
      <c r="M528" s="752">
        <v>1</v>
      </c>
      <c r="N528" s="753">
        <v>4350.01</v>
      </c>
    </row>
    <row r="529" spans="1:14" ht="14.45" customHeight="1" x14ac:dyDescent="0.2">
      <c r="A529" s="747" t="s">
        <v>577</v>
      </c>
      <c r="B529" s="748" t="s">
        <v>578</v>
      </c>
      <c r="C529" s="749" t="s">
        <v>602</v>
      </c>
      <c r="D529" s="750" t="s">
        <v>603</v>
      </c>
      <c r="E529" s="751">
        <v>50113002</v>
      </c>
      <c r="F529" s="750" t="s">
        <v>1229</v>
      </c>
      <c r="G529" s="749" t="s">
        <v>609</v>
      </c>
      <c r="H529" s="749">
        <v>152196</v>
      </c>
      <c r="I529" s="749">
        <v>152196</v>
      </c>
      <c r="J529" s="749" t="s">
        <v>1234</v>
      </c>
      <c r="K529" s="749" t="s">
        <v>1231</v>
      </c>
      <c r="L529" s="752">
        <v>5286.6000000000022</v>
      </c>
      <c r="M529" s="752">
        <v>-0.79999999999999982</v>
      </c>
      <c r="N529" s="753">
        <v>-4229.2800000000007</v>
      </c>
    </row>
    <row r="530" spans="1:14" ht="14.45" customHeight="1" x14ac:dyDescent="0.2">
      <c r="A530" s="747" t="s">
        <v>577</v>
      </c>
      <c r="B530" s="748" t="s">
        <v>578</v>
      </c>
      <c r="C530" s="749" t="s">
        <v>602</v>
      </c>
      <c r="D530" s="750" t="s">
        <v>603</v>
      </c>
      <c r="E530" s="751">
        <v>50113002</v>
      </c>
      <c r="F530" s="750" t="s">
        <v>1229</v>
      </c>
      <c r="G530" s="749" t="s">
        <v>609</v>
      </c>
      <c r="H530" s="749">
        <v>213104</v>
      </c>
      <c r="I530" s="749">
        <v>213104</v>
      </c>
      <c r="J530" s="749" t="s">
        <v>1236</v>
      </c>
      <c r="K530" s="749" t="s">
        <v>1233</v>
      </c>
      <c r="L530" s="752">
        <v>4350.01</v>
      </c>
      <c r="M530" s="752">
        <v>3</v>
      </c>
      <c r="N530" s="753">
        <v>13050.03</v>
      </c>
    </row>
    <row r="531" spans="1:14" ht="14.45" customHeight="1" x14ac:dyDescent="0.2">
      <c r="A531" s="747" t="s">
        <v>577</v>
      </c>
      <c r="B531" s="748" t="s">
        <v>578</v>
      </c>
      <c r="C531" s="749" t="s">
        <v>602</v>
      </c>
      <c r="D531" s="750" t="s">
        <v>603</v>
      </c>
      <c r="E531" s="751">
        <v>50113002</v>
      </c>
      <c r="F531" s="750" t="s">
        <v>1229</v>
      </c>
      <c r="G531" s="749" t="s">
        <v>609</v>
      </c>
      <c r="H531" s="749">
        <v>211911</v>
      </c>
      <c r="I531" s="749">
        <v>211911</v>
      </c>
      <c r="J531" s="749" t="s">
        <v>1237</v>
      </c>
      <c r="K531" s="749" t="s">
        <v>1233</v>
      </c>
      <c r="L531" s="752">
        <v>4953.96</v>
      </c>
      <c r="M531" s="752">
        <v>2</v>
      </c>
      <c r="N531" s="753">
        <v>9907.92</v>
      </c>
    </row>
    <row r="532" spans="1:14" ht="14.45" customHeight="1" x14ac:dyDescent="0.2">
      <c r="A532" s="747" t="s">
        <v>577</v>
      </c>
      <c r="B532" s="748" t="s">
        <v>578</v>
      </c>
      <c r="C532" s="749" t="s">
        <v>602</v>
      </c>
      <c r="D532" s="750" t="s">
        <v>603</v>
      </c>
      <c r="E532" s="751">
        <v>50113002</v>
      </c>
      <c r="F532" s="750" t="s">
        <v>1229</v>
      </c>
      <c r="G532" s="749" t="s">
        <v>609</v>
      </c>
      <c r="H532" s="749">
        <v>103414</v>
      </c>
      <c r="I532" s="749">
        <v>3414</v>
      </c>
      <c r="J532" s="749" t="s">
        <v>1238</v>
      </c>
      <c r="K532" s="749" t="s">
        <v>1239</v>
      </c>
      <c r="L532" s="752">
        <v>2513.7400000000002</v>
      </c>
      <c r="M532" s="752">
        <v>1</v>
      </c>
      <c r="N532" s="753">
        <v>2513.7400000000002</v>
      </c>
    </row>
    <row r="533" spans="1:14" ht="14.45" customHeight="1" x14ac:dyDescent="0.2">
      <c r="A533" s="747" t="s">
        <v>577</v>
      </c>
      <c r="B533" s="748" t="s">
        <v>578</v>
      </c>
      <c r="C533" s="749" t="s">
        <v>602</v>
      </c>
      <c r="D533" s="750" t="s">
        <v>603</v>
      </c>
      <c r="E533" s="751">
        <v>50113002</v>
      </c>
      <c r="F533" s="750" t="s">
        <v>1229</v>
      </c>
      <c r="G533" s="749" t="s">
        <v>609</v>
      </c>
      <c r="H533" s="749">
        <v>394774</v>
      </c>
      <c r="I533" s="749">
        <v>157118</v>
      </c>
      <c r="J533" s="749" t="s">
        <v>1240</v>
      </c>
      <c r="K533" s="749" t="s">
        <v>1241</v>
      </c>
      <c r="L533" s="752">
        <v>3740</v>
      </c>
      <c r="M533" s="752">
        <v>1</v>
      </c>
      <c r="N533" s="753">
        <v>3740</v>
      </c>
    </row>
    <row r="534" spans="1:14" ht="14.45" customHeight="1" x14ac:dyDescent="0.2">
      <c r="A534" s="747" t="s">
        <v>577</v>
      </c>
      <c r="B534" s="748" t="s">
        <v>578</v>
      </c>
      <c r="C534" s="749" t="s">
        <v>602</v>
      </c>
      <c r="D534" s="750" t="s">
        <v>603</v>
      </c>
      <c r="E534" s="751">
        <v>50113006</v>
      </c>
      <c r="F534" s="750" t="s">
        <v>1242</v>
      </c>
      <c r="G534" s="749" t="s">
        <v>609</v>
      </c>
      <c r="H534" s="749">
        <v>217075</v>
      </c>
      <c r="I534" s="749">
        <v>217075</v>
      </c>
      <c r="J534" s="749" t="s">
        <v>1243</v>
      </c>
      <c r="K534" s="749" t="s">
        <v>1065</v>
      </c>
      <c r="L534" s="752">
        <v>161.74</v>
      </c>
      <c r="M534" s="752">
        <v>4</v>
      </c>
      <c r="N534" s="753">
        <v>646.96</v>
      </c>
    </row>
    <row r="535" spans="1:14" ht="14.45" customHeight="1" x14ac:dyDescent="0.2">
      <c r="A535" s="747" t="s">
        <v>577</v>
      </c>
      <c r="B535" s="748" t="s">
        <v>578</v>
      </c>
      <c r="C535" s="749" t="s">
        <v>602</v>
      </c>
      <c r="D535" s="750" t="s">
        <v>603</v>
      </c>
      <c r="E535" s="751">
        <v>50113006</v>
      </c>
      <c r="F535" s="750" t="s">
        <v>1242</v>
      </c>
      <c r="G535" s="749" t="s">
        <v>609</v>
      </c>
      <c r="H535" s="749">
        <v>217076</v>
      </c>
      <c r="I535" s="749">
        <v>217076</v>
      </c>
      <c r="J535" s="749" t="s">
        <v>1244</v>
      </c>
      <c r="K535" s="749" t="s">
        <v>1065</v>
      </c>
      <c r="L535" s="752">
        <v>161.74</v>
      </c>
      <c r="M535" s="752">
        <v>10</v>
      </c>
      <c r="N535" s="753">
        <v>1617.4</v>
      </c>
    </row>
    <row r="536" spans="1:14" ht="14.45" customHeight="1" x14ac:dyDescent="0.2">
      <c r="A536" s="747" t="s">
        <v>577</v>
      </c>
      <c r="B536" s="748" t="s">
        <v>578</v>
      </c>
      <c r="C536" s="749" t="s">
        <v>602</v>
      </c>
      <c r="D536" s="750" t="s">
        <v>603</v>
      </c>
      <c r="E536" s="751">
        <v>50113006</v>
      </c>
      <c r="F536" s="750" t="s">
        <v>1242</v>
      </c>
      <c r="G536" s="749" t="s">
        <v>609</v>
      </c>
      <c r="H536" s="749">
        <v>217077</v>
      </c>
      <c r="I536" s="749">
        <v>217077</v>
      </c>
      <c r="J536" s="749" t="s">
        <v>1245</v>
      </c>
      <c r="K536" s="749" t="s">
        <v>1065</v>
      </c>
      <c r="L536" s="752">
        <v>161.74000000000004</v>
      </c>
      <c r="M536" s="752">
        <v>5</v>
      </c>
      <c r="N536" s="753">
        <v>808.70000000000016</v>
      </c>
    </row>
    <row r="537" spans="1:14" ht="14.45" customHeight="1" x14ac:dyDescent="0.2">
      <c r="A537" s="747" t="s">
        <v>577</v>
      </c>
      <c r="B537" s="748" t="s">
        <v>578</v>
      </c>
      <c r="C537" s="749" t="s">
        <v>602</v>
      </c>
      <c r="D537" s="750" t="s">
        <v>603</v>
      </c>
      <c r="E537" s="751">
        <v>50113006</v>
      </c>
      <c r="F537" s="750" t="s">
        <v>1242</v>
      </c>
      <c r="G537" s="749" t="s">
        <v>609</v>
      </c>
      <c r="H537" s="749">
        <v>33601</v>
      </c>
      <c r="I537" s="749">
        <v>33601</v>
      </c>
      <c r="J537" s="749" t="s">
        <v>1246</v>
      </c>
      <c r="K537" s="749" t="s">
        <v>1247</v>
      </c>
      <c r="L537" s="752">
        <v>93.006666666666675</v>
      </c>
      <c r="M537" s="752">
        <v>120</v>
      </c>
      <c r="N537" s="753">
        <v>11160.800000000001</v>
      </c>
    </row>
    <row r="538" spans="1:14" ht="14.45" customHeight="1" x14ac:dyDescent="0.2">
      <c r="A538" s="747" t="s">
        <v>577</v>
      </c>
      <c r="B538" s="748" t="s">
        <v>578</v>
      </c>
      <c r="C538" s="749" t="s">
        <v>602</v>
      </c>
      <c r="D538" s="750" t="s">
        <v>603</v>
      </c>
      <c r="E538" s="751">
        <v>50113006</v>
      </c>
      <c r="F538" s="750" t="s">
        <v>1242</v>
      </c>
      <c r="G538" s="749" t="s">
        <v>609</v>
      </c>
      <c r="H538" s="749">
        <v>990223</v>
      </c>
      <c r="I538" s="749">
        <v>0</v>
      </c>
      <c r="J538" s="749" t="s">
        <v>1248</v>
      </c>
      <c r="K538" s="749" t="s">
        <v>579</v>
      </c>
      <c r="L538" s="752">
        <v>149.79</v>
      </c>
      <c r="M538" s="752">
        <v>48</v>
      </c>
      <c r="N538" s="753">
        <v>7189.92</v>
      </c>
    </row>
    <row r="539" spans="1:14" ht="14.45" customHeight="1" x14ac:dyDescent="0.2">
      <c r="A539" s="747" t="s">
        <v>577</v>
      </c>
      <c r="B539" s="748" t="s">
        <v>578</v>
      </c>
      <c r="C539" s="749" t="s">
        <v>602</v>
      </c>
      <c r="D539" s="750" t="s">
        <v>603</v>
      </c>
      <c r="E539" s="751">
        <v>50113006</v>
      </c>
      <c r="F539" s="750" t="s">
        <v>1242</v>
      </c>
      <c r="G539" s="749" t="s">
        <v>609</v>
      </c>
      <c r="H539" s="749">
        <v>33451</v>
      </c>
      <c r="I539" s="749">
        <v>33451</v>
      </c>
      <c r="J539" s="749" t="s">
        <v>1249</v>
      </c>
      <c r="K539" s="749" t="s">
        <v>1247</v>
      </c>
      <c r="L539" s="752">
        <v>64.45999999999998</v>
      </c>
      <c r="M539" s="752">
        <v>20</v>
      </c>
      <c r="N539" s="753">
        <v>1289.1999999999996</v>
      </c>
    </row>
    <row r="540" spans="1:14" ht="14.45" customHeight="1" x14ac:dyDescent="0.2">
      <c r="A540" s="747" t="s">
        <v>577</v>
      </c>
      <c r="B540" s="748" t="s">
        <v>578</v>
      </c>
      <c r="C540" s="749" t="s">
        <v>602</v>
      </c>
      <c r="D540" s="750" t="s">
        <v>603</v>
      </c>
      <c r="E540" s="751">
        <v>50113006</v>
      </c>
      <c r="F540" s="750" t="s">
        <v>1242</v>
      </c>
      <c r="G540" s="749" t="s">
        <v>609</v>
      </c>
      <c r="H540" s="749">
        <v>153980</v>
      </c>
      <c r="I540" s="749">
        <v>153980</v>
      </c>
      <c r="J540" s="749" t="s">
        <v>1250</v>
      </c>
      <c r="K540" s="749" t="s">
        <v>1247</v>
      </c>
      <c r="L540" s="752">
        <v>305.51230769230767</v>
      </c>
      <c r="M540" s="752">
        <v>52</v>
      </c>
      <c r="N540" s="753">
        <v>15886.639999999998</v>
      </c>
    </row>
    <row r="541" spans="1:14" ht="14.45" customHeight="1" x14ac:dyDescent="0.2">
      <c r="A541" s="747" t="s">
        <v>577</v>
      </c>
      <c r="B541" s="748" t="s">
        <v>578</v>
      </c>
      <c r="C541" s="749" t="s">
        <v>602</v>
      </c>
      <c r="D541" s="750" t="s">
        <v>603</v>
      </c>
      <c r="E541" s="751">
        <v>50113006</v>
      </c>
      <c r="F541" s="750" t="s">
        <v>1242</v>
      </c>
      <c r="G541" s="749" t="s">
        <v>609</v>
      </c>
      <c r="H541" s="749">
        <v>33525</v>
      </c>
      <c r="I541" s="749">
        <v>33525</v>
      </c>
      <c r="J541" s="749" t="s">
        <v>1251</v>
      </c>
      <c r="K541" s="749" t="s">
        <v>1247</v>
      </c>
      <c r="L541" s="752">
        <v>94.841015624999997</v>
      </c>
      <c r="M541" s="752">
        <v>128</v>
      </c>
      <c r="N541" s="753">
        <v>12139.65</v>
      </c>
    </row>
    <row r="542" spans="1:14" ht="14.45" customHeight="1" x14ac:dyDescent="0.2">
      <c r="A542" s="747" t="s">
        <v>577</v>
      </c>
      <c r="B542" s="748" t="s">
        <v>578</v>
      </c>
      <c r="C542" s="749" t="s">
        <v>602</v>
      </c>
      <c r="D542" s="750" t="s">
        <v>603</v>
      </c>
      <c r="E542" s="751">
        <v>50113008</v>
      </c>
      <c r="F542" s="750" t="s">
        <v>1252</v>
      </c>
      <c r="G542" s="749"/>
      <c r="H542" s="749"/>
      <c r="I542" s="749">
        <v>62464</v>
      </c>
      <c r="J542" s="749" t="s">
        <v>1253</v>
      </c>
      <c r="K542" s="749" t="s">
        <v>1254</v>
      </c>
      <c r="L542" s="752">
        <v>9157.759765625</v>
      </c>
      <c r="M542" s="752">
        <v>2</v>
      </c>
      <c r="N542" s="753">
        <v>18315.51953125</v>
      </c>
    </row>
    <row r="543" spans="1:14" ht="14.45" customHeight="1" x14ac:dyDescent="0.2">
      <c r="A543" s="747" t="s">
        <v>577</v>
      </c>
      <c r="B543" s="748" t="s">
        <v>578</v>
      </c>
      <c r="C543" s="749" t="s">
        <v>602</v>
      </c>
      <c r="D543" s="750" t="s">
        <v>603</v>
      </c>
      <c r="E543" s="751">
        <v>50113008</v>
      </c>
      <c r="F543" s="750" t="s">
        <v>1252</v>
      </c>
      <c r="G543" s="749"/>
      <c r="H543" s="749"/>
      <c r="I543" s="749">
        <v>6480</v>
      </c>
      <c r="J543" s="749" t="s">
        <v>1255</v>
      </c>
      <c r="K543" s="749" t="s">
        <v>1256</v>
      </c>
      <c r="L543" s="752">
        <v>4305.3999399038457</v>
      </c>
      <c r="M543" s="752">
        <v>39</v>
      </c>
      <c r="N543" s="753">
        <v>167910.59765625</v>
      </c>
    </row>
    <row r="544" spans="1:14" ht="14.45" customHeight="1" x14ac:dyDescent="0.2">
      <c r="A544" s="747" t="s">
        <v>577</v>
      </c>
      <c r="B544" s="748" t="s">
        <v>578</v>
      </c>
      <c r="C544" s="749" t="s">
        <v>602</v>
      </c>
      <c r="D544" s="750" t="s">
        <v>603</v>
      </c>
      <c r="E544" s="751">
        <v>50113008</v>
      </c>
      <c r="F544" s="750" t="s">
        <v>1252</v>
      </c>
      <c r="G544" s="749"/>
      <c r="H544" s="749"/>
      <c r="I544" s="749">
        <v>212531</v>
      </c>
      <c r="J544" s="749" t="s">
        <v>1255</v>
      </c>
      <c r="K544" s="749" t="s">
        <v>1257</v>
      </c>
      <c r="L544" s="752">
        <v>8610.7998046875</v>
      </c>
      <c r="M544" s="752">
        <v>6</v>
      </c>
      <c r="N544" s="753">
        <v>51664.798828125</v>
      </c>
    </row>
    <row r="545" spans="1:14" ht="14.45" customHeight="1" x14ac:dyDescent="0.2">
      <c r="A545" s="747" t="s">
        <v>577</v>
      </c>
      <c r="B545" s="748" t="s">
        <v>578</v>
      </c>
      <c r="C545" s="749" t="s">
        <v>602</v>
      </c>
      <c r="D545" s="750" t="s">
        <v>603</v>
      </c>
      <c r="E545" s="751">
        <v>50113008</v>
      </c>
      <c r="F545" s="750" t="s">
        <v>1252</v>
      </c>
      <c r="G545" s="749"/>
      <c r="H545" s="749"/>
      <c r="I545" s="749">
        <v>230686</v>
      </c>
      <c r="J545" s="749" t="s">
        <v>1255</v>
      </c>
      <c r="K545" s="749" t="s">
        <v>1257</v>
      </c>
      <c r="L545" s="752">
        <v>8610.7998046875</v>
      </c>
      <c r="M545" s="752">
        <v>6</v>
      </c>
      <c r="N545" s="753">
        <v>51664.798828125</v>
      </c>
    </row>
    <row r="546" spans="1:14" ht="14.45" customHeight="1" x14ac:dyDescent="0.2">
      <c r="A546" s="747" t="s">
        <v>577</v>
      </c>
      <c r="B546" s="748" t="s">
        <v>578</v>
      </c>
      <c r="C546" s="749" t="s">
        <v>602</v>
      </c>
      <c r="D546" s="750" t="s">
        <v>603</v>
      </c>
      <c r="E546" s="751">
        <v>50113008</v>
      </c>
      <c r="F546" s="750" t="s">
        <v>1252</v>
      </c>
      <c r="G546" s="749"/>
      <c r="H546" s="749"/>
      <c r="I546" s="749">
        <v>230687</v>
      </c>
      <c r="J546" s="749" t="s">
        <v>1255</v>
      </c>
      <c r="K546" s="749" t="s">
        <v>1256</v>
      </c>
      <c r="L546" s="752">
        <v>4305.39990234375</v>
      </c>
      <c r="M546" s="752">
        <v>4</v>
      </c>
      <c r="N546" s="753">
        <v>17221.599609375</v>
      </c>
    </row>
    <row r="547" spans="1:14" ht="14.45" customHeight="1" x14ac:dyDescent="0.2">
      <c r="A547" s="747" t="s">
        <v>577</v>
      </c>
      <c r="B547" s="748" t="s">
        <v>578</v>
      </c>
      <c r="C547" s="749" t="s">
        <v>602</v>
      </c>
      <c r="D547" s="750" t="s">
        <v>603</v>
      </c>
      <c r="E547" s="751">
        <v>50113008</v>
      </c>
      <c r="F547" s="750" t="s">
        <v>1252</v>
      </c>
      <c r="G547" s="749"/>
      <c r="H547" s="749"/>
      <c r="I547" s="749">
        <v>214076</v>
      </c>
      <c r="J547" s="749" t="s">
        <v>1258</v>
      </c>
      <c r="K547" s="749" t="s">
        <v>1259</v>
      </c>
      <c r="L547" s="752">
        <v>1971.4200439453125</v>
      </c>
      <c r="M547" s="752">
        <v>6</v>
      </c>
      <c r="N547" s="753">
        <v>11828.520263671875</v>
      </c>
    </row>
    <row r="548" spans="1:14" ht="14.45" customHeight="1" x14ac:dyDescent="0.2">
      <c r="A548" s="747" t="s">
        <v>577</v>
      </c>
      <c r="B548" s="748" t="s">
        <v>578</v>
      </c>
      <c r="C548" s="749" t="s">
        <v>602</v>
      </c>
      <c r="D548" s="750" t="s">
        <v>603</v>
      </c>
      <c r="E548" s="751">
        <v>50113013</v>
      </c>
      <c r="F548" s="750" t="s">
        <v>827</v>
      </c>
      <c r="G548" s="749" t="s">
        <v>618</v>
      </c>
      <c r="H548" s="749">
        <v>203097</v>
      </c>
      <c r="I548" s="749">
        <v>203097</v>
      </c>
      <c r="J548" s="749" t="s">
        <v>982</v>
      </c>
      <c r="K548" s="749" t="s">
        <v>983</v>
      </c>
      <c r="L548" s="752">
        <v>167.36299999999997</v>
      </c>
      <c r="M548" s="752">
        <v>10</v>
      </c>
      <c r="N548" s="753">
        <v>1673.6299999999997</v>
      </c>
    </row>
    <row r="549" spans="1:14" ht="14.45" customHeight="1" x14ac:dyDescent="0.2">
      <c r="A549" s="747" t="s">
        <v>577</v>
      </c>
      <c r="B549" s="748" t="s">
        <v>578</v>
      </c>
      <c r="C549" s="749" t="s">
        <v>602</v>
      </c>
      <c r="D549" s="750" t="s">
        <v>603</v>
      </c>
      <c r="E549" s="751">
        <v>50113013</v>
      </c>
      <c r="F549" s="750" t="s">
        <v>827</v>
      </c>
      <c r="G549" s="749" t="s">
        <v>609</v>
      </c>
      <c r="H549" s="749">
        <v>172972</v>
      </c>
      <c r="I549" s="749">
        <v>72972</v>
      </c>
      <c r="J549" s="749" t="s">
        <v>828</v>
      </c>
      <c r="K549" s="749" t="s">
        <v>829</v>
      </c>
      <c r="L549" s="752">
        <v>181.58614035087714</v>
      </c>
      <c r="M549" s="752">
        <v>114</v>
      </c>
      <c r="N549" s="753">
        <v>20700.819999999996</v>
      </c>
    </row>
    <row r="550" spans="1:14" ht="14.45" customHeight="1" x14ac:dyDescent="0.2">
      <c r="A550" s="747" t="s">
        <v>577</v>
      </c>
      <c r="B550" s="748" t="s">
        <v>578</v>
      </c>
      <c r="C550" s="749" t="s">
        <v>602</v>
      </c>
      <c r="D550" s="750" t="s">
        <v>603</v>
      </c>
      <c r="E550" s="751">
        <v>50113013</v>
      </c>
      <c r="F550" s="750" t="s">
        <v>827</v>
      </c>
      <c r="G550" s="749" t="s">
        <v>618</v>
      </c>
      <c r="H550" s="749">
        <v>105951</v>
      </c>
      <c r="I550" s="749">
        <v>5951</v>
      </c>
      <c r="J550" s="749" t="s">
        <v>830</v>
      </c>
      <c r="K550" s="749" t="s">
        <v>831</v>
      </c>
      <c r="L550" s="752">
        <v>114.92000000000006</v>
      </c>
      <c r="M550" s="752">
        <v>1</v>
      </c>
      <c r="N550" s="753">
        <v>114.92000000000006</v>
      </c>
    </row>
    <row r="551" spans="1:14" ht="14.45" customHeight="1" x14ac:dyDescent="0.2">
      <c r="A551" s="747" t="s">
        <v>577</v>
      </c>
      <c r="B551" s="748" t="s">
        <v>578</v>
      </c>
      <c r="C551" s="749" t="s">
        <v>602</v>
      </c>
      <c r="D551" s="750" t="s">
        <v>603</v>
      </c>
      <c r="E551" s="751">
        <v>50113013</v>
      </c>
      <c r="F551" s="750" t="s">
        <v>827</v>
      </c>
      <c r="G551" s="749" t="s">
        <v>618</v>
      </c>
      <c r="H551" s="749">
        <v>183817</v>
      </c>
      <c r="I551" s="749">
        <v>183817</v>
      </c>
      <c r="J551" s="749" t="s">
        <v>984</v>
      </c>
      <c r="K551" s="749" t="s">
        <v>643</v>
      </c>
      <c r="L551" s="752">
        <v>2128.23</v>
      </c>
      <c r="M551" s="752">
        <v>1</v>
      </c>
      <c r="N551" s="753">
        <v>2128.23</v>
      </c>
    </row>
    <row r="552" spans="1:14" ht="14.45" customHeight="1" x14ac:dyDescent="0.2">
      <c r="A552" s="747" t="s">
        <v>577</v>
      </c>
      <c r="B552" s="748" t="s">
        <v>578</v>
      </c>
      <c r="C552" s="749" t="s">
        <v>602</v>
      </c>
      <c r="D552" s="750" t="s">
        <v>603</v>
      </c>
      <c r="E552" s="751">
        <v>50113013</v>
      </c>
      <c r="F552" s="750" t="s">
        <v>827</v>
      </c>
      <c r="G552" s="749" t="s">
        <v>609</v>
      </c>
      <c r="H552" s="749">
        <v>164831</v>
      </c>
      <c r="I552" s="749">
        <v>64831</v>
      </c>
      <c r="J552" s="749" t="s">
        <v>832</v>
      </c>
      <c r="K552" s="749" t="s">
        <v>833</v>
      </c>
      <c r="L552" s="752">
        <v>198.87999999999997</v>
      </c>
      <c r="M552" s="752">
        <v>2</v>
      </c>
      <c r="N552" s="753">
        <v>397.75999999999993</v>
      </c>
    </row>
    <row r="553" spans="1:14" ht="14.45" customHeight="1" x14ac:dyDescent="0.2">
      <c r="A553" s="747" t="s">
        <v>577</v>
      </c>
      <c r="B553" s="748" t="s">
        <v>578</v>
      </c>
      <c r="C553" s="749" t="s">
        <v>602</v>
      </c>
      <c r="D553" s="750" t="s">
        <v>603</v>
      </c>
      <c r="E553" s="751">
        <v>50113013</v>
      </c>
      <c r="F553" s="750" t="s">
        <v>827</v>
      </c>
      <c r="G553" s="749" t="s">
        <v>609</v>
      </c>
      <c r="H553" s="749">
        <v>103378</v>
      </c>
      <c r="I553" s="749">
        <v>3378</v>
      </c>
      <c r="J553" s="749" t="s">
        <v>1260</v>
      </c>
      <c r="K553" s="749" t="s">
        <v>1261</v>
      </c>
      <c r="L553" s="752">
        <v>21.810000000000002</v>
      </c>
      <c r="M553" s="752">
        <v>4</v>
      </c>
      <c r="N553" s="753">
        <v>87.240000000000009</v>
      </c>
    </row>
    <row r="554" spans="1:14" ht="14.45" customHeight="1" x14ac:dyDescent="0.2">
      <c r="A554" s="747" t="s">
        <v>577</v>
      </c>
      <c r="B554" s="748" t="s">
        <v>578</v>
      </c>
      <c r="C554" s="749" t="s">
        <v>602</v>
      </c>
      <c r="D554" s="750" t="s">
        <v>603</v>
      </c>
      <c r="E554" s="751">
        <v>50113013</v>
      </c>
      <c r="F554" s="750" t="s">
        <v>827</v>
      </c>
      <c r="G554" s="749" t="s">
        <v>609</v>
      </c>
      <c r="H554" s="749">
        <v>111706</v>
      </c>
      <c r="I554" s="749">
        <v>11706</v>
      </c>
      <c r="J554" s="749" t="s">
        <v>634</v>
      </c>
      <c r="K554" s="749" t="s">
        <v>834</v>
      </c>
      <c r="L554" s="752">
        <v>528.25333333333333</v>
      </c>
      <c r="M554" s="752">
        <v>9</v>
      </c>
      <c r="N554" s="753">
        <v>4754.28</v>
      </c>
    </row>
    <row r="555" spans="1:14" ht="14.45" customHeight="1" x14ac:dyDescent="0.2">
      <c r="A555" s="747" t="s">
        <v>577</v>
      </c>
      <c r="B555" s="748" t="s">
        <v>578</v>
      </c>
      <c r="C555" s="749" t="s">
        <v>602</v>
      </c>
      <c r="D555" s="750" t="s">
        <v>603</v>
      </c>
      <c r="E555" s="751">
        <v>50113013</v>
      </c>
      <c r="F555" s="750" t="s">
        <v>827</v>
      </c>
      <c r="G555" s="749" t="s">
        <v>609</v>
      </c>
      <c r="H555" s="749">
        <v>131654</v>
      </c>
      <c r="I555" s="749">
        <v>131654</v>
      </c>
      <c r="J555" s="749" t="s">
        <v>1262</v>
      </c>
      <c r="K555" s="749" t="s">
        <v>1263</v>
      </c>
      <c r="L555" s="752">
        <v>264</v>
      </c>
      <c r="M555" s="752">
        <v>1</v>
      </c>
      <c r="N555" s="753">
        <v>264</v>
      </c>
    </row>
    <row r="556" spans="1:14" ht="14.45" customHeight="1" x14ac:dyDescent="0.2">
      <c r="A556" s="747" t="s">
        <v>577</v>
      </c>
      <c r="B556" s="748" t="s">
        <v>578</v>
      </c>
      <c r="C556" s="749" t="s">
        <v>602</v>
      </c>
      <c r="D556" s="750" t="s">
        <v>603</v>
      </c>
      <c r="E556" s="751">
        <v>50113013</v>
      </c>
      <c r="F556" s="750" t="s">
        <v>827</v>
      </c>
      <c r="G556" s="749" t="s">
        <v>609</v>
      </c>
      <c r="H556" s="749">
        <v>131656</v>
      </c>
      <c r="I556" s="749">
        <v>131656</v>
      </c>
      <c r="J556" s="749" t="s">
        <v>1264</v>
      </c>
      <c r="K556" s="749" t="s">
        <v>1265</v>
      </c>
      <c r="L556" s="752">
        <v>517</v>
      </c>
      <c r="M556" s="752">
        <v>4</v>
      </c>
      <c r="N556" s="753">
        <v>2068</v>
      </c>
    </row>
    <row r="557" spans="1:14" ht="14.45" customHeight="1" x14ac:dyDescent="0.2">
      <c r="A557" s="747" t="s">
        <v>577</v>
      </c>
      <c r="B557" s="748" t="s">
        <v>578</v>
      </c>
      <c r="C557" s="749" t="s">
        <v>602</v>
      </c>
      <c r="D557" s="750" t="s">
        <v>603</v>
      </c>
      <c r="E557" s="751">
        <v>50113013</v>
      </c>
      <c r="F557" s="750" t="s">
        <v>827</v>
      </c>
      <c r="G557" s="749" t="s">
        <v>609</v>
      </c>
      <c r="H557" s="749">
        <v>108606</v>
      </c>
      <c r="I557" s="749">
        <v>108606</v>
      </c>
      <c r="J557" s="749" t="s">
        <v>835</v>
      </c>
      <c r="K557" s="749" t="s">
        <v>837</v>
      </c>
      <c r="L557" s="752">
        <v>73.22</v>
      </c>
      <c r="M557" s="752">
        <v>1</v>
      </c>
      <c r="N557" s="753">
        <v>73.22</v>
      </c>
    </row>
    <row r="558" spans="1:14" ht="14.45" customHeight="1" x14ac:dyDescent="0.2">
      <c r="A558" s="747" t="s">
        <v>577</v>
      </c>
      <c r="B558" s="748" t="s">
        <v>578</v>
      </c>
      <c r="C558" s="749" t="s">
        <v>602</v>
      </c>
      <c r="D558" s="750" t="s">
        <v>603</v>
      </c>
      <c r="E558" s="751">
        <v>50113013</v>
      </c>
      <c r="F558" s="750" t="s">
        <v>827</v>
      </c>
      <c r="G558" s="749" t="s">
        <v>609</v>
      </c>
      <c r="H558" s="749">
        <v>162187</v>
      </c>
      <c r="I558" s="749">
        <v>162187</v>
      </c>
      <c r="J558" s="749" t="s">
        <v>838</v>
      </c>
      <c r="K558" s="749" t="s">
        <v>839</v>
      </c>
      <c r="L558" s="752">
        <v>286</v>
      </c>
      <c r="M558" s="752">
        <v>5.3</v>
      </c>
      <c r="N558" s="753">
        <v>1515.8</v>
      </c>
    </row>
    <row r="559" spans="1:14" ht="14.45" customHeight="1" x14ac:dyDescent="0.2">
      <c r="A559" s="747" t="s">
        <v>577</v>
      </c>
      <c r="B559" s="748" t="s">
        <v>578</v>
      </c>
      <c r="C559" s="749" t="s">
        <v>602</v>
      </c>
      <c r="D559" s="750" t="s">
        <v>603</v>
      </c>
      <c r="E559" s="751">
        <v>50113013</v>
      </c>
      <c r="F559" s="750" t="s">
        <v>827</v>
      </c>
      <c r="G559" s="749" t="s">
        <v>618</v>
      </c>
      <c r="H559" s="749">
        <v>849655</v>
      </c>
      <c r="I559" s="749">
        <v>129836</v>
      </c>
      <c r="J559" s="749" t="s">
        <v>840</v>
      </c>
      <c r="K559" s="749" t="s">
        <v>841</v>
      </c>
      <c r="L559" s="752">
        <v>262.89999999999998</v>
      </c>
      <c r="M559" s="752">
        <v>14.799999999999999</v>
      </c>
      <c r="N559" s="753">
        <v>3890.9199999999992</v>
      </c>
    </row>
    <row r="560" spans="1:14" ht="14.45" customHeight="1" x14ac:dyDescent="0.2">
      <c r="A560" s="747" t="s">
        <v>577</v>
      </c>
      <c r="B560" s="748" t="s">
        <v>578</v>
      </c>
      <c r="C560" s="749" t="s">
        <v>602</v>
      </c>
      <c r="D560" s="750" t="s">
        <v>603</v>
      </c>
      <c r="E560" s="751">
        <v>50113013</v>
      </c>
      <c r="F560" s="750" t="s">
        <v>827</v>
      </c>
      <c r="G560" s="749" t="s">
        <v>618</v>
      </c>
      <c r="H560" s="749">
        <v>849887</v>
      </c>
      <c r="I560" s="749">
        <v>129834</v>
      </c>
      <c r="J560" s="749" t="s">
        <v>842</v>
      </c>
      <c r="K560" s="749" t="s">
        <v>579</v>
      </c>
      <c r="L560" s="752">
        <v>154</v>
      </c>
      <c r="M560" s="752">
        <v>6</v>
      </c>
      <c r="N560" s="753">
        <v>924</v>
      </c>
    </row>
    <row r="561" spans="1:14" ht="14.45" customHeight="1" x14ac:dyDescent="0.2">
      <c r="A561" s="747" t="s">
        <v>577</v>
      </c>
      <c r="B561" s="748" t="s">
        <v>578</v>
      </c>
      <c r="C561" s="749" t="s">
        <v>602</v>
      </c>
      <c r="D561" s="750" t="s">
        <v>603</v>
      </c>
      <c r="E561" s="751">
        <v>50113013</v>
      </c>
      <c r="F561" s="750" t="s">
        <v>827</v>
      </c>
      <c r="G561" s="749" t="s">
        <v>609</v>
      </c>
      <c r="H561" s="749">
        <v>218400</v>
      </c>
      <c r="I561" s="749">
        <v>218400</v>
      </c>
      <c r="J561" s="749" t="s">
        <v>1266</v>
      </c>
      <c r="K561" s="749" t="s">
        <v>1267</v>
      </c>
      <c r="L561" s="752">
        <v>597.74</v>
      </c>
      <c r="M561" s="752">
        <v>2</v>
      </c>
      <c r="N561" s="753">
        <v>1195.48</v>
      </c>
    </row>
    <row r="562" spans="1:14" ht="14.45" customHeight="1" x14ac:dyDescent="0.2">
      <c r="A562" s="747" t="s">
        <v>577</v>
      </c>
      <c r="B562" s="748" t="s">
        <v>578</v>
      </c>
      <c r="C562" s="749" t="s">
        <v>602</v>
      </c>
      <c r="D562" s="750" t="s">
        <v>603</v>
      </c>
      <c r="E562" s="751">
        <v>50113013</v>
      </c>
      <c r="F562" s="750" t="s">
        <v>827</v>
      </c>
      <c r="G562" s="749" t="s">
        <v>609</v>
      </c>
      <c r="H562" s="749">
        <v>101066</v>
      </c>
      <c r="I562" s="749">
        <v>1066</v>
      </c>
      <c r="J562" s="749" t="s">
        <v>845</v>
      </c>
      <c r="K562" s="749" t="s">
        <v>847</v>
      </c>
      <c r="L562" s="752">
        <v>57.410000000000004</v>
      </c>
      <c r="M562" s="752">
        <v>15</v>
      </c>
      <c r="N562" s="753">
        <v>861.15000000000009</v>
      </c>
    </row>
    <row r="563" spans="1:14" ht="14.45" customHeight="1" x14ac:dyDescent="0.2">
      <c r="A563" s="747" t="s">
        <v>577</v>
      </c>
      <c r="B563" s="748" t="s">
        <v>578</v>
      </c>
      <c r="C563" s="749" t="s">
        <v>602</v>
      </c>
      <c r="D563" s="750" t="s">
        <v>603</v>
      </c>
      <c r="E563" s="751">
        <v>50113013</v>
      </c>
      <c r="F563" s="750" t="s">
        <v>827</v>
      </c>
      <c r="G563" s="749" t="s">
        <v>609</v>
      </c>
      <c r="H563" s="749">
        <v>148262</v>
      </c>
      <c r="I563" s="749">
        <v>48262</v>
      </c>
      <c r="J563" s="749" t="s">
        <v>845</v>
      </c>
      <c r="K563" s="749" t="s">
        <v>846</v>
      </c>
      <c r="L563" s="752">
        <v>37.790000000000006</v>
      </c>
      <c r="M563" s="752">
        <v>3</v>
      </c>
      <c r="N563" s="753">
        <v>113.37000000000002</v>
      </c>
    </row>
    <row r="564" spans="1:14" ht="14.45" customHeight="1" x14ac:dyDescent="0.2">
      <c r="A564" s="747" t="s">
        <v>577</v>
      </c>
      <c r="B564" s="748" t="s">
        <v>578</v>
      </c>
      <c r="C564" s="749" t="s">
        <v>602</v>
      </c>
      <c r="D564" s="750" t="s">
        <v>603</v>
      </c>
      <c r="E564" s="751">
        <v>50113013</v>
      </c>
      <c r="F564" s="750" t="s">
        <v>827</v>
      </c>
      <c r="G564" s="749" t="s">
        <v>609</v>
      </c>
      <c r="H564" s="749">
        <v>847476</v>
      </c>
      <c r="I564" s="749">
        <v>112782</v>
      </c>
      <c r="J564" s="749" t="s">
        <v>1268</v>
      </c>
      <c r="K564" s="749" t="s">
        <v>1269</v>
      </c>
      <c r="L564" s="752">
        <v>685.91075892857145</v>
      </c>
      <c r="M564" s="752">
        <v>2.8</v>
      </c>
      <c r="N564" s="753">
        <v>1920.550125</v>
      </c>
    </row>
    <row r="565" spans="1:14" ht="14.45" customHeight="1" x14ac:dyDescent="0.2">
      <c r="A565" s="747" t="s">
        <v>577</v>
      </c>
      <c r="B565" s="748" t="s">
        <v>578</v>
      </c>
      <c r="C565" s="749" t="s">
        <v>602</v>
      </c>
      <c r="D565" s="750" t="s">
        <v>603</v>
      </c>
      <c r="E565" s="751">
        <v>50113013</v>
      </c>
      <c r="F565" s="750" t="s">
        <v>827</v>
      </c>
      <c r="G565" s="749" t="s">
        <v>609</v>
      </c>
      <c r="H565" s="749">
        <v>96414</v>
      </c>
      <c r="I565" s="749">
        <v>96414</v>
      </c>
      <c r="J565" s="749" t="s">
        <v>848</v>
      </c>
      <c r="K565" s="749" t="s">
        <v>849</v>
      </c>
      <c r="L565" s="752">
        <v>58.692307692307693</v>
      </c>
      <c r="M565" s="752">
        <v>6.5</v>
      </c>
      <c r="N565" s="753">
        <v>381.5</v>
      </c>
    </row>
    <row r="566" spans="1:14" ht="14.45" customHeight="1" x14ac:dyDescent="0.2">
      <c r="A566" s="747" t="s">
        <v>577</v>
      </c>
      <c r="B566" s="748" t="s">
        <v>578</v>
      </c>
      <c r="C566" s="749" t="s">
        <v>602</v>
      </c>
      <c r="D566" s="750" t="s">
        <v>603</v>
      </c>
      <c r="E566" s="751">
        <v>50113013</v>
      </c>
      <c r="F566" s="750" t="s">
        <v>827</v>
      </c>
      <c r="G566" s="749" t="s">
        <v>609</v>
      </c>
      <c r="H566" s="749">
        <v>216199</v>
      </c>
      <c r="I566" s="749">
        <v>216199</v>
      </c>
      <c r="J566" s="749" t="s">
        <v>1270</v>
      </c>
      <c r="K566" s="749" t="s">
        <v>1271</v>
      </c>
      <c r="L566" s="752">
        <v>99.9</v>
      </c>
      <c r="M566" s="752">
        <v>1</v>
      </c>
      <c r="N566" s="753">
        <v>99.9</v>
      </c>
    </row>
    <row r="567" spans="1:14" ht="14.45" customHeight="1" x14ac:dyDescent="0.2">
      <c r="A567" s="747" t="s">
        <v>577</v>
      </c>
      <c r="B567" s="748" t="s">
        <v>578</v>
      </c>
      <c r="C567" s="749" t="s">
        <v>602</v>
      </c>
      <c r="D567" s="750" t="s">
        <v>603</v>
      </c>
      <c r="E567" s="751">
        <v>50113013</v>
      </c>
      <c r="F567" s="750" t="s">
        <v>827</v>
      </c>
      <c r="G567" s="749" t="s">
        <v>609</v>
      </c>
      <c r="H567" s="749">
        <v>216183</v>
      </c>
      <c r="I567" s="749">
        <v>216183</v>
      </c>
      <c r="J567" s="749" t="s">
        <v>1272</v>
      </c>
      <c r="K567" s="749" t="s">
        <v>994</v>
      </c>
      <c r="L567" s="752">
        <v>251.66000000000003</v>
      </c>
      <c r="M567" s="752">
        <v>10</v>
      </c>
      <c r="N567" s="753">
        <v>2516.6000000000004</v>
      </c>
    </row>
    <row r="568" spans="1:14" ht="14.45" customHeight="1" x14ac:dyDescent="0.2">
      <c r="A568" s="747" t="s">
        <v>577</v>
      </c>
      <c r="B568" s="748" t="s">
        <v>578</v>
      </c>
      <c r="C568" s="749" t="s">
        <v>602</v>
      </c>
      <c r="D568" s="750" t="s">
        <v>603</v>
      </c>
      <c r="E568" s="751">
        <v>50113013</v>
      </c>
      <c r="F568" s="750" t="s">
        <v>827</v>
      </c>
      <c r="G568" s="749" t="s">
        <v>618</v>
      </c>
      <c r="H568" s="749">
        <v>111592</v>
      </c>
      <c r="I568" s="749">
        <v>11592</v>
      </c>
      <c r="J568" s="749" t="s">
        <v>850</v>
      </c>
      <c r="K568" s="749" t="s">
        <v>851</v>
      </c>
      <c r="L568" s="752">
        <v>370.93874509803919</v>
      </c>
      <c r="M568" s="752">
        <v>8.5</v>
      </c>
      <c r="N568" s="753">
        <v>3152.9793333333332</v>
      </c>
    </row>
    <row r="569" spans="1:14" ht="14.45" customHeight="1" x14ac:dyDescent="0.2">
      <c r="A569" s="747" t="s">
        <v>577</v>
      </c>
      <c r="B569" s="748" t="s">
        <v>578</v>
      </c>
      <c r="C569" s="749" t="s">
        <v>602</v>
      </c>
      <c r="D569" s="750" t="s">
        <v>603</v>
      </c>
      <c r="E569" s="751">
        <v>50113013</v>
      </c>
      <c r="F569" s="750" t="s">
        <v>827</v>
      </c>
      <c r="G569" s="749" t="s">
        <v>609</v>
      </c>
      <c r="H569" s="749">
        <v>207116</v>
      </c>
      <c r="I569" s="749">
        <v>207116</v>
      </c>
      <c r="J569" s="749" t="s">
        <v>1273</v>
      </c>
      <c r="K569" s="749" t="s">
        <v>1274</v>
      </c>
      <c r="L569" s="752">
        <v>419.48999999999995</v>
      </c>
      <c r="M569" s="752">
        <v>5</v>
      </c>
      <c r="N569" s="753">
        <v>2097.4499999999998</v>
      </c>
    </row>
    <row r="570" spans="1:14" ht="14.45" customHeight="1" x14ac:dyDescent="0.2">
      <c r="A570" s="747" t="s">
        <v>577</v>
      </c>
      <c r="B570" s="748" t="s">
        <v>578</v>
      </c>
      <c r="C570" s="749" t="s">
        <v>602</v>
      </c>
      <c r="D570" s="750" t="s">
        <v>603</v>
      </c>
      <c r="E570" s="751">
        <v>50113013</v>
      </c>
      <c r="F570" s="750" t="s">
        <v>827</v>
      </c>
      <c r="G570" s="749" t="s">
        <v>609</v>
      </c>
      <c r="H570" s="749">
        <v>101076</v>
      </c>
      <c r="I570" s="749">
        <v>1076</v>
      </c>
      <c r="J570" s="749" t="s">
        <v>852</v>
      </c>
      <c r="K570" s="749" t="s">
        <v>779</v>
      </c>
      <c r="L570" s="752">
        <v>78.578181818181818</v>
      </c>
      <c r="M570" s="752">
        <v>22</v>
      </c>
      <c r="N570" s="753">
        <v>1728.72</v>
      </c>
    </row>
    <row r="571" spans="1:14" ht="14.45" customHeight="1" x14ac:dyDescent="0.2">
      <c r="A571" s="747" t="s">
        <v>577</v>
      </c>
      <c r="B571" s="748" t="s">
        <v>578</v>
      </c>
      <c r="C571" s="749" t="s">
        <v>602</v>
      </c>
      <c r="D571" s="750" t="s">
        <v>603</v>
      </c>
      <c r="E571" s="751">
        <v>50113013</v>
      </c>
      <c r="F571" s="750" t="s">
        <v>827</v>
      </c>
      <c r="G571" s="749" t="s">
        <v>618</v>
      </c>
      <c r="H571" s="749">
        <v>113453</v>
      </c>
      <c r="I571" s="749">
        <v>113453</v>
      </c>
      <c r="J571" s="749" t="s">
        <v>1275</v>
      </c>
      <c r="K571" s="749" t="s">
        <v>1276</v>
      </c>
      <c r="L571" s="752">
        <v>459.57999999999993</v>
      </c>
      <c r="M571" s="752">
        <v>15</v>
      </c>
      <c r="N571" s="753">
        <v>6893.6999999999989</v>
      </c>
    </row>
    <row r="572" spans="1:14" ht="14.45" customHeight="1" x14ac:dyDescent="0.2">
      <c r="A572" s="747" t="s">
        <v>577</v>
      </c>
      <c r="B572" s="748" t="s">
        <v>578</v>
      </c>
      <c r="C572" s="749" t="s">
        <v>602</v>
      </c>
      <c r="D572" s="750" t="s">
        <v>603</v>
      </c>
      <c r="E572" s="751">
        <v>50113013</v>
      </c>
      <c r="F572" s="750" t="s">
        <v>827</v>
      </c>
      <c r="G572" s="749" t="s">
        <v>579</v>
      </c>
      <c r="H572" s="749">
        <v>201030</v>
      </c>
      <c r="I572" s="749">
        <v>201030</v>
      </c>
      <c r="J572" s="749" t="s">
        <v>853</v>
      </c>
      <c r="K572" s="749" t="s">
        <v>854</v>
      </c>
      <c r="L572" s="752">
        <v>31.15666666666667</v>
      </c>
      <c r="M572" s="752">
        <v>30</v>
      </c>
      <c r="N572" s="753">
        <v>934.7</v>
      </c>
    </row>
    <row r="573" spans="1:14" ht="14.45" customHeight="1" x14ac:dyDescent="0.2">
      <c r="A573" s="747" t="s">
        <v>577</v>
      </c>
      <c r="B573" s="748" t="s">
        <v>578</v>
      </c>
      <c r="C573" s="749" t="s">
        <v>602</v>
      </c>
      <c r="D573" s="750" t="s">
        <v>603</v>
      </c>
      <c r="E573" s="751">
        <v>50113013</v>
      </c>
      <c r="F573" s="750" t="s">
        <v>827</v>
      </c>
      <c r="G573" s="749" t="s">
        <v>609</v>
      </c>
      <c r="H573" s="749">
        <v>225175</v>
      </c>
      <c r="I573" s="749">
        <v>225175</v>
      </c>
      <c r="J573" s="749" t="s">
        <v>1277</v>
      </c>
      <c r="K573" s="749" t="s">
        <v>1278</v>
      </c>
      <c r="L573" s="752">
        <v>45.61</v>
      </c>
      <c r="M573" s="752">
        <v>2</v>
      </c>
      <c r="N573" s="753">
        <v>91.22</v>
      </c>
    </row>
    <row r="574" spans="1:14" ht="14.45" customHeight="1" x14ac:dyDescent="0.2">
      <c r="A574" s="747" t="s">
        <v>577</v>
      </c>
      <c r="B574" s="748" t="s">
        <v>578</v>
      </c>
      <c r="C574" s="749" t="s">
        <v>602</v>
      </c>
      <c r="D574" s="750" t="s">
        <v>603</v>
      </c>
      <c r="E574" s="751">
        <v>50113013</v>
      </c>
      <c r="F574" s="750" t="s">
        <v>827</v>
      </c>
      <c r="G574" s="749" t="s">
        <v>609</v>
      </c>
      <c r="H574" s="749">
        <v>225174</v>
      </c>
      <c r="I574" s="749">
        <v>225174</v>
      </c>
      <c r="J574" s="749" t="s">
        <v>1277</v>
      </c>
      <c r="K574" s="749" t="s">
        <v>1279</v>
      </c>
      <c r="L574" s="752">
        <v>42.99</v>
      </c>
      <c r="M574" s="752">
        <v>6</v>
      </c>
      <c r="N574" s="753">
        <v>257.94</v>
      </c>
    </row>
    <row r="575" spans="1:14" ht="14.45" customHeight="1" x14ac:dyDescent="0.2">
      <c r="A575" s="747" t="s">
        <v>577</v>
      </c>
      <c r="B575" s="748" t="s">
        <v>578</v>
      </c>
      <c r="C575" s="749" t="s">
        <v>602</v>
      </c>
      <c r="D575" s="750" t="s">
        <v>603</v>
      </c>
      <c r="E575" s="751">
        <v>50113013</v>
      </c>
      <c r="F575" s="750" t="s">
        <v>827</v>
      </c>
      <c r="G575" s="749" t="s">
        <v>609</v>
      </c>
      <c r="H575" s="749">
        <v>116600</v>
      </c>
      <c r="I575" s="749">
        <v>16600</v>
      </c>
      <c r="J575" s="749" t="s">
        <v>857</v>
      </c>
      <c r="K575" s="749" t="s">
        <v>858</v>
      </c>
      <c r="L575" s="752">
        <v>41.232185903983726</v>
      </c>
      <c r="M575" s="752">
        <v>979</v>
      </c>
      <c r="N575" s="753">
        <v>40366.31000000007</v>
      </c>
    </row>
    <row r="576" spans="1:14" ht="14.45" customHeight="1" x14ac:dyDescent="0.2">
      <c r="A576" s="747" t="s">
        <v>577</v>
      </c>
      <c r="B576" s="748" t="s">
        <v>578</v>
      </c>
      <c r="C576" s="749" t="s">
        <v>602</v>
      </c>
      <c r="D576" s="750" t="s">
        <v>603</v>
      </c>
      <c r="E576" s="751">
        <v>50113013</v>
      </c>
      <c r="F576" s="750" t="s">
        <v>827</v>
      </c>
      <c r="G576" s="749" t="s">
        <v>609</v>
      </c>
      <c r="H576" s="749">
        <v>117149</v>
      </c>
      <c r="I576" s="749">
        <v>17149</v>
      </c>
      <c r="J576" s="749" t="s">
        <v>857</v>
      </c>
      <c r="K576" s="749" t="s">
        <v>859</v>
      </c>
      <c r="L576" s="752">
        <v>163.32000000000002</v>
      </c>
      <c r="M576" s="752">
        <v>3</v>
      </c>
      <c r="N576" s="753">
        <v>489.96000000000004</v>
      </c>
    </row>
    <row r="577" spans="1:14" ht="14.45" customHeight="1" x14ac:dyDescent="0.2">
      <c r="A577" s="747" t="s">
        <v>577</v>
      </c>
      <c r="B577" s="748" t="s">
        <v>578</v>
      </c>
      <c r="C577" s="749" t="s">
        <v>602</v>
      </c>
      <c r="D577" s="750" t="s">
        <v>603</v>
      </c>
      <c r="E577" s="751">
        <v>50113013</v>
      </c>
      <c r="F577" s="750" t="s">
        <v>827</v>
      </c>
      <c r="G577" s="749" t="s">
        <v>618</v>
      </c>
      <c r="H577" s="749">
        <v>166269</v>
      </c>
      <c r="I577" s="749">
        <v>166269</v>
      </c>
      <c r="J577" s="749" t="s">
        <v>1280</v>
      </c>
      <c r="K577" s="749" t="s">
        <v>1281</v>
      </c>
      <c r="L577" s="752">
        <v>52.879999999999995</v>
      </c>
      <c r="M577" s="752">
        <v>40</v>
      </c>
      <c r="N577" s="753">
        <v>2115.1999999999998</v>
      </c>
    </row>
    <row r="578" spans="1:14" ht="14.45" customHeight="1" x14ac:dyDescent="0.2">
      <c r="A578" s="747" t="s">
        <v>577</v>
      </c>
      <c r="B578" s="748" t="s">
        <v>578</v>
      </c>
      <c r="C578" s="749" t="s">
        <v>602</v>
      </c>
      <c r="D578" s="750" t="s">
        <v>603</v>
      </c>
      <c r="E578" s="751">
        <v>50113013</v>
      </c>
      <c r="F578" s="750" t="s">
        <v>827</v>
      </c>
      <c r="G578" s="749" t="s">
        <v>618</v>
      </c>
      <c r="H578" s="749">
        <v>103708</v>
      </c>
      <c r="I578" s="749">
        <v>3708</v>
      </c>
      <c r="J578" s="749" t="s">
        <v>1282</v>
      </c>
      <c r="K578" s="749" t="s">
        <v>1283</v>
      </c>
      <c r="L578" s="752">
        <v>1119.42</v>
      </c>
      <c r="M578" s="752">
        <v>1.3</v>
      </c>
      <c r="N578" s="753">
        <v>1455.2460000000001</v>
      </c>
    </row>
    <row r="579" spans="1:14" ht="14.45" customHeight="1" x14ac:dyDescent="0.2">
      <c r="A579" s="747" t="s">
        <v>577</v>
      </c>
      <c r="B579" s="748" t="s">
        <v>578</v>
      </c>
      <c r="C579" s="749" t="s">
        <v>602</v>
      </c>
      <c r="D579" s="750" t="s">
        <v>603</v>
      </c>
      <c r="E579" s="751">
        <v>50113014</v>
      </c>
      <c r="F579" s="750" t="s">
        <v>1284</v>
      </c>
      <c r="G579" s="749" t="s">
        <v>618</v>
      </c>
      <c r="H579" s="749">
        <v>64942</v>
      </c>
      <c r="I579" s="749">
        <v>64942</v>
      </c>
      <c r="J579" s="749" t="s">
        <v>1285</v>
      </c>
      <c r="K579" s="749" t="s">
        <v>1286</v>
      </c>
      <c r="L579" s="752">
        <v>2113.7500000000005</v>
      </c>
      <c r="M579" s="752">
        <v>1</v>
      </c>
      <c r="N579" s="753">
        <v>2113.7500000000005</v>
      </c>
    </row>
    <row r="580" spans="1:14" ht="14.45" customHeight="1" x14ac:dyDescent="0.2">
      <c r="A580" s="747" t="s">
        <v>577</v>
      </c>
      <c r="B580" s="748" t="s">
        <v>578</v>
      </c>
      <c r="C580" s="749" t="s">
        <v>602</v>
      </c>
      <c r="D580" s="750" t="s">
        <v>603</v>
      </c>
      <c r="E580" s="751">
        <v>50113014</v>
      </c>
      <c r="F580" s="750" t="s">
        <v>1284</v>
      </c>
      <c r="G580" s="749" t="s">
        <v>618</v>
      </c>
      <c r="H580" s="749">
        <v>164407</v>
      </c>
      <c r="I580" s="749">
        <v>164407</v>
      </c>
      <c r="J580" s="749" t="s">
        <v>1287</v>
      </c>
      <c r="K580" s="749" t="s">
        <v>1288</v>
      </c>
      <c r="L580" s="752">
        <v>686.54166666666674</v>
      </c>
      <c r="M580" s="752">
        <v>1.2</v>
      </c>
      <c r="N580" s="753">
        <v>823.85</v>
      </c>
    </row>
    <row r="581" spans="1:14" ht="14.45" customHeight="1" x14ac:dyDescent="0.2">
      <c r="A581" s="747" t="s">
        <v>577</v>
      </c>
      <c r="B581" s="748" t="s">
        <v>578</v>
      </c>
      <c r="C581" s="749" t="s">
        <v>602</v>
      </c>
      <c r="D581" s="750" t="s">
        <v>603</v>
      </c>
      <c r="E581" s="751">
        <v>50113014</v>
      </c>
      <c r="F581" s="750" t="s">
        <v>1284</v>
      </c>
      <c r="G581" s="749" t="s">
        <v>618</v>
      </c>
      <c r="H581" s="749">
        <v>164401</v>
      </c>
      <c r="I581" s="749">
        <v>164401</v>
      </c>
      <c r="J581" s="749" t="s">
        <v>1287</v>
      </c>
      <c r="K581" s="749" t="s">
        <v>1289</v>
      </c>
      <c r="L581" s="752">
        <v>191.04399496768184</v>
      </c>
      <c r="M581" s="752">
        <v>5.5</v>
      </c>
      <c r="N581" s="753">
        <v>1050.7419723222501</v>
      </c>
    </row>
    <row r="582" spans="1:14" ht="14.45" customHeight="1" x14ac:dyDescent="0.2">
      <c r="A582" s="747" t="s">
        <v>577</v>
      </c>
      <c r="B582" s="748" t="s">
        <v>578</v>
      </c>
      <c r="C582" s="749" t="s">
        <v>605</v>
      </c>
      <c r="D582" s="750" t="s">
        <v>606</v>
      </c>
      <c r="E582" s="751">
        <v>50113001</v>
      </c>
      <c r="F582" s="750" t="s">
        <v>608</v>
      </c>
      <c r="G582" s="749" t="s">
        <v>609</v>
      </c>
      <c r="H582" s="749">
        <v>100362</v>
      </c>
      <c r="I582" s="749">
        <v>362</v>
      </c>
      <c r="J582" s="749" t="s">
        <v>610</v>
      </c>
      <c r="K582" s="749" t="s">
        <v>611</v>
      </c>
      <c r="L582" s="752">
        <v>73.305769230769229</v>
      </c>
      <c r="M582" s="752">
        <v>26</v>
      </c>
      <c r="N582" s="753">
        <v>1905.9499999999998</v>
      </c>
    </row>
    <row r="583" spans="1:14" ht="14.45" customHeight="1" x14ac:dyDescent="0.2">
      <c r="A583" s="747" t="s">
        <v>577</v>
      </c>
      <c r="B583" s="748" t="s">
        <v>578</v>
      </c>
      <c r="C583" s="749" t="s">
        <v>605</v>
      </c>
      <c r="D583" s="750" t="s">
        <v>606</v>
      </c>
      <c r="E583" s="751">
        <v>50113001</v>
      </c>
      <c r="F583" s="750" t="s">
        <v>608</v>
      </c>
      <c r="G583" s="749" t="s">
        <v>609</v>
      </c>
      <c r="H583" s="749">
        <v>208456</v>
      </c>
      <c r="I583" s="749">
        <v>208456</v>
      </c>
      <c r="J583" s="749" t="s">
        <v>623</v>
      </c>
      <c r="K583" s="749" t="s">
        <v>624</v>
      </c>
      <c r="L583" s="752">
        <v>738.53999419606419</v>
      </c>
      <c r="M583" s="752">
        <v>7.7999999999999972</v>
      </c>
      <c r="N583" s="753">
        <v>5760.6119547292983</v>
      </c>
    </row>
    <row r="584" spans="1:14" ht="14.45" customHeight="1" x14ac:dyDescent="0.2">
      <c r="A584" s="747" t="s">
        <v>577</v>
      </c>
      <c r="B584" s="748" t="s">
        <v>578</v>
      </c>
      <c r="C584" s="749" t="s">
        <v>605</v>
      </c>
      <c r="D584" s="750" t="s">
        <v>606</v>
      </c>
      <c r="E584" s="751">
        <v>50113001</v>
      </c>
      <c r="F584" s="750" t="s">
        <v>608</v>
      </c>
      <c r="G584" s="749" t="s">
        <v>609</v>
      </c>
      <c r="H584" s="749">
        <v>212884</v>
      </c>
      <c r="I584" s="749">
        <v>212884</v>
      </c>
      <c r="J584" s="749" t="s">
        <v>1290</v>
      </c>
      <c r="K584" s="749" t="s">
        <v>1291</v>
      </c>
      <c r="L584" s="752">
        <v>47.794285714285714</v>
      </c>
      <c r="M584" s="752">
        <v>14</v>
      </c>
      <c r="N584" s="753">
        <v>669.12</v>
      </c>
    </row>
    <row r="585" spans="1:14" ht="14.45" customHeight="1" x14ac:dyDescent="0.2">
      <c r="A585" s="747" t="s">
        <v>577</v>
      </c>
      <c r="B585" s="748" t="s">
        <v>578</v>
      </c>
      <c r="C585" s="749" t="s">
        <v>605</v>
      </c>
      <c r="D585" s="750" t="s">
        <v>606</v>
      </c>
      <c r="E585" s="751">
        <v>50113001</v>
      </c>
      <c r="F585" s="750" t="s">
        <v>608</v>
      </c>
      <c r="G585" s="749" t="s">
        <v>609</v>
      </c>
      <c r="H585" s="749">
        <v>198880</v>
      </c>
      <c r="I585" s="749">
        <v>98880</v>
      </c>
      <c r="J585" s="749" t="s">
        <v>1292</v>
      </c>
      <c r="K585" s="749" t="s">
        <v>1293</v>
      </c>
      <c r="L585" s="752">
        <v>201.29999999999998</v>
      </c>
      <c r="M585" s="752">
        <v>118</v>
      </c>
      <c r="N585" s="753">
        <v>23753.399999999998</v>
      </c>
    </row>
    <row r="586" spans="1:14" ht="14.45" customHeight="1" x14ac:dyDescent="0.2">
      <c r="A586" s="747" t="s">
        <v>577</v>
      </c>
      <c r="B586" s="748" t="s">
        <v>578</v>
      </c>
      <c r="C586" s="749" t="s">
        <v>605</v>
      </c>
      <c r="D586" s="750" t="s">
        <v>606</v>
      </c>
      <c r="E586" s="751">
        <v>50113001</v>
      </c>
      <c r="F586" s="750" t="s">
        <v>608</v>
      </c>
      <c r="G586" s="749" t="s">
        <v>609</v>
      </c>
      <c r="H586" s="749">
        <v>51366</v>
      </c>
      <c r="I586" s="749">
        <v>51366</v>
      </c>
      <c r="J586" s="749" t="s">
        <v>719</v>
      </c>
      <c r="K586" s="749" t="s">
        <v>722</v>
      </c>
      <c r="L586" s="752">
        <v>171.59999999999994</v>
      </c>
      <c r="M586" s="752">
        <v>12</v>
      </c>
      <c r="N586" s="753">
        <v>2059.1999999999994</v>
      </c>
    </row>
    <row r="587" spans="1:14" ht="14.45" customHeight="1" x14ac:dyDescent="0.2">
      <c r="A587" s="747" t="s">
        <v>577</v>
      </c>
      <c r="B587" s="748" t="s">
        <v>578</v>
      </c>
      <c r="C587" s="749" t="s">
        <v>605</v>
      </c>
      <c r="D587" s="750" t="s">
        <v>606</v>
      </c>
      <c r="E587" s="751">
        <v>50113001</v>
      </c>
      <c r="F587" s="750" t="s">
        <v>608</v>
      </c>
      <c r="G587" s="749" t="s">
        <v>609</v>
      </c>
      <c r="H587" s="749">
        <v>396574</v>
      </c>
      <c r="I587" s="749">
        <v>0</v>
      </c>
      <c r="J587" s="749" t="s">
        <v>1294</v>
      </c>
      <c r="K587" s="749" t="s">
        <v>1295</v>
      </c>
      <c r="L587" s="752">
        <v>137.62</v>
      </c>
      <c r="M587" s="752">
        <v>8</v>
      </c>
      <c r="N587" s="753">
        <v>1100.96</v>
      </c>
    </row>
    <row r="588" spans="1:14" ht="14.45" customHeight="1" x14ac:dyDescent="0.2">
      <c r="A588" s="747" t="s">
        <v>577</v>
      </c>
      <c r="B588" s="748" t="s">
        <v>578</v>
      </c>
      <c r="C588" s="749" t="s">
        <v>605</v>
      </c>
      <c r="D588" s="750" t="s">
        <v>606</v>
      </c>
      <c r="E588" s="751">
        <v>50113001</v>
      </c>
      <c r="F588" s="750" t="s">
        <v>608</v>
      </c>
      <c r="G588" s="749" t="s">
        <v>609</v>
      </c>
      <c r="H588" s="749">
        <v>844940</v>
      </c>
      <c r="I588" s="749">
        <v>0</v>
      </c>
      <c r="J588" s="749" t="s">
        <v>1296</v>
      </c>
      <c r="K588" s="749" t="s">
        <v>579</v>
      </c>
      <c r="L588" s="752">
        <v>152.42212681981928</v>
      </c>
      <c r="M588" s="752">
        <v>24</v>
      </c>
      <c r="N588" s="753">
        <v>3658.131043675663</v>
      </c>
    </row>
    <row r="589" spans="1:14" ht="14.45" customHeight="1" x14ac:dyDescent="0.2">
      <c r="A589" s="747" t="s">
        <v>577</v>
      </c>
      <c r="B589" s="748" t="s">
        <v>578</v>
      </c>
      <c r="C589" s="749" t="s">
        <v>605</v>
      </c>
      <c r="D589" s="750" t="s">
        <v>606</v>
      </c>
      <c r="E589" s="751">
        <v>50113001</v>
      </c>
      <c r="F589" s="750" t="s">
        <v>608</v>
      </c>
      <c r="G589" s="749" t="s">
        <v>609</v>
      </c>
      <c r="H589" s="749">
        <v>930589</v>
      </c>
      <c r="I589" s="749">
        <v>0</v>
      </c>
      <c r="J589" s="749" t="s">
        <v>1297</v>
      </c>
      <c r="K589" s="749" t="s">
        <v>579</v>
      </c>
      <c r="L589" s="752">
        <v>111.29878817354366</v>
      </c>
      <c r="M589" s="752">
        <v>9</v>
      </c>
      <c r="N589" s="753">
        <v>1001.6890935618929</v>
      </c>
    </row>
    <row r="590" spans="1:14" ht="14.45" customHeight="1" x14ac:dyDescent="0.2">
      <c r="A590" s="747" t="s">
        <v>577</v>
      </c>
      <c r="B590" s="748" t="s">
        <v>578</v>
      </c>
      <c r="C590" s="749" t="s">
        <v>605</v>
      </c>
      <c r="D590" s="750" t="s">
        <v>606</v>
      </c>
      <c r="E590" s="751">
        <v>50113001</v>
      </c>
      <c r="F590" s="750" t="s">
        <v>608</v>
      </c>
      <c r="G590" s="749" t="s">
        <v>609</v>
      </c>
      <c r="H590" s="749">
        <v>900441</v>
      </c>
      <c r="I590" s="749">
        <v>0</v>
      </c>
      <c r="J590" s="749" t="s">
        <v>1298</v>
      </c>
      <c r="K590" s="749" t="s">
        <v>1299</v>
      </c>
      <c r="L590" s="752">
        <v>198.62698963768477</v>
      </c>
      <c r="M590" s="752">
        <v>40</v>
      </c>
      <c r="N590" s="753">
        <v>7945.0795855073911</v>
      </c>
    </row>
    <row r="591" spans="1:14" ht="14.45" customHeight="1" x14ac:dyDescent="0.2">
      <c r="A591" s="747" t="s">
        <v>577</v>
      </c>
      <c r="B591" s="748" t="s">
        <v>578</v>
      </c>
      <c r="C591" s="749" t="s">
        <v>605</v>
      </c>
      <c r="D591" s="750" t="s">
        <v>606</v>
      </c>
      <c r="E591" s="751">
        <v>50113001</v>
      </c>
      <c r="F591" s="750" t="s">
        <v>608</v>
      </c>
      <c r="G591" s="749" t="s">
        <v>609</v>
      </c>
      <c r="H591" s="749">
        <v>900321</v>
      </c>
      <c r="I591" s="749">
        <v>0</v>
      </c>
      <c r="J591" s="749" t="s">
        <v>1300</v>
      </c>
      <c r="K591" s="749" t="s">
        <v>579</v>
      </c>
      <c r="L591" s="752">
        <v>306.90185071002315</v>
      </c>
      <c r="M591" s="752">
        <v>10</v>
      </c>
      <c r="N591" s="753">
        <v>3069.0185071002315</v>
      </c>
    </row>
    <row r="592" spans="1:14" ht="14.45" customHeight="1" x14ac:dyDescent="0.2">
      <c r="A592" s="747" t="s">
        <v>577</v>
      </c>
      <c r="B592" s="748" t="s">
        <v>578</v>
      </c>
      <c r="C592" s="749" t="s">
        <v>605</v>
      </c>
      <c r="D592" s="750" t="s">
        <v>606</v>
      </c>
      <c r="E592" s="751">
        <v>50113001</v>
      </c>
      <c r="F592" s="750" t="s">
        <v>608</v>
      </c>
      <c r="G592" s="749" t="s">
        <v>609</v>
      </c>
      <c r="H592" s="749">
        <v>900007</v>
      </c>
      <c r="I592" s="749">
        <v>0</v>
      </c>
      <c r="J592" s="749" t="s">
        <v>1301</v>
      </c>
      <c r="K592" s="749" t="s">
        <v>579</v>
      </c>
      <c r="L592" s="752">
        <v>63.727463929787596</v>
      </c>
      <c r="M592" s="752">
        <v>510</v>
      </c>
      <c r="N592" s="753">
        <v>32501.006604191673</v>
      </c>
    </row>
    <row r="593" spans="1:14" ht="14.45" customHeight="1" x14ac:dyDescent="0.2">
      <c r="A593" s="747" t="s">
        <v>577</v>
      </c>
      <c r="B593" s="748" t="s">
        <v>578</v>
      </c>
      <c r="C593" s="749" t="s">
        <v>605</v>
      </c>
      <c r="D593" s="750" t="s">
        <v>606</v>
      </c>
      <c r="E593" s="751">
        <v>50113001</v>
      </c>
      <c r="F593" s="750" t="s">
        <v>608</v>
      </c>
      <c r="G593" s="749" t="s">
        <v>609</v>
      </c>
      <c r="H593" s="749">
        <v>930241</v>
      </c>
      <c r="I593" s="749">
        <v>0</v>
      </c>
      <c r="J593" s="749" t="s">
        <v>1302</v>
      </c>
      <c r="K593" s="749" t="s">
        <v>579</v>
      </c>
      <c r="L593" s="752">
        <v>618.31316554571447</v>
      </c>
      <c r="M593" s="752">
        <v>25</v>
      </c>
      <c r="N593" s="753">
        <v>15457.829138642861</v>
      </c>
    </row>
    <row r="594" spans="1:14" ht="14.45" customHeight="1" x14ac:dyDescent="0.2">
      <c r="A594" s="747" t="s">
        <v>577</v>
      </c>
      <c r="B594" s="748" t="s">
        <v>578</v>
      </c>
      <c r="C594" s="749" t="s">
        <v>605</v>
      </c>
      <c r="D594" s="750" t="s">
        <v>606</v>
      </c>
      <c r="E594" s="751">
        <v>50113001</v>
      </c>
      <c r="F594" s="750" t="s">
        <v>608</v>
      </c>
      <c r="G594" s="749" t="s">
        <v>609</v>
      </c>
      <c r="H594" s="749">
        <v>921564</v>
      </c>
      <c r="I594" s="749">
        <v>0</v>
      </c>
      <c r="J594" s="749" t="s">
        <v>1303</v>
      </c>
      <c r="K594" s="749" t="s">
        <v>579</v>
      </c>
      <c r="L594" s="752">
        <v>132.71342597914207</v>
      </c>
      <c r="M594" s="752">
        <v>20</v>
      </c>
      <c r="N594" s="753">
        <v>2654.2685195828412</v>
      </c>
    </row>
    <row r="595" spans="1:14" ht="14.45" customHeight="1" x14ac:dyDescent="0.2">
      <c r="A595" s="747" t="s">
        <v>577</v>
      </c>
      <c r="B595" s="748" t="s">
        <v>578</v>
      </c>
      <c r="C595" s="749" t="s">
        <v>605</v>
      </c>
      <c r="D595" s="750" t="s">
        <v>606</v>
      </c>
      <c r="E595" s="751">
        <v>50113001</v>
      </c>
      <c r="F595" s="750" t="s">
        <v>608</v>
      </c>
      <c r="G595" s="749" t="s">
        <v>609</v>
      </c>
      <c r="H595" s="749">
        <v>500988</v>
      </c>
      <c r="I595" s="749">
        <v>0</v>
      </c>
      <c r="J595" s="749" t="s">
        <v>1304</v>
      </c>
      <c r="K595" s="749" t="s">
        <v>579</v>
      </c>
      <c r="L595" s="752">
        <v>212.65000277456514</v>
      </c>
      <c r="M595" s="752">
        <v>4</v>
      </c>
      <c r="N595" s="753">
        <v>850.60001109826055</v>
      </c>
    </row>
    <row r="596" spans="1:14" ht="14.45" customHeight="1" x14ac:dyDescent="0.2">
      <c r="A596" s="747" t="s">
        <v>577</v>
      </c>
      <c r="B596" s="748" t="s">
        <v>578</v>
      </c>
      <c r="C596" s="749" t="s">
        <v>605</v>
      </c>
      <c r="D596" s="750" t="s">
        <v>606</v>
      </c>
      <c r="E596" s="751">
        <v>50113001</v>
      </c>
      <c r="F596" s="750" t="s">
        <v>608</v>
      </c>
      <c r="G596" s="749" t="s">
        <v>609</v>
      </c>
      <c r="H596" s="749">
        <v>102439</v>
      </c>
      <c r="I596" s="749">
        <v>2439</v>
      </c>
      <c r="J596" s="749" t="s">
        <v>1305</v>
      </c>
      <c r="K596" s="749" t="s">
        <v>1306</v>
      </c>
      <c r="L596" s="752">
        <v>285.08</v>
      </c>
      <c r="M596" s="752">
        <v>8</v>
      </c>
      <c r="N596" s="753">
        <v>2280.64</v>
      </c>
    </row>
    <row r="597" spans="1:14" ht="14.45" customHeight="1" x14ac:dyDescent="0.2">
      <c r="A597" s="747" t="s">
        <v>577</v>
      </c>
      <c r="B597" s="748" t="s">
        <v>578</v>
      </c>
      <c r="C597" s="749" t="s">
        <v>605</v>
      </c>
      <c r="D597" s="750" t="s">
        <v>606</v>
      </c>
      <c r="E597" s="751">
        <v>50113001</v>
      </c>
      <c r="F597" s="750" t="s">
        <v>608</v>
      </c>
      <c r="G597" s="749" t="s">
        <v>609</v>
      </c>
      <c r="H597" s="749">
        <v>100502</v>
      </c>
      <c r="I597" s="749">
        <v>502</v>
      </c>
      <c r="J597" s="749" t="s">
        <v>753</v>
      </c>
      <c r="K597" s="749" t="s">
        <v>754</v>
      </c>
      <c r="L597" s="752">
        <v>254.72800000000001</v>
      </c>
      <c r="M597" s="752">
        <v>40</v>
      </c>
      <c r="N597" s="753">
        <v>10189.120000000001</v>
      </c>
    </row>
    <row r="598" spans="1:14" ht="14.45" customHeight="1" x14ac:dyDescent="0.2">
      <c r="A598" s="747" t="s">
        <v>577</v>
      </c>
      <c r="B598" s="748" t="s">
        <v>578</v>
      </c>
      <c r="C598" s="749" t="s">
        <v>605</v>
      </c>
      <c r="D598" s="750" t="s">
        <v>606</v>
      </c>
      <c r="E598" s="751">
        <v>50113001</v>
      </c>
      <c r="F598" s="750" t="s">
        <v>608</v>
      </c>
      <c r="G598" s="749" t="s">
        <v>609</v>
      </c>
      <c r="H598" s="749">
        <v>113441</v>
      </c>
      <c r="I598" s="749">
        <v>13441</v>
      </c>
      <c r="J598" s="749" t="s">
        <v>1307</v>
      </c>
      <c r="K598" s="749" t="s">
        <v>1293</v>
      </c>
      <c r="L598" s="752">
        <v>246.49974570040055</v>
      </c>
      <c r="M598" s="752">
        <v>77</v>
      </c>
      <c r="N598" s="753">
        <v>18980.480418930842</v>
      </c>
    </row>
    <row r="599" spans="1:14" ht="14.45" customHeight="1" x14ac:dyDescent="0.2">
      <c r="A599" s="747" t="s">
        <v>577</v>
      </c>
      <c r="B599" s="748" t="s">
        <v>578</v>
      </c>
      <c r="C599" s="749" t="s">
        <v>605</v>
      </c>
      <c r="D599" s="750" t="s">
        <v>606</v>
      </c>
      <c r="E599" s="751">
        <v>50113001</v>
      </c>
      <c r="F599" s="750" t="s">
        <v>608</v>
      </c>
      <c r="G599" s="749" t="s">
        <v>609</v>
      </c>
      <c r="H599" s="749">
        <v>208646</v>
      </c>
      <c r="I599" s="749">
        <v>208646</v>
      </c>
      <c r="J599" s="749" t="s">
        <v>790</v>
      </c>
      <c r="K599" s="749" t="s">
        <v>1308</v>
      </c>
      <c r="L599" s="752">
        <v>64.12409090909091</v>
      </c>
      <c r="M599" s="752">
        <v>66</v>
      </c>
      <c r="N599" s="753">
        <v>4232.1899999999996</v>
      </c>
    </row>
    <row r="600" spans="1:14" ht="14.45" customHeight="1" x14ac:dyDescent="0.2">
      <c r="A600" s="747" t="s">
        <v>577</v>
      </c>
      <c r="B600" s="748" t="s">
        <v>578</v>
      </c>
      <c r="C600" s="749" t="s">
        <v>605</v>
      </c>
      <c r="D600" s="750" t="s">
        <v>606</v>
      </c>
      <c r="E600" s="751">
        <v>50113001</v>
      </c>
      <c r="F600" s="750" t="s">
        <v>608</v>
      </c>
      <c r="G600" s="749" t="s">
        <v>609</v>
      </c>
      <c r="H600" s="749">
        <v>128178</v>
      </c>
      <c r="I600" s="749">
        <v>28178</v>
      </c>
      <c r="J600" s="749" t="s">
        <v>1309</v>
      </c>
      <c r="K600" s="749" t="s">
        <v>1310</v>
      </c>
      <c r="L600" s="752">
        <v>1310.8839130434785</v>
      </c>
      <c r="M600" s="752">
        <v>23</v>
      </c>
      <c r="N600" s="753">
        <v>30150.330000000005</v>
      </c>
    </row>
    <row r="601" spans="1:14" ht="14.45" customHeight="1" x14ac:dyDescent="0.2">
      <c r="A601" s="747" t="s">
        <v>577</v>
      </c>
      <c r="B601" s="748" t="s">
        <v>578</v>
      </c>
      <c r="C601" s="749" t="s">
        <v>605</v>
      </c>
      <c r="D601" s="750" t="s">
        <v>606</v>
      </c>
      <c r="E601" s="751">
        <v>50113001</v>
      </c>
      <c r="F601" s="750" t="s">
        <v>608</v>
      </c>
      <c r="G601" s="749" t="s">
        <v>609</v>
      </c>
      <c r="H601" s="749">
        <v>153346</v>
      </c>
      <c r="I601" s="749">
        <v>153346</v>
      </c>
      <c r="J601" s="749" t="s">
        <v>1311</v>
      </c>
      <c r="K601" s="749" t="s">
        <v>1312</v>
      </c>
      <c r="L601" s="752">
        <v>2788.0187494174675</v>
      </c>
      <c r="M601" s="752">
        <v>80</v>
      </c>
      <c r="N601" s="753">
        <v>223041.4999533974</v>
      </c>
    </row>
    <row r="602" spans="1:14" ht="14.45" customHeight="1" x14ac:dyDescent="0.2">
      <c r="A602" s="747" t="s">
        <v>577</v>
      </c>
      <c r="B602" s="748" t="s">
        <v>578</v>
      </c>
      <c r="C602" s="749" t="s">
        <v>605</v>
      </c>
      <c r="D602" s="750" t="s">
        <v>606</v>
      </c>
      <c r="E602" s="751">
        <v>50113001</v>
      </c>
      <c r="F602" s="750" t="s">
        <v>608</v>
      </c>
      <c r="G602" s="749" t="s">
        <v>609</v>
      </c>
      <c r="H602" s="749">
        <v>153347</v>
      </c>
      <c r="I602" s="749">
        <v>153347</v>
      </c>
      <c r="J602" s="749" t="s">
        <v>1311</v>
      </c>
      <c r="K602" s="749" t="s">
        <v>1313</v>
      </c>
      <c r="L602" s="752">
        <v>4850.9999994804975</v>
      </c>
      <c r="M602" s="752">
        <v>97</v>
      </c>
      <c r="N602" s="753">
        <v>470546.99994960829</v>
      </c>
    </row>
    <row r="603" spans="1:14" ht="14.45" customHeight="1" x14ac:dyDescent="0.2">
      <c r="A603" s="747" t="s">
        <v>577</v>
      </c>
      <c r="B603" s="748" t="s">
        <v>578</v>
      </c>
      <c r="C603" s="749" t="s">
        <v>605</v>
      </c>
      <c r="D603" s="750" t="s">
        <v>606</v>
      </c>
      <c r="E603" s="751">
        <v>50113001</v>
      </c>
      <c r="F603" s="750" t="s">
        <v>608</v>
      </c>
      <c r="G603" s="749" t="s">
        <v>609</v>
      </c>
      <c r="H603" s="749">
        <v>501924</v>
      </c>
      <c r="I603" s="749">
        <v>9999999</v>
      </c>
      <c r="J603" s="749" t="s">
        <v>1314</v>
      </c>
      <c r="K603" s="749" t="s">
        <v>1315</v>
      </c>
      <c r="L603" s="752">
        <v>10810.8</v>
      </c>
      <c r="M603" s="752">
        <v>1</v>
      </c>
      <c r="N603" s="753">
        <v>10810.8</v>
      </c>
    </row>
    <row r="604" spans="1:14" ht="14.45" customHeight="1" x14ac:dyDescent="0.2">
      <c r="A604" s="747" t="s">
        <v>577</v>
      </c>
      <c r="B604" s="748" t="s">
        <v>578</v>
      </c>
      <c r="C604" s="749" t="s">
        <v>605</v>
      </c>
      <c r="D604" s="750" t="s">
        <v>606</v>
      </c>
      <c r="E604" s="751">
        <v>50113009</v>
      </c>
      <c r="F604" s="750" t="s">
        <v>1316</v>
      </c>
      <c r="G604" s="749" t="s">
        <v>609</v>
      </c>
      <c r="H604" s="749">
        <v>29817</v>
      </c>
      <c r="I604" s="749">
        <v>29817</v>
      </c>
      <c r="J604" s="749" t="s">
        <v>1317</v>
      </c>
      <c r="K604" s="749" t="s">
        <v>1318</v>
      </c>
      <c r="L604" s="752">
        <v>29553.518260869572</v>
      </c>
      <c r="M604" s="752">
        <v>23</v>
      </c>
      <c r="N604" s="753">
        <v>679730.92000000016</v>
      </c>
    </row>
    <row r="605" spans="1:14" ht="14.45" customHeight="1" thickBot="1" x14ac:dyDescent="0.25">
      <c r="A605" s="754" t="s">
        <v>577</v>
      </c>
      <c r="B605" s="755" t="s">
        <v>578</v>
      </c>
      <c r="C605" s="756" t="s">
        <v>605</v>
      </c>
      <c r="D605" s="757" t="s">
        <v>606</v>
      </c>
      <c r="E605" s="758">
        <v>50113013</v>
      </c>
      <c r="F605" s="757" t="s">
        <v>827</v>
      </c>
      <c r="G605" s="756" t="s">
        <v>609</v>
      </c>
      <c r="H605" s="756">
        <v>101066</v>
      </c>
      <c r="I605" s="756">
        <v>1066</v>
      </c>
      <c r="J605" s="756" t="s">
        <v>845</v>
      </c>
      <c r="K605" s="756" t="s">
        <v>847</v>
      </c>
      <c r="L605" s="759">
        <v>57.285294117647062</v>
      </c>
      <c r="M605" s="759">
        <v>17</v>
      </c>
      <c r="N605" s="760">
        <v>973.85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CD80C754-B03F-4CA3-983E-BA934D1DDAD5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7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0" t="s">
        <v>205</v>
      </c>
      <c r="B1" s="551"/>
      <c r="C1" s="551"/>
      <c r="D1" s="551"/>
      <c r="E1" s="551"/>
      <c r="F1" s="551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5" customHeight="1" thickBot="1" x14ac:dyDescent="0.2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5" customHeight="1" x14ac:dyDescent="0.2">
      <c r="A5" s="775" t="s">
        <v>1319</v>
      </c>
      <c r="B5" s="745">
        <v>3535.1500000000005</v>
      </c>
      <c r="C5" s="765">
        <v>7.1059812637195158E-2</v>
      </c>
      <c r="D5" s="745">
        <v>46213.784999999996</v>
      </c>
      <c r="E5" s="765">
        <v>0.92894018736280481</v>
      </c>
      <c r="F5" s="746">
        <v>49748.934999999998</v>
      </c>
    </row>
    <row r="6" spans="1:6" ht="14.45" customHeight="1" x14ac:dyDescent="0.2">
      <c r="A6" s="776" t="s">
        <v>1320</v>
      </c>
      <c r="B6" s="752">
        <v>4048.0500000000006</v>
      </c>
      <c r="C6" s="766">
        <v>6.3142930165452554E-2</v>
      </c>
      <c r="D6" s="752">
        <v>60061.265000000014</v>
      </c>
      <c r="E6" s="766">
        <v>0.93685706983454742</v>
      </c>
      <c r="F6" s="753">
        <v>64109.315000000017</v>
      </c>
    </row>
    <row r="7" spans="1:6" ht="14.45" customHeight="1" x14ac:dyDescent="0.2">
      <c r="A7" s="776" t="s">
        <v>1321</v>
      </c>
      <c r="B7" s="752"/>
      <c r="C7" s="766">
        <v>0</v>
      </c>
      <c r="D7" s="752">
        <v>970.40000000000009</v>
      </c>
      <c r="E7" s="766">
        <v>1</v>
      </c>
      <c r="F7" s="753">
        <v>970.40000000000009</v>
      </c>
    </row>
    <row r="8" spans="1:6" ht="14.45" customHeight="1" thickBot="1" x14ac:dyDescent="0.25">
      <c r="A8" s="777" t="s">
        <v>1322</v>
      </c>
      <c r="B8" s="768">
        <v>6535.2</v>
      </c>
      <c r="C8" s="769">
        <v>3.0118409800103149E-2</v>
      </c>
      <c r="D8" s="768">
        <v>210448.36730565561</v>
      </c>
      <c r="E8" s="769">
        <v>0.96988159019989684</v>
      </c>
      <c r="F8" s="770">
        <v>216983.56730565563</v>
      </c>
    </row>
    <row r="9" spans="1:6" ht="14.45" customHeight="1" thickBot="1" x14ac:dyDescent="0.25">
      <c r="A9" s="771" t="s">
        <v>3</v>
      </c>
      <c r="B9" s="772">
        <v>14118.400000000001</v>
      </c>
      <c r="C9" s="773">
        <v>4.2549367574957454E-2</v>
      </c>
      <c r="D9" s="772">
        <v>317693.81730565563</v>
      </c>
      <c r="E9" s="773">
        <v>0.95745063242504247</v>
      </c>
      <c r="F9" s="774">
        <v>331812.21730565565</v>
      </c>
    </row>
    <row r="10" spans="1:6" ht="14.45" customHeight="1" thickBot="1" x14ac:dyDescent="0.25"/>
    <row r="11" spans="1:6" ht="14.45" customHeight="1" x14ac:dyDescent="0.2">
      <c r="A11" s="775" t="s">
        <v>1323</v>
      </c>
      <c r="B11" s="745"/>
      <c r="C11" s="765">
        <v>0</v>
      </c>
      <c r="D11" s="745">
        <v>60.580000000000005</v>
      </c>
      <c r="E11" s="765">
        <v>1</v>
      </c>
      <c r="F11" s="746">
        <v>60.580000000000005</v>
      </c>
    </row>
    <row r="12" spans="1:6" ht="14.45" customHeight="1" x14ac:dyDescent="0.2">
      <c r="A12" s="776" t="s">
        <v>1324</v>
      </c>
      <c r="B12" s="752"/>
      <c r="C12" s="766">
        <v>0</v>
      </c>
      <c r="D12" s="752">
        <v>16368.890000000001</v>
      </c>
      <c r="E12" s="766">
        <v>1</v>
      </c>
      <c r="F12" s="753">
        <v>16368.890000000001</v>
      </c>
    </row>
    <row r="13" spans="1:6" ht="14.45" customHeight="1" x14ac:dyDescent="0.2">
      <c r="A13" s="776" t="s">
        <v>1325</v>
      </c>
      <c r="B13" s="752"/>
      <c r="C13" s="766">
        <v>0</v>
      </c>
      <c r="D13" s="752">
        <v>3036</v>
      </c>
      <c r="E13" s="766">
        <v>1</v>
      </c>
      <c r="F13" s="753">
        <v>3036</v>
      </c>
    </row>
    <row r="14" spans="1:6" ht="14.45" customHeight="1" x14ac:dyDescent="0.2">
      <c r="A14" s="776" t="s">
        <v>1326</v>
      </c>
      <c r="B14" s="752"/>
      <c r="C14" s="766">
        <v>0</v>
      </c>
      <c r="D14" s="752">
        <v>757.53</v>
      </c>
      <c r="E14" s="766">
        <v>1</v>
      </c>
      <c r="F14" s="753">
        <v>757.53</v>
      </c>
    </row>
    <row r="15" spans="1:6" ht="14.45" customHeight="1" x14ac:dyDescent="0.2">
      <c r="A15" s="776" t="s">
        <v>1327</v>
      </c>
      <c r="B15" s="752"/>
      <c r="C15" s="766">
        <v>0</v>
      </c>
      <c r="D15" s="752">
        <v>324.3</v>
      </c>
      <c r="E15" s="766">
        <v>1</v>
      </c>
      <c r="F15" s="753">
        <v>324.3</v>
      </c>
    </row>
    <row r="16" spans="1:6" ht="14.45" customHeight="1" x14ac:dyDescent="0.2">
      <c r="A16" s="776" t="s">
        <v>1328</v>
      </c>
      <c r="B16" s="752"/>
      <c r="C16" s="766">
        <v>0</v>
      </c>
      <c r="D16" s="752">
        <v>79200</v>
      </c>
      <c r="E16" s="766">
        <v>1</v>
      </c>
      <c r="F16" s="753">
        <v>79200</v>
      </c>
    </row>
    <row r="17" spans="1:6" ht="14.45" customHeight="1" x14ac:dyDescent="0.2">
      <c r="A17" s="776" t="s">
        <v>1329</v>
      </c>
      <c r="B17" s="752"/>
      <c r="C17" s="766">
        <v>0</v>
      </c>
      <c r="D17" s="752">
        <v>278.23</v>
      </c>
      <c r="E17" s="766">
        <v>1</v>
      </c>
      <c r="F17" s="753">
        <v>278.23</v>
      </c>
    </row>
    <row r="18" spans="1:6" ht="14.45" customHeight="1" x14ac:dyDescent="0.2">
      <c r="A18" s="776" t="s">
        <v>1330</v>
      </c>
      <c r="B18" s="752"/>
      <c r="C18" s="766">
        <v>0</v>
      </c>
      <c r="D18" s="752">
        <v>2747.4200000000005</v>
      </c>
      <c r="E18" s="766">
        <v>1</v>
      </c>
      <c r="F18" s="753">
        <v>2747.4200000000005</v>
      </c>
    </row>
    <row r="19" spans="1:6" ht="14.45" customHeight="1" x14ac:dyDescent="0.2">
      <c r="A19" s="776" t="s">
        <v>1331</v>
      </c>
      <c r="B19" s="752"/>
      <c r="C19" s="766">
        <v>0</v>
      </c>
      <c r="D19" s="752">
        <v>1194.8600000000001</v>
      </c>
      <c r="E19" s="766">
        <v>1</v>
      </c>
      <c r="F19" s="753">
        <v>1194.8600000000001</v>
      </c>
    </row>
    <row r="20" spans="1:6" ht="14.45" customHeight="1" x14ac:dyDescent="0.2">
      <c r="A20" s="776" t="s">
        <v>1332</v>
      </c>
      <c r="B20" s="752"/>
      <c r="C20" s="766">
        <v>0</v>
      </c>
      <c r="D20" s="752">
        <v>389.39</v>
      </c>
      <c r="E20" s="766">
        <v>1</v>
      </c>
      <c r="F20" s="753">
        <v>389.39</v>
      </c>
    </row>
    <row r="21" spans="1:6" ht="14.45" customHeight="1" x14ac:dyDescent="0.2">
      <c r="A21" s="776" t="s">
        <v>1333</v>
      </c>
      <c r="B21" s="752"/>
      <c r="C21" s="766">
        <v>0</v>
      </c>
      <c r="D21" s="752">
        <v>822.35000000000014</v>
      </c>
      <c r="E21" s="766">
        <v>1</v>
      </c>
      <c r="F21" s="753">
        <v>822.35000000000014</v>
      </c>
    </row>
    <row r="22" spans="1:6" ht="14.45" customHeight="1" x14ac:dyDescent="0.2">
      <c r="A22" s="776" t="s">
        <v>1334</v>
      </c>
      <c r="B22" s="752"/>
      <c r="C22" s="766">
        <v>0</v>
      </c>
      <c r="D22" s="752">
        <v>110.45</v>
      </c>
      <c r="E22" s="766">
        <v>1</v>
      </c>
      <c r="F22" s="753">
        <v>110.45</v>
      </c>
    </row>
    <row r="23" spans="1:6" ht="14.45" customHeight="1" x14ac:dyDescent="0.2">
      <c r="A23" s="776" t="s">
        <v>1335</v>
      </c>
      <c r="B23" s="752"/>
      <c r="C23" s="766">
        <v>0</v>
      </c>
      <c r="D23" s="752">
        <v>27.93</v>
      </c>
      <c r="E23" s="766">
        <v>1</v>
      </c>
      <c r="F23" s="753">
        <v>27.93</v>
      </c>
    </row>
    <row r="24" spans="1:6" ht="14.45" customHeight="1" x14ac:dyDescent="0.2">
      <c r="A24" s="776" t="s">
        <v>1336</v>
      </c>
      <c r="B24" s="752"/>
      <c r="C24" s="766">
        <v>0</v>
      </c>
      <c r="D24" s="752">
        <v>279.42</v>
      </c>
      <c r="E24" s="766">
        <v>1</v>
      </c>
      <c r="F24" s="753">
        <v>279.42</v>
      </c>
    </row>
    <row r="25" spans="1:6" ht="14.45" customHeight="1" x14ac:dyDescent="0.2">
      <c r="A25" s="776" t="s">
        <v>1337</v>
      </c>
      <c r="B25" s="752"/>
      <c r="C25" s="766">
        <v>0</v>
      </c>
      <c r="D25" s="752">
        <v>68.930000000000007</v>
      </c>
      <c r="E25" s="766">
        <v>1</v>
      </c>
      <c r="F25" s="753">
        <v>68.930000000000007</v>
      </c>
    </row>
    <row r="26" spans="1:6" ht="14.45" customHeight="1" x14ac:dyDescent="0.2">
      <c r="A26" s="776" t="s">
        <v>1338</v>
      </c>
      <c r="B26" s="752"/>
      <c r="C26" s="766">
        <v>0</v>
      </c>
      <c r="D26" s="752">
        <v>50.52</v>
      </c>
      <c r="E26" s="766">
        <v>1</v>
      </c>
      <c r="F26" s="753">
        <v>50.52</v>
      </c>
    </row>
    <row r="27" spans="1:6" ht="14.45" customHeight="1" x14ac:dyDescent="0.2">
      <c r="A27" s="776" t="s">
        <v>1339</v>
      </c>
      <c r="B27" s="752"/>
      <c r="C27" s="766">
        <v>0</v>
      </c>
      <c r="D27" s="752">
        <v>1509.5099999999998</v>
      </c>
      <c r="E27" s="766">
        <v>1</v>
      </c>
      <c r="F27" s="753">
        <v>1509.5099999999998</v>
      </c>
    </row>
    <row r="28" spans="1:6" ht="14.45" customHeight="1" x14ac:dyDescent="0.2">
      <c r="A28" s="776" t="s">
        <v>1340</v>
      </c>
      <c r="B28" s="752"/>
      <c r="C28" s="766">
        <v>0</v>
      </c>
      <c r="D28" s="752">
        <v>113.06</v>
      </c>
      <c r="E28" s="766">
        <v>1</v>
      </c>
      <c r="F28" s="753">
        <v>113.06</v>
      </c>
    </row>
    <row r="29" spans="1:6" ht="14.45" customHeight="1" x14ac:dyDescent="0.2">
      <c r="A29" s="776" t="s">
        <v>1341</v>
      </c>
      <c r="B29" s="752"/>
      <c r="C29" s="766">
        <v>0</v>
      </c>
      <c r="D29" s="752">
        <v>84.139999999999986</v>
      </c>
      <c r="E29" s="766">
        <v>1</v>
      </c>
      <c r="F29" s="753">
        <v>84.139999999999986</v>
      </c>
    </row>
    <row r="30" spans="1:6" ht="14.45" customHeight="1" x14ac:dyDescent="0.2">
      <c r="A30" s="776" t="s">
        <v>1342</v>
      </c>
      <c r="B30" s="752"/>
      <c r="C30" s="766">
        <v>0</v>
      </c>
      <c r="D30" s="752">
        <v>508.5</v>
      </c>
      <c r="E30" s="766">
        <v>1</v>
      </c>
      <c r="F30" s="753">
        <v>508.5</v>
      </c>
    </row>
    <row r="31" spans="1:6" ht="14.45" customHeight="1" x14ac:dyDescent="0.2">
      <c r="A31" s="776" t="s">
        <v>1343</v>
      </c>
      <c r="B31" s="752"/>
      <c r="C31" s="766">
        <v>0</v>
      </c>
      <c r="D31" s="752">
        <v>18.29</v>
      </c>
      <c r="E31" s="766">
        <v>1</v>
      </c>
      <c r="F31" s="753">
        <v>18.29</v>
      </c>
    </row>
    <row r="32" spans="1:6" ht="14.45" customHeight="1" x14ac:dyDescent="0.2">
      <c r="A32" s="776" t="s">
        <v>1344</v>
      </c>
      <c r="B32" s="752">
        <v>193.11</v>
      </c>
      <c r="C32" s="766">
        <v>0.62013487475915219</v>
      </c>
      <c r="D32" s="752">
        <v>118.29000000000002</v>
      </c>
      <c r="E32" s="766">
        <v>0.37986512524084781</v>
      </c>
      <c r="F32" s="753">
        <v>311.40000000000003</v>
      </c>
    </row>
    <row r="33" spans="1:6" ht="14.45" customHeight="1" x14ac:dyDescent="0.2">
      <c r="A33" s="776" t="s">
        <v>1345</v>
      </c>
      <c r="B33" s="752"/>
      <c r="C33" s="766">
        <v>0</v>
      </c>
      <c r="D33" s="752">
        <v>260.02999999999992</v>
      </c>
      <c r="E33" s="766">
        <v>1</v>
      </c>
      <c r="F33" s="753">
        <v>260.02999999999992</v>
      </c>
    </row>
    <row r="34" spans="1:6" ht="14.45" customHeight="1" x14ac:dyDescent="0.2">
      <c r="A34" s="776" t="s">
        <v>1346</v>
      </c>
      <c r="B34" s="752"/>
      <c r="C34" s="766">
        <v>0</v>
      </c>
      <c r="D34" s="752">
        <v>69.370000000000033</v>
      </c>
      <c r="E34" s="766">
        <v>1</v>
      </c>
      <c r="F34" s="753">
        <v>69.370000000000033</v>
      </c>
    </row>
    <row r="35" spans="1:6" ht="14.45" customHeight="1" x14ac:dyDescent="0.2">
      <c r="A35" s="776" t="s">
        <v>1347</v>
      </c>
      <c r="B35" s="752"/>
      <c r="C35" s="766">
        <v>0</v>
      </c>
      <c r="D35" s="752">
        <v>137.97999999999999</v>
      </c>
      <c r="E35" s="766">
        <v>1</v>
      </c>
      <c r="F35" s="753">
        <v>137.97999999999999</v>
      </c>
    </row>
    <row r="36" spans="1:6" ht="14.45" customHeight="1" x14ac:dyDescent="0.2">
      <c r="A36" s="776" t="s">
        <v>1348</v>
      </c>
      <c r="B36" s="752"/>
      <c r="C36" s="766">
        <v>0</v>
      </c>
      <c r="D36" s="752">
        <v>20178.699999999997</v>
      </c>
      <c r="E36" s="766">
        <v>1</v>
      </c>
      <c r="F36" s="753">
        <v>20178.699999999997</v>
      </c>
    </row>
    <row r="37" spans="1:6" ht="14.45" customHeight="1" x14ac:dyDescent="0.2">
      <c r="A37" s="776" t="s">
        <v>1349</v>
      </c>
      <c r="B37" s="752">
        <v>9070.3000000000011</v>
      </c>
      <c r="C37" s="766">
        <v>0.85133003011937947</v>
      </c>
      <c r="D37" s="752">
        <v>1583.9699999999998</v>
      </c>
      <c r="E37" s="766">
        <v>0.14866996988062062</v>
      </c>
      <c r="F37" s="753">
        <v>10654.27</v>
      </c>
    </row>
    <row r="38" spans="1:6" ht="14.45" customHeight="1" x14ac:dyDescent="0.2">
      <c r="A38" s="776" t="s">
        <v>1350</v>
      </c>
      <c r="B38" s="752"/>
      <c r="C38" s="766">
        <v>0</v>
      </c>
      <c r="D38" s="752">
        <v>614.23000000000047</v>
      </c>
      <c r="E38" s="766">
        <v>1</v>
      </c>
      <c r="F38" s="753">
        <v>614.23000000000047</v>
      </c>
    </row>
    <row r="39" spans="1:6" ht="14.45" customHeight="1" x14ac:dyDescent="0.2">
      <c r="A39" s="776" t="s">
        <v>1351</v>
      </c>
      <c r="B39" s="752">
        <v>1466.9</v>
      </c>
      <c r="C39" s="766">
        <v>1</v>
      </c>
      <c r="D39" s="752"/>
      <c r="E39" s="766">
        <v>0</v>
      </c>
      <c r="F39" s="753">
        <v>1466.9</v>
      </c>
    </row>
    <row r="40" spans="1:6" ht="14.45" customHeight="1" x14ac:dyDescent="0.2">
      <c r="A40" s="776" t="s">
        <v>1352</v>
      </c>
      <c r="B40" s="752"/>
      <c r="C40" s="766">
        <v>0</v>
      </c>
      <c r="D40" s="752">
        <v>5320.5750000000007</v>
      </c>
      <c r="E40" s="766">
        <v>1</v>
      </c>
      <c r="F40" s="753">
        <v>5320.5750000000007</v>
      </c>
    </row>
    <row r="41" spans="1:6" ht="14.45" customHeight="1" x14ac:dyDescent="0.2">
      <c r="A41" s="776" t="s">
        <v>1353</v>
      </c>
      <c r="B41" s="752"/>
      <c r="C41" s="766">
        <v>0</v>
      </c>
      <c r="D41" s="752">
        <v>8187.6299999999992</v>
      </c>
      <c r="E41" s="766">
        <v>1</v>
      </c>
      <c r="F41" s="753">
        <v>8187.6299999999992</v>
      </c>
    </row>
    <row r="42" spans="1:6" ht="14.45" customHeight="1" x14ac:dyDescent="0.2">
      <c r="A42" s="776" t="s">
        <v>1354</v>
      </c>
      <c r="B42" s="752"/>
      <c r="C42" s="766">
        <v>0</v>
      </c>
      <c r="D42" s="752">
        <v>2181.98</v>
      </c>
      <c r="E42" s="766">
        <v>1</v>
      </c>
      <c r="F42" s="753">
        <v>2181.98</v>
      </c>
    </row>
    <row r="43" spans="1:6" ht="14.45" customHeight="1" x14ac:dyDescent="0.2">
      <c r="A43" s="776" t="s">
        <v>1355</v>
      </c>
      <c r="B43" s="752"/>
      <c r="C43" s="766">
        <v>0</v>
      </c>
      <c r="D43" s="752">
        <v>5209.2543333333324</v>
      </c>
      <c r="E43" s="766">
        <v>1</v>
      </c>
      <c r="F43" s="753">
        <v>5209.2543333333324</v>
      </c>
    </row>
    <row r="44" spans="1:6" ht="14.45" customHeight="1" x14ac:dyDescent="0.2">
      <c r="A44" s="776" t="s">
        <v>1356</v>
      </c>
      <c r="B44" s="752"/>
      <c r="C44" s="766">
        <v>0</v>
      </c>
      <c r="D44" s="752">
        <v>1455.2460000000001</v>
      </c>
      <c r="E44" s="766">
        <v>1</v>
      </c>
      <c r="F44" s="753">
        <v>1455.2460000000001</v>
      </c>
    </row>
    <row r="45" spans="1:6" ht="14.45" customHeight="1" x14ac:dyDescent="0.2">
      <c r="A45" s="776" t="s">
        <v>1357</v>
      </c>
      <c r="B45" s="752"/>
      <c r="C45" s="766">
        <v>0</v>
      </c>
      <c r="D45" s="752">
        <v>3988.3419723222505</v>
      </c>
      <c r="E45" s="766">
        <v>1</v>
      </c>
      <c r="F45" s="753">
        <v>3988.3419723222505</v>
      </c>
    </row>
    <row r="46" spans="1:6" ht="14.45" customHeight="1" x14ac:dyDescent="0.2">
      <c r="A46" s="776" t="s">
        <v>1358</v>
      </c>
      <c r="B46" s="752"/>
      <c r="C46" s="766">
        <v>0</v>
      </c>
      <c r="D46" s="752">
        <v>16.200000000000003</v>
      </c>
      <c r="E46" s="766">
        <v>1</v>
      </c>
      <c r="F46" s="753">
        <v>16.200000000000003</v>
      </c>
    </row>
    <row r="47" spans="1:6" ht="14.45" customHeight="1" x14ac:dyDescent="0.2">
      <c r="A47" s="776" t="s">
        <v>1359</v>
      </c>
      <c r="B47" s="752">
        <v>1168.1999999999998</v>
      </c>
      <c r="C47" s="766">
        <v>1</v>
      </c>
      <c r="D47" s="752"/>
      <c r="E47" s="766">
        <v>0</v>
      </c>
      <c r="F47" s="753">
        <v>1168.1999999999998</v>
      </c>
    </row>
    <row r="48" spans="1:6" ht="14.45" customHeight="1" x14ac:dyDescent="0.2">
      <c r="A48" s="776" t="s">
        <v>1360</v>
      </c>
      <c r="B48" s="752"/>
      <c r="C48" s="766">
        <v>0</v>
      </c>
      <c r="D48" s="752">
        <v>25891.8</v>
      </c>
      <c r="E48" s="766">
        <v>1</v>
      </c>
      <c r="F48" s="753">
        <v>25891.8</v>
      </c>
    </row>
    <row r="49" spans="1:6" ht="14.45" customHeight="1" x14ac:dyDescent="0.2">
      <c r="A49" s="776" t="s">
        <v>1361</v>
      </c>
      <c r="B49" s="752">
        <v>1371.65</v>
      </c>
      <c r="C49" s="766">
        <v>7.6864495680592462E-2</v>
      </c>
      <c r="D49" s="752">
        <v>16473.390000000003</v>
      </c>
      <c r="E49" s="766">
        <v>0.9231355043194075</v>
      </c>
      <c r="F49" s="753">
        <v>17845.040000000005</v>
      </c>
    </row>
    <row r="50" spans="1:6" ht="14.45" customHeight="1" x14ac:dyDescent="0.2">
      <c r="A50" s="776" t="s">
        <v>1362</v>
      </c>
      <c r="B50" s="752"/>
      <c r="C50" s="766">
        <v>0</v>
      </c>
      <c r="D50" s="752">
        <v>4735.5</v>
      </c>
      <c r="E50" s="766">
        <v>1</v>
      </c>
      <c r="F50" s="753">
        <v>4735.5</v>
      </c>
    </row>
    <row r="51" spans="1:6" ht="14.45" customHeight="1" x14ac:dyDescent="0.2">
      <c r="A51" s="776" t="s">
        <v>1363</v>
      </c>
      <c r="B51" s="752"/>
      <c r="C51" s="766">
        <v>0</v>
      </c>
      <c r="D51" s="752">
        <v>15165.070000000002</v>
      </c>
      <c r="E51" s="766">
        <v>1</v>
      </c>
      <c r="F51" s="753">
        <v>15165.070000000002</v>
      </c>
    </row>
    <row r="52" spans="1:6" ht="14.45" customHeight="1" x14ac:dyDescent="0.2">
      <c r="A52" s="776" t="s">
        <v>1364</v>
      </c>
      <c r="B52" s="752"/>
      <c r="C52" s="766">
        <v>0</v>
      </c>
      <c r="D52" s="752">
        <v>1447.42</v>
      </c>
      <c r="E52" s="766">
        <v>1</v>
      </c>
      <c r="F52" s="753">
        <v>1447.42</v>
      </c>
    </row>
    <row r="53" spans="1:6" ht="14.45" customHeight="1" x14ac:dyDescent="0.2">
      <c r="A53" s="776" t="s">
        <v>1365</v>
      </c>
      <c r="B53" s="752">
        <v>237.15</v>
      </c>
      <c r="C53" s="766">
        <v>1</v>
      </c>
      <c r="D53" s="752"/>
      <c r="E53" s="766">
        <v>0</v>
      </c>
      <c r="F53" s="753">
        <v>237.15</v>
      </c>
    </row>
    <row r="54" spans="1:6" ht="14.45" customHeight="1" x14ac:dyDescent="0.2">
      <c r="A54" s="776" t="s">
        <v>1366</v>
      </c>
      <c r="B54" s="752"/>
      <c r="C54" s="766">
        <v>0</v>
      </c>
      <c r="D54" s="752">
        <v>47.19</v>
      </c>
      <c r="E54" s="766">
        <v>1</v>
      </c>
      <c r="F54" s="753">
        <v>47.19</v>
      </c>
    </row>
    <row r="55" spans="1:6" ht="14.45" customHeight="1" x14ac:dyDescent="0.2">
      <c r="A55" s="776" t="s">
        <v>1367</v>
      </c>
      <c r="B55" s="752"/>
      <c r="C55" s="766">
        <v>0</v>
      </c>
      <c r="D55" s="752">
        <v>387.05</v>
      </c>
      <c r="E55" s="766">
        <v>1</v>
      </c>
      <c r="F55" s="753">
        <v>387.05</v>
      </c>
    </row>
    <row r="56" spans="1:6" ht="14.45" customHeight="1" x14ac:dyDescent="0.2">
      <c r="A56" s="776" t="s">
        <v>1368</v>
      </c>
      <c r="B56" s="752"/>
      <c r="C56" s="766">
        <v>0</v>
      </c>
      <c r="D56" s="752">
        <v>7153.6</v>
      </c>
      <c r="E56" s="766">
        <v>1</v>
      </c>
      <c r="F56" s="753">
        <v>7153.6</v>
      </c>
    </row>
    <row r="57" spans="1:6" ht="14.45" customHeight="1" x14ac:dyDescent="0.2">
      <c r="A57" s="776" t="s">
        <v>1369</v>
      </c>
      <c r="B57" s="752"/>
      <c r="C57" s="766">
        <v>0</v>
      </c>
      <c r="D57" s="752">
        <v>595.79</v>
      </c>
      <c r="E57" s="766">
        <v>1</v>
      </c>
      <c r="F57" s="753">
        <v>595.79</v>
      </c>
    </row>
    <row r="58" spans="1:6" ht="14.45" customHeight="1" x14ac:dyDescent="0.2">
      <c r="A58" s="776" t="s">
        <v>1370</v>
      </c>
      <c r="B58" s="752"/>
      <c r="C58" s="766">
        <v>0</v>
      </c>
      <c r="D58" s="752">
        <v>352</v>
      </c>
      <c r="E58" s="766">
        <v>1</v>
      </c>
      <c r="F58" s="753">
        <v>352</v>
      </c>
    </row>
    <row r="59" spans="1:6" ht="14.45" customHeight="1" x14ac:dyDescent="0.2">
      <c r="A59" s="776" t="s">
        <v>1371</v>
      </c>
      <c r="B59" s="752"/>
      <c r="C59" s="766">
        <v>0</v>
      </c>
      <c r="D59" s="752">
        <v>69.780000000000015</v>
      </c>
      <c r="E59" s="766">
        <v>1</v>
      </c>
      <c r="F59" s="753">
        <v>69.780000000000015</v>
      </c>
    </row>
    <row r="60" spans="1:6" ht="14.45" customHeight="1" x14ac:dyDescent="0.2">
      <c r="A60" s="776" t="s">
        <v>1372</v>
      </c>
      <c r="B60" s="752"/>
      <c r="C60" s="766">
        <v>0</v>
      </c>
      <c r="D60" s="752">
        <v>99.640000000000015</v>
      </c>
      <c r="E60" s="766">
        <v>1</v>
      </c>
      <c r="F60" s="753">
        <v>99.640000000000015</v>
      </c>
    </row>
    <row r="61" spans="1:6" ht="14.45" customHeight="1" x14ac:dyDescent="0.2">
      <c r="A61" s="776" t="s">
        <v>1373</v>
      </c>
      <c r="B61" s="752">
        <v>453.66</v>
      </c>
      <c r="C61" s="766">
        <v>1</v>
      </c>
      <c r="D61" s="752"/>
      <c r="E61" s="766">
        <v>0</v>
      </c>
      <c r="F61" s="753">
        <v>453.66</v>
      </c>
    </row>
    <row r="62" spans="1:6" ht="14.45" customHeight="1" x14ac:dyDescent="0.2">
      <c r="A62" s="776" t="s">
        <v>1374</v>
      </c>
      <c r="B62" s="752"/>
      <c r="C62" s="766">
        <v>0</v>
      </c>
      <c r="D62" s="752">
        <v>1539.3599999999997</v>
      </c>
      <c r="E62" s="766">
        <v>1</v>
      </c>
      <c r="F62" s="753">
        <v>1539.3599999999997</v>
      </c>
    </row>
    <row r="63" spans="1:6" ht="14.45" customHeight="1" x14ac:dyDescent="0.2">
      <c r="A63" s="776" t="s">
        <v>1375</v>
      </c>
      <c r="B63" s="752">
        <v>157.43</v>
      </c>
      <c r="C63" s="766">
        <v>5.442771896586298E-2</v>
      </c>
      <c r="D63" s="752">
        <v>2735.0299999999997</v>
      </c>
      <c r="E63" s="766">
        <v>0.94557228103413704</v>
      </c>
      <c r="F63" s="753">
        <v>2892.4599999999996</v>
      </c>
    </row>
    <row r="64" spans="1:6" ht="14.45" customHeight="1" x14ac:dyDescent="0.2">
      <c r="A64" s="776" t="s">
        <v>1376</v>
      </c>
      <c r="B64" s="752"/>
      <c r="C64" s="766">
        <v>0</v>
      </c>
      <c r="D64" s="752">
        <v>4255.16</v>
      </c>
      <c r="E64" s="766">
        <v>1</v>
      </c>
      <c r="F64" s="753">
        <v>4255.16</v>
      </c>
    </row>
    <row r="65" spans="1:6" ht="14.45" customHeight="1" x14ac:dyDescent="0.2">
      <c r="A65" s="776" t="s">
        <v>1377</v>
      </c>
      <c r="B65" s="752"/>
      <c r="C65" s="766">
        <v>0</v>
      </c>
      <c r="D65" s="752">
        <v>726.7399999999999</v>
      </c>
      <c r="E65" s="766">
        <v>1</v>
      </c>
      <c r="F65" s="753">
        <v>726.7399999999999</v>
      </c>
    </row>
    <row r="66" spans="1:6" ht="14.45" customHeight="1" x14ac:dyDescent="0.2">
      <c r="A66" s="776" t="s">
        <v>1378</v>
      </c>
      <c r="B66" s="752"/>
      <c r="C66" s="766">
        <v>0</v>
      </c>
      <c r="D66" s="752">
        <v>68537.2</v>
      </c>
      <c r="E66" s="766">
        <v>1</v>
      </c>
      <c r="F66" s="753">
        <v>68537.2</v>
      </c>
    </row>
    <row r="67" spans="1:6" ht="14.45" customHeight="1" x14ac:dyDescent="0.2">
      <c r="A67" s="776" t="s">
        <v>1379</v>
      </c>
      <c r="B67" s="752"/>
      <c r="C67" s="766">
        <v>0</v>
      </c>
      <c r="D67" s="752">
        <v>3083.5899999999997</v>
      </c>
      <c r="E67" s="766">
        <v>1</v>
      </c>
      <c r="F67" s="753">
        <v>3083.5899999999997</v>
      </c>
    </row>
    <row r="68" spans="1:6" ht="14.45" customHeight="1" x14ac:dyDescent="0.2">
      <c r="A68" s="776" t="s">
        <v>1380</v>
      </c>
      <c r="B68" s="752"/>
      <c r="C68" s="766">
        <v>0</v>
      </c>
      <c r="D68" s="752">
        <v>6893.7000000000007</v>
      </c>
      <c r="E68" s="766">
        <v>1</v>
      </c>
      <c r="F68" s="753">
        <v>6893.7000000000007</v>
      </c>
    </row>
    <row r="69" spans="1:6" ht="14.45" customHeight="1" thickBot="1" x14ac:dyDescent="0.25">
      <c r="A69" s="777" t="s">
        <v>1381</v>
      </c>
      <c r="B69" s="768"/>
      <c r="C69" s="769">
        <v>0</v>
      </c>
      <c r="D69" s="768">
        <v>232.71000000000004</v>
      </c>
      <c r="E69" s="769">
        <v>1</v>
      </c>
      <c r="F69" s="770">
        <v>232.71000000000004</v>
      </c>
    </row>
    <row r="70" spans="1:6" ht="14.45" customHeight="1" thickBot="1" x14ac:dyDescent="0.25">
      <c r="A70" s="771" t="s">
        <v>3</v>
      </c>
      <c r="B70" s="772">
        <v>14118.400000000001</v>
      </c>
      <c r="C70" s="773">
        <v>4.2549367574957447E-2</v>
      </c>
      <c r="D70" s="772">
        <v>317693.81730565568</v>
      </c>
      <c r="E70" s="773">
        <v>0.95745063242504247</v>
      </c>
      <c r="F70" s="774">
        <v>331812.21730565571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F47C3440-0328-492B-AF74-53A8B98B0AB6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2019-07-26T11:16:26Z</dcterms:modified>
</cp:coreProperties>
</file>